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eun\Desktop\"/>
    </mc:Choice>
  </mc:AlternateContent>
  <xr:revisionPtr revIDLastSave="0" documentId="13_ncr:1_{7933E777-1786-4C9D-929C-7AF59E8032C1}" xr6:coauthVersionLast="31" xr6:coauthVersionMax="31" xr10:uidLastSave="{00000000-0000-0000-0000-000000000000}"/>
  <bookViews>
    <workbookView xWindow="0" yWindow="0" windowWidth="17256" windowHeight="5652" activeTab="4" xr2:uid="{00000000-000D-0000-FFFF-FFFF00000000}"/>
  </bookViews>
  <sheets>
    <sheet name="Master Data" sheetId="1" r:id="rId1"/>
    <sheet name="Outcome by category" sheetId="2" r:id="rId2"/>
    <sheet name="Outcome by sub-category" sheetId="3" r:id="rId3"/>
    <sheet name="Outcome by Created Date" sheetId="4" r:id="rId4"/>
    <sheet name="Bonus Exercise" sheetId="5" r:id="rId5"/>
  </sheets>
  <definedNames>
    <definedName name="_xlnm._FilterDatabase" localSheetId="0" hidden="1">'Master Data'!$A$1:$R$4115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5" l="1"/>
  <c r="C8" i="5"/>
  <c r="C7" i="5"/>
  <c r="C10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E5" i="5" s="1"/>
  <c r="B4" i="5"/>
  <c r="B3" i="5"/>
  <c r="B2" i="5"/>
  <c r="E4" i="5" l="1"/>
  <c r="F4" i="5" s="1"/>
  <c r="G5" i="5"/>
  <c r="H5" i="5"/>
  <c r="E2" i="5"/>
  <c r="F2" i="5" s="1"/>
  <c r="E3" i="5"/>
  <c r="F3" i="5" s="1"/>
  <c r="E13" i="5"/>
  <c r="G13" i="5" s="1"/>
  <c r="E12" i="5"/>
  <c r="F12" i="5" s="1"/>
  <c r="F5" i="5"/>
  <c r="E11" i="5"/>
  <c r="H11" i="5" s="1"/>
  <c r="E7" i="5"/>
  <c r="H7" i="5" s="1"/>
  <c r="E6" i="5"/>
  <c r="F6" i="5" s="1"/>
  <c r="E10" i="5"/>
  <c r="E9" i="5"/>
  <c r="E8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139" i="1"/>
  <c r="R3805" i="1"/>
  <c r="R906" i="1"/>
  <c r="R4107" i="1"/>
  <c r="R4033" i="1"/>
  <c r="R2772" i="1"/>
  <c r="R1140" i="1"/>
  <c r="R4026" i="1"/>
  <c r="R1798" i="1"/>
  <c r="R777" i="1"/>
  <c r="R1915" i="1"/>
  <c r="R3806" i="1"/>
  <c r="R3986" i="1"/>
  <c r="R521" i="1"/>
  <c r="R1591" i="1"/>
  <c r="R2856" i="1"/>
  <c r="R562" i="1"/>
  <c r="R193" i="1"/>
  <c r="R4087" i="1"/>
  <c r="R455" i="1"/>
  <c r="R543" i="1"/>
  <c r="R995" i="1"/>
  <c r="R456" i="1"/>
  <c r="R2517" i="1"/>
  <c r="R563" i="1"/>
  <c r="R3738" i="1"/>
  <c r="R1141" i="1"/>
  <c r="R1142" i="1"/>
  <c r="R564" i="1"/>
  <c r="R4088" i="1"/>
  <c r="R2433" i="1"/>
  <c r="R1143" i="1"/>
  <c r="R4099" i="1"/>
  <c r="R457" i="1"/>
  <c r="R778" i="1"/>
  <c r="R4108" i="1"/>
  <c r="R997" i="1"/>
  <c r="R779" i="1"/>
  <c r="R2948" i="1"/>
  <c r="R1916" i="1"/>
  <c r="R1592" i="1"/>
  <c r="R425" i="1"/>
  <c r="R1593" i="1"/>
  <c r="R780" i="1"/>
  <c r="R4078" i="1"/>
  <c r="R1799" i="1"/>
  <c r="R2521" i="1"/>
  <c r="R2589" i="1"/>
  <c r="R3807" i="1"/>
  <c r="R2949" i="1"/>
  <c r="R2434" i="1"/>
  <c r="R1144" i="1"/>
  <c r="R1721" i="1"/>
  <c r="R3808" i="1"/>
  <c r="R2518" i="1"/>
  <c r="R1126" i="1"/>
  <c r="R3809" i="1"/>
  <c r="R3991" i="1"/>
  <c r="R1145" i="1"/>
  <c r="R3843" i="1"/>
  <c r="R3844" i="1"/>
  <c r="R3845" i="1"/>
  <c r="R458" i="1"/>
  <c r="R4105" i="1"/>
  <c r="R4113" i="1"/>
  <c r="R173" i="1"/>
  <c r="R3110" i="1"/>
  <c r="R3104" i="1"/>
  <c r="R1800" i="1"/>
  <c r="R914" i="1"/>
  <c r="R2599" i="1"/>
  <c r="R4106" i="1"/>
  <c r="R1094" i="1"/>
  <c r="R4082" i="1"/>
  <c r="R459" i="1"/>
  <c r="R1917" i="1"/>
  <c r="R4040" i="1"/>
  <c r="R2600" i="1"/>
  <c r="R3097" i="1"/>
  <c r="R460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991" i="1"/>
  <c r="R2601" i="1"/>
  <c r="R3739" i="1"/>
  <c r="R2857" i="1"/>
  <c r="R915" i="1"/>
  <c r="R3846" i="1"/>
  <c r="R1918" i="1"/>
  <c r="R1723" i="1"/>
  <c r="R2435" i="1"/>
  <c r="R1146" i="1"/>
  <c r="R461" i="1"/>
  <c r="R916" i="1"/>
  <c r="R1594" i="1"/>
  <c r="R917" i="1"/>
  <c r="R781" i="1"/>
  <c r="R4027" i="1"/>
  <c r="R462" i="1"/>
  <c r="R1738" i="1"/>
  <c r="R2858" i="1"/>
  <c r="R194" i="1"/>
  <c r="R1147" i="1"/>
  <c r="R188" i="1"/>
  <c r="R2773" i="1"/>
  <c r="R1919" i="1"/>
  <c r="R463" i="1"/>
  <c r="R3927" i="1"/>
  <c r="R2420" i="1"/>
  <c r="R3112" i="1"/>
  <c r="R862" i="1"/>
  <c r="R670" i="1"/>
  <c r="R3847" i="1"/>
  <c r="R2859" i="1"/>
  <c r="R433" i="1"/>
  <c r="R3985" i="1"/>
  <c r="R1920" i="1"/>
  <c r="R3945" i="1"/>
  <c r="R1876" i="1"/>
  <c r="R2860" i="1"/>
  <c r="R1921" i="1"/>
  <c r="R3735" i="1"/>
  <c r="R1871" i="1"/>
  <c r="R233" i="1"/>
  <c r="R3992" i="1"/>
  <c r="R3920" i="1"/>
  <c r="R518" i="1"/>
  <c r="R229" i="1"/>
  <c r="R1922" i="1"/>
  <c r="R2861" i="1"/>
  <c r="R1781" i="1"/>
  <c r="R1595" i="1"/>
  <c r="R1148" i="1"/>
  <c r="R3921" i="1"/>
  <c r="R445" i="1"/>
  <c r="R3113" i="1"/>
  <c r="R992" i="1"/>
  <c r="R671" i="1"/>
  <c r="R4069" i="1"/>
  <c r="R565" i="1"/>
  <c r="R1983" i="1"/>
  <c r="R2602" i="1"/>
  <c r="R3740" i="1"/>
  <c r="R3114" i="1"/>
  <c r="R1984" i="1"/>
  <c r="R2643" i="1"/>
  <c r="R3967" i="1"/>
  <c r="R3731" i="1"/>
  <c r="R4097" i="1"/>
  <c r="R3848" i="1"/>
  <c r="R2436" i="1"/>
  <c r="R3954" i="1"/>
  <c r="R464" i="1"/>
  <c r="R1985" i="1"/>
  <c r="R4115" i="1"/>
  <c r="R3115" i="1"/>
  <c r="R2862" i="1"/>
  <c r="R1739" i="1"/>
  <c r="R3928" i="1"/>
  <c r="R1128" i="1"/>
  <c r="R3948" i="1"/>
  <c r="R2863" i="1"/>
  <c r="R1724" i="1"/>
  <c r="R1986" i="1"/>
  <c r="R2864" i="1"/>
  <c r="R1725" i="1"/>
  <c r="R2945" i="1"/>
  <c r="R2437" i="1"/>
  <c r="R4059" i="1"/>
  <c r="R2865" i="1"/>
  <c r="R3849" i="1"/>
  <c r="R1149" i="1"/>
  <c r="R2590" i="1"/>
  <c r="R1150" i="1"/>
  <c r="R1801" i="1"/>
  <c r="R3850" i="1"/>
  <c r="R566" i="1"/>
  <c r="R3989" i="1"/>
  <c r="R1151" i="1"/>
  <c r="R2644" i="1"/>
  <c r="R1779" i="1"/>
  <c r="R2516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2672" i="1"/>
  <c r="R1129" i="1"/>
  <c r="R4073" i="1"/>
  <c r="R2913" i="1"/>
  <c r="R196" i="1"/>
  <c r="R3851" i="1"/>
  <c r="R3929" i="1"/>
  <c r="R1782" i="1"/>
  <c r="R1987" i="1"/>
  <c r="R863" i="1"/>
  <c r="R1152" i="1"/>
  <c r="R3955" i="1"/>
  <c r="R3794" i="1"/>
  <c r="R2950" i="1"/>
  <c r="R1092" i="1"/>
  <c r="R1783" i="1"/>
  <c r="R1802" i="1"/>
  <c r="R4041" i="1"/>
  <c r="R434" i="1"/>
  <c r="R4072" i="1"/>
  <c r="R3993" i="1"/>
  <c r="R2673" i="1"/>
  <c r="R3852" i="1"/>
  <c r="R3956" i="1"/>
  <c r="R2782" i="1"/>
  <c r="R2951" i="1"/>
  <c r="R1153" i="1"/>
  <c r="R1988" i="1"/>
  <c r="R2946" i="1"/>
  <c r="R864" i="1"/>
  <c r="R3975" i="1"/>
  <c r="R2952" i="1"/>
  <c r="R865" i="1"/>
  <c r="R3978" i="1"/>
  <c r="R2430" i="1"/>
  <c r="R3930" i="1"/>
  <c r="R3968" i="1"/>
  <c r="R1154" i="1"/>
  <c r="R4034" i="1"/>
  <c r="R2438" i="1"/>
  <c r="R918" i="1"/>
  <c r="R189" i="1"/>
  <c r="R3994" i="1"/>
  <c r="R1878" i="1"/>
  <c r="R465" i="1"/>
  <c r="R1879" i="1"/>
  <c r="R1989" i="1"/>
  <c r="R3116" i="1"/>
  <c r="R1880" i="1"/>
  <c r="R1784" i="1"/>
  <c r="R1155" i="1"/>
  <c r="R3995" i="1"/>
  <c r="R1785" i="1"/>
  <c r="R197" i="1"/>
  <c r="R3053" i="1"/>
  <c r="R3996" i="1"/>
  <c r="R2866" i="1"/>
  <c r="R1786" i="1"/>
  <c r="R866" i="1"/>
  <c r="R3853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3854" i="1"/>
  <c r="R1990" i="1"/>
  <c r="R3736" i="1"/>
  <c r="R4060" i="1"/>
  <c r="R2439" i="1"/>
  <c r="R1991" i="1"/>
  <c r="R4061" i="1"/>
  <c r="R3855" i="1"/>
  <c r="R2674" i="1"/>
  <c r="R4062" i="1"/>
  <c r="R3980" i="1"/>
  <c r="R3117" i="1"/>
  <c r="R3856" i="1"/>
  <c r="R3997" i="1"/>
  <c r="R3857" i="1"/>
  <c r="R1596" i="1"/>
  <c r="R3998" i="1"/>
  <c r="R3858" i="1"/>
  <c r="R3111" i="1"/>
  <c r="R3926" i="1"/>
  <c r="R3957" i="1"/>
  <c r="R867" i="1"/>
  <c r="R3859" i="1"/>
  <c r="R3636" i="1"/>
  <c r="R4081" i="1"/>
  <c r="R672" i="1"/>
  <c r="R4089" i="1"/>
  <c r="R3999" i="1"/>
  <c r="R2867" i="1"/>
  <c r="R4063" i="1"/>
  <c r="R2868" i="1"/>
  <c r="R3860" i="1"/>
  <c r="R2869" i="1"/>
  <c r="R4000" i="1"/>
  <c r="R4042" i="1"/>
  <c r="R3931" i="1"/>
  <c r="R4053" i="1"/>
  <c r="R1156" i="1"/>
  <c r="R4001" i="1"/>
  <c r="R4036" i="1"/>
  <c r="R2675" i="1"/>
  <c r="R2921" i="1"/>
  <c r="R2676" i="1"/>
  <c r="R2677" i="1"/>
  <c r="R3922" i="1"/>
  <c r="R4002" i="1"/>
  <c r="R4003" i="1"/>
  <c r="R3949" i="1"/>
  <c r="R3741" i="1"/>
  <c r="R2678" i="1"/>
  <c r="R544" i="1"/>
  <c r="R4004" i="1"/>
  <c r="R3802" i="1"/>
  <c r="R3054" i="1"/>
  <c r="R2679" i="1"/>
  <c r="R3103" i="1"/>
  <c r="R1740" i="1"/>
  <c r="R4005" i="1"/>
  <c r="R2440" i="1"/>
  <c r="R2680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9" i="1"/>
  <c r="R1157" i="1"/>
  <c r="R998" i="1"/>
  <c r="R1124" i="1"/>
  <c r="R1158" i="1"/>
  <c r="R1741" i="1"/>
  <c r="R1095" i="1"/>
  <c r="R1159" i="1"/>
  <c r="R868" i="1"/>
  <c r="R1096" i="1"/>
  <c r="R2778" i="1"/>
  <c r="R3732" i="1"/>
  <c r="R567" i="1"/>
  <c r="R1090" i="1"/>
  <c r="R198" i="1"/>
  <c r="R1992" i="1"/>
  <c r="R1742" i="1"/>
  <c r="R919" i="1"/>
  <c r="R199" i="1"/>
  <c r="R26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2591" i="1"/>
  <c r="R1130" i="1"/>
  <c r="R3861" i="1"/>
  <c r="R673" i="1"/>
  <c r="R1726" i="1"/>
  <c r="R770" i="1"/>
  <c r="R999" i="1"/>
  <c r="R1160" i="1"/>
  <c r="R3795" i="1"/>
  <c r="R1874" i="1"/>
  <c r="R2870" i="1"/>
  <c r="R1597" i="1"/>
  <c r="R1803" i="1"/>
  <c r="R1000" i="1"/>
  <c r="R920" i="1"/>
  <c r="R1161" i="1"/>
  <c r="R982" i="1"/>
  <c r="R674" i="1"/>
  <c r="R1162" i="1"/>
  <c r="R766" i="1"/>
  <c r="R1091" i="1"/>
  <c r="R1087" i="1"/>
  <c r="R568" i="1"/>
  <c r="R1163" i="1"/>
  <c r="R675" i="1"/>
  <c r="R466" i="1"/>
  <c r="R200" i="1"/>
  <c r="R467" i="1"/>
  <c r="R468" i="1"/>
  <c r="R3055" i="1"/>
  <c r="R921" i="1"/>
  <c r="R1804" i="1"/>
  <c r="R1598" i="1"/>
  <c r="R676" i="1"/>
  <c r="R2871" i="1"/>
  <c r="R1805" i="1"/>
  <c r="R1806" i="1"/>
  <c r="R922" i="1"/>
  <c r="R869" i="1"/>
  <c r="R435" i="1"/>
  <c r="R1164" i="1"/>
  <c r="R1727" i="1"/>
  <c r="R3118" i="1"/>
  <c r="R1165" i="1"/>
  <c r="R3862" i="1"/>
  <c r="R1728" i="1"/>
  <c r="R2682" i="1"/>
  <c r="R912" i="1"/>
  <c r="R870" i="1"/>
  <c r="R2765" i="1"/>
  <c r="R234" i="1"/>
  <c r="R4006" i="1"/>
  <c r="R1001" i="1"/>
  <c r="R3119" i="1"/>
  <c r="R569" i="1"/>
  <c r="R1729" i="1"/>
  <c r="R993" i="1"/>
  <c r="R1166" i="1"/>
  <c r="R1093" i="1"/>
  <c r="R2872" i="1"/>
  <c r="R1553" i="1"/>
  <c r="R2683" i="1"/>
  <c r="R3102" i="1"/>
  <c r="R2684" i="1"/>
  <c r="R923" i="1"/>
  <c r="R1599" i="1"/>
  <c r="R1766" i="1"/>
  <c r="R2873" i="1"/>
  <c r="R2596" i="1"/>
  <c r="R201" i="1"/>
  <c r="R453" i="1"/>
  <c r="R677" i="1"/>
  <c r="R1908" i="1"/>
  <c r="R678" i="1"/>
  <c r="R1167" i="1"/>
  <c r="R1066" i="1"/>
  <c r="R560" i="1"/>
  <c r="R1067" i="1"/>
  <c r="R1767" i="1"/>
  <c r="R904" i="1"/>
  <c r="R1881" i="1"/>
  <c r="R3863" i="1"/>
  <c r="R1787" i="1"/>
  <c r="R924" i="1"/>
  <c r="R3864" i="1"/>
  <c r="R4007" i="1"/>
  <c r="R2685" i="1"/>
  <c r="R450" i="1"/>
  <c r="R1097" i="1"/>
  <c r="R2874" i="1"/>
  <c r="R1168" i="1"/>
  <c r="R3865" i="1"/>
  <c r="R3804" i="1"/>
  <c r="R2686" i="1"/>
  <c r="R2687" i="1"/>
  <c r="R4079" i="1"/>
  <c r="R3866" i="1"/>
  <c r="R2441" i="1"/>
  <c r="R1797" i="1"/>
  <c r="R3867" i="1"/>
  <c r="R3924" i="1"/>
  <c r="R3987" i="1"/>
  <c r="R871" i="1"/>
  <c r="R3637" i="1"/>
  <c r="R4028" i="1"/>
  <c r="R3056" i="1"/>
  <c r="R2442" i="1"/>
  <c r="R2875" i="1"/>
  <c r="R1807" i="1"/>
  <c r="R3120" i="1"/>
  <c r="R1169" i="1"/>
  <c r="R4008" i="1"/>
  <c r="R2876" i="1"/>
  <c r="R2877" i="1"/>
  <c r="R3868" i="1"/>
  <c r="R4009" i="1"/>
  <c r="R4043" i="1"/>
  <c r="R902" i="1"/>
  <c r="R4052" i="1"/>
  <c r="R3638" i="1"/>
  <c r="R1993" i="1"/>
  <c r="R3979" i="1"/>
  <c r="R2779" i="1"/>
  <c r="R4024" i="1"/>
  <c r="R1994" i="1"/>
  <c r="R3121" i="1"/>
  <c r="R2878" i="1"/>
  <c r="R3869" i="1"/>
  <c r="R1170" i="1"/>
  <c r="R1995" i="1"/>
  <c r="R3057" i="1"/>
  <c r="R1171" i="1"/>
  <c r="R4010" i="1"/>
  <c r="R3951" i="1"/>
  <c r="R4064" i="1"/>
  <c r="R1996" i="1"/>
  <c r="R1098" i="1"/>
  <c r="R1172" i="1"/>
  <c r="R3932" i="1"/>
  <c r="R4044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3981" i="1"/>
  <c r="R925" i="1"/>
  <c r="R4045" i="1"/>
  <c r="R202" i="1"/>
  <c r="R3122" i="1"/>
  <c r="R771" i="1"/>
  <c r="R1997" i="1"/>
  <c r="R166" i="1"/>
  <c r="R3958" i="1"/>
  <c r="R436" i="1"/>
  <c r="R3918" i="1"/>
  <c r="R469" i="1"/>
  <c r="R3959" i="1"/>
  <c r="R3058" i="1"/>
  <c r="R238" i="1"/>
  <c r="R3098" i="1"/>
  <c r="R2879" i="1"/>
  <c r="R3950" i="1"/>
  <c r="R1998" i="1"/>
  <c r="R3890" i="1"/>
  <c r="R235" i="1"/>
  <c r="R3190" i="1"/>
  <c r="R2843" i="1"/>
  <c r="R519" i="1"/>
  <c r="R3796" i="1"/>
  <c r="R2688" i="1"/>
  <c r="R2583" i="1"/>
  <c r="R174" i="1"/>
  <c r="R679" i="1"/>
  <c r="R184" i="1"/>
  <c r="R2844" i="1"/>
  <c r="R4090" i="1"/>
  <c r="R2503" i="1"/>
  <c r="R4011" i="1"/>
  <c r="R3059" i="1"/>
  <c r="R1173" i="1"/>
  <c r="R1099" i="1"/>
  <c r="R4012" i="1"/>
  <c r="R1808" i="1"/>
  <c r="R2689" i="1"/>
  <c r="R3933" i="1"/>
  <c r="R4098" i="1"/>
  <c r="R190" i="1"/>
  <c r="R1999" i="1"/>
  <c r="R3060" i="1"/>
  <c r="R2000" i="1"/>
  <c r="R3891" i="1"/>
  <c r="R872" i="1"/>
  <c r="R3977" i="1"/>
  <c r="R470" i="1"/>
  <c r="R1600" i="1"/>
  <c r="R3742" i="1"/>
  <c r="R4091" i="1"/>
  <c r="R471" i="1"/>
  <c r="R1131" i="1"/>
  <c r="R767" i="1"/>
  <c r="R3061" i="1"/>
  <c r="R4074" i="1"/>
  <c r="R983" i="1"/>
  <c r="R1174" i="1"/>
  <c r="R3982" i="1"/>
  <c r="R926" i="1"/>
  <c r="R680" i="1"/>
  <c r="R3639" i="1"/>
  <c r="R472" i="1"/>
  <c r="R2880" i="1"/>
  <c r="R1175" i="1"/>
  <c r="R3743" i="1"/>
  <c r="R2001" i="1"/>
  <c r="R927" i="1"/>
  <c r="R3062" i="1"/>
  <c r="R473" i="1"/>
  <c r="R1122" i="1"/>
  <c r="R3063" i="1"/>
  <c r="R3640" i="1"/>
  <c r="R1809" i="1"/>
  <c r="R1176" i="1"/>
  <c r="R203" i="1"/>
  <c r="R1100" i="1"/>
  <c r="R3797" i="1"/>
  <c r="R1907" i="1"/>
  <c r="R3969" i="1"/>
  <c r="R1601" i="1"/>
  <c r="R3064" i="1"/>
  <c r="R2690" i="1"/>
  <c r="R3892" i="1"/>
  <c r="R873" i="1"/>
  <c r="R3065" i="1"/>
  <c r="R2766" i="1"/>
  <c r="R1810" i="1"/>
  <c r="R1177" i="1"/>
  <c r="R3066" i="1"/>
  <c r="R1730" i="1"/>
  <c r="R2002" i="1"/>
  <c r="R1788" i="1"/>
  <c r="R1737" i="1"/>
  <c r="R3191" i="1"/>
  <c r="R2845" i="1"/>
  <c r="R3934" i="1"/>
  <c r="R1552" i="1"/>
  <c r="R2123" i="1"/>
  <c r="R2124" i="1"/>
  <c r="R2691" i="1"/>
  <c r="R3935" i="1"/>
  <c r="R2846" i="1"/>
  <c r="R2125" i="1"/>
  <c r="R3067" i="1"/>
  <c r="R3068" i="1"/>
  <c r="R1882" i="1"/>
  <c r="R4035" i="1"/>
  <c r="R2692" i="1"/>
  <c r="R2881" i="1"/>
  <c r="R4054" i="1"/>
  <c r="R1602" i="1"/>
  <c r="R3960" i="1"/>
  <c r="R3936" i="1"/>
  <c r="R3893" i="1"/>
  <c r="R3894" i="1"/>
  <c r="R474" i="1"/>
  <c r="R874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2597" i="1"/>
  <c r="R3069" i="1"/>
  <c r="R2504" i="1"/>
  <c r="R928" i="1"/>
  <c r="R475" i="1"/>
  <c r="R1101" i="1"/>
  <c r="R1703" i="1"/>
  <c r="R929" i="1"/>
  <c r="R1768" i="1"/>
  <c r="R681" i="1"/>
  <c r="R204" i="1"/>
  <c r="R1127" i="1"/>
  <c r="R3895" i="1"/>
  <c r="R1132" i="1"/>
  <c r="R930" i="1"/>
  <c r="R1722" i="1"/>
  <c r="R169" i="1"/>
  <c r="R4065" i="1"/>
  <c r="R3070" i="1"/>
  <c r="R3192" i="1"/>
  <c r="R1789" i="1"/>
  <c r="R2584" i="1"/>
  <c r="R476" i="1"/>
  <c r="R1178" i="1"/>
  <c r="R477" i="1"/>
  <c r="R2126" i="1"/>
  <c r="R1179" i="1"/>
  <c r="R2774" i="1"/>
  <c r="R3744" i="1"/>
  <c r="R2505" i="1"/>
  <c r="R3974" i="1"/>
  <c r="R2693" i="1"/>
  <c r="R2127" i="1"/>
  <c r="R931" i="1"/>
  <c r="R2882" i="1"/>
  <c r="R903" i="1"/>
  <c r="R2585" i="1"/>
  <c r="R4055" i="1"/>
  <c r="R570" i="1"/>
  <c r="R2586" i="1"/>
  <c r="R1138" i="1"/>
  <c r="R4037" i="1"/>
  <c r="R454" i="1"/>
  <c r="R4092" i="1"/>
  <c r="R4066" i="1"/>
  <c r="R1877" i="1"/>
  <c r="R4013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180" i="1"/>
  <c r="R1181" i="1"/>
  <c r="R1769" i="1"/>
  <c r="R682" i="1"/>
  <c r="R1736" i="1"/>
  <c r="R2883" i="1"/>
  <c r="R2128" i="1"/>
  <c r="R2694" i="1"/>
  <c r="R1182" i="1"/>
  <c r="R913" i="1"/>
  <c r="R545" i="1"/>
  <c r="R1102" i="1"/>
  <c r="R775" i="1"/>
  <c r="R1183" i="1"/>
  <c r="R683" i="1"/>
  <c r="R571" i="1"/>
  <c r="R2695" i="1"/>
  <c r="R932" i="1"/>
  <c r="R684" i="1"/>
  <c r="R907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2847" i="1"/>
  <c r="R205" i="1"/>
  <c r="R774" i="1"/>
  <c r="R478" i="1"/>
  <c r="R933" i="1"/>
  <c r="R479" i="1"/>
  <c r="R163" i="1"/>
  <c r="R428" i="1"/>
  <c r="R206" i="1"/>
  <c r="R437" i="1"/>
  <c r="R1068" i="1"/>
  <c r="R1125" i="1"/>
  <c r="R1704" i="1"/>
  <c r="R2884" i="1"/>
  <c r="R438" i="1"/>
  <c r="R572" i="1"/>
  <c r="R875" i="1"/>
  <c r="R439" i="1"/>
  <c r="R2696" i="1"/>
  <c r="R876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480" i="1"/>
  <c r="R481" i="1"/>
  <c r="R2885" i="1"/>
  <c r="R546" i="1"/>
  <c r="R685" i="1"/>
  <c r="R573" i="1"/>
  <c r="R1790" i="1"/>
  <c r="R230" i="1"/>
  <c r="R547" i="1"/>
  <c r="R3937" i="1"/>
  <c r="R2592" i="1"/>
  <c r="R164" i="1"/>
  <c r="R2914" i="1"/>
  <c r="R482" i="1"/>
  <c r="R4014" i="1"/>
  <c r="R985" i="1"/>
  <c r="R2697" i="1"/>
  <c r="R446" i="1"/>
  <c r="R207" i="1"/>
  <c r="R1184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551" i="1"/>
  <c r="R2770" i="1"/>
  <c r="R1185" i="1"/>
  <c r="R686" i="1"/>
  <c r="R687" i="1"/>
  <c r="R1554" i="1"/>
  <c r="R1406" i="1"/>
  <c r="R1770" i="1"/>
  <c r="R663" i="1"/>
  <c r="R1407" i="1"/>
  <c r="R2129" i="1"/>
  <c r="R1408" i="1"/>
  <c r="R934" i="1"/>
  <c r="R3071" i="1"/>
  <c r="R1409" i="1"/>
  <c r="R688" i="1"/>
  <c r="R989" i="1"/>
  <c r="R3641" i="1"/>
  <c r="R1103" i="1"/>
  <c r="R1104" i="1"/>
  <c r="R1410" i="1"/>
  <c r="R909" i="1"/>
  <c r="R2130" i="1"/>
  <c r="R1705" i="1"/>
  <c r="R1555" i="1"/>
  <c r="R1731" i="1"/>
  <c r="R935" i="1"/>
  <c r="R555" i="1"/>
  <c r="R2131" i="1"/>
  <c r="R936" i="1"/>
  <c r="R483" i="1"/>
  <c r="R1105" i="1"/>
  <c r="R2132" i="1"/>
  <c r="R1133" i="1"/>
  <c r="R484" i="1"/>
  <c r="R937" i="1"/>
  <c r="R1106" i="1"/>
  <c r="R1411" i="1"/>
  <c r="R485" i="1"/>
  <c r="R938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2423" i="1"/>
  <c r="R2519" i="1"/>
  <c r="R574" i="1"/>
  <c r="R1412" i="1"/>
  <c r="R1413" i="1"/>
  <c r="R3745" i="1"/>
  <c r="R2947" i="1"/>
  <c r="R1123" i="1"/>
  <c r="R1556" i="1"/>
  <c r="R3193" i="1"/>
  <c r="R877" i="1"/>
  <c r="R3632" i="1"/>
  <c r="R1414" i="1"/>
  <c r="R1136" i="1"/>
  <c r="R3896" i="1"/>
  <c r="R2424" i="1"/>
  <c r="R3194" i="1"/>
  <c r="R1557" i="1"/>
  <c r="R3642" i="1"/>
  <c r="R3746" i="1"/>
  <c r="R1415" i="1"/>
  <c r="R2944" i="1"/>
  <c r="R667" i="1"/>
  <c r="R2133" i="1"/>
  <c r="R1558" i="1"/>
  <c r="R1811" i="1"/>
  <c r="R3633" i="1"/>
  <c r="R939" i="1"/>
  <c r="R3072" i="1"/>
  <c r="R940" i="1"/>
  <c r="R1903" i="1"/>
  <c r="R3105" i="1"/>
  <c r="R2853" i="1"/>
  <c r="R2134" i="1"/>
  <c r="R2767" i="1"/>
  <c r="R1107" i="1"/>
  <c r="R3800" i="1"/>
  <c r="R2775" i="1"/>
  <c r="R1069" i="1"/>
  <c r="R2780" i="1"/>
  <c r="R2764" i="1"/>
  <c r="R2919" i="1"/>
  <c r="R2886" i="1"/>
  <c r="R1416" i="1"/>
  <c r="R3106" i="1"/>
  <c r="R1070" i="1"/>
  <c r="R195" i="1"/>
  <c r="R3919" i="1"/>
  <c r="R1732" i="1"/>
  <c r="R1873" i="1"/>
  <c r="R2506" i="1"/>
  <c r="R941" i="1"/>
  <c r="R3073" i="1"/>
  <c r="R2848" i="1"/>
  <c r="R2698" i="1"/>
  <c r="R548" i="1"/>
  <c r="R3099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4075" i="1"/>
  <c r="R2849" i="1"/>
  <c r="R878" i="1"/>
  <c r="R1733" i="1"/>
  <c r="R4029" i="1"/>
  <c r="R3074" i="1"/>
  <c r="R2887" i="1"/>
  <c r="R3075" i="1"/>
  <c r="R2135" i="1"/>
  <c r="R1071" i="1"/>
  <c r="R1734" i="1"/>
  <c r="R2888" i="1"/>
  <c r="R1812" i="1"/>
  <c r="R4051" i="1"/>
  <c r="R2136" i="1"/>
  <c r="R183" i="1"/>
  <c r="R165" i="1"/>
  <c r="R1813" i="1"/>
  <c r="R1417" i="1"/>
  <c r="R1418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3990" i="1"/>
  <c r="R486" i="1"/>
  <c r="R942" i="1"/>
  <c r="R3897" i="1"/>
  <c r="R3076" i="1"/>
  <c r="R3898" i="1"/>
  <c r="R3195" i="1"/>
  <c r="R3077" i="1"/>
  <c r="R3643" i="1"/>
  <c r="R3976" i="1"/>
  <c r="R3792" i="1"/>
  <c r="R1419" i="1"/>
  <c r="R3801" i="1"/>
  <c r="R426" i="1"/>
  <c r="R208" i="1"/>
  <c r="R2889" i="1"/>
  <c r="R4085" i="1"/>
  <c r="R3078" i="1"/>
  <c r="R209" i="1"/>
  <c r="R2137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791" i="1"/>
  <c r="R4056" i="1"/>
  <c r="R3634" i="1"/>
  <c r="R2699" i="1"/>
  <c r="R598" i="1"/>
  <c r="R689" i="1"/>
  <c r="R1559" i="1"/>
  <c r="R1706" i="1"/>
  <c r="R1420" i="1"/>
  <c r="R943" i="1"/>
  <c r="R690" i="1"/>
  <c r="R575" i="1"/>
  <c r="R691" i="1"/>
  <c r="R984" i="1"/>
  <c r="R487" i="1"/>
  <c r="R4038" i="1"/>
  <c r="R1735" i="1"/>
  <c r="R879" i="1"/>
  <c r="R3630" i="1"/>
  <c r="R1421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3899" i="1"/>
  <c r="R3970" i="1"/>
  <c r="R210" i="1"/>
  <c r="R520" i="1"/>
  <c r="R3938" i="1"/>
  <c r="R2890" i="1"/>
  <c r="R3107" i="1"/>
  <c r="R2700" i="1"/>
  <c r="R692" i="1"/>
  <c r="R3791" i="1"/>
  <c r="R211" i="1"/>
  <c r="R4015" i="1"/>
  <c r="R488" i="1"/>
  <c r="R1707" i="1"/>
  <c r="R1422" i="1"/>
  <c r="R3971" i="1"/>
  <c r="R3900" i="1"/>
  <c r="R489" i="1"/>
  <c r="R3196" i="1"/>
  <c r="R4093" i="1"/>
  <c r="R2701" i="1"/>
  <c r="R2421" i="1"/>
  <c r="R693" i="1"/>
  <c r="R3730" i="1"/>
  <c r="R2702" i="1"/>
  <c r="R1423" i="1"/>
  <c r="R4086" i="1"/>
  <c r="R167" i="1"/>
  <c r="R694" i="1"/>
  <c r="R3901" i="1"/>
  <c r="R3798" i="1"/>
  <c r="R3197" i="1"/>
  <c r="R4084" i="1"/>
  <c r="R178" i="1"/>
  <c r="R1424" i="1"/>
  <c r="R3925" i="1"/>
  <c r="R3961" i="1"/>
  <c r="R4080" i="1"/>
  <c r="R1086" i="1"/>
  <c r="R2138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3108" i="1"/>
  <c r="R2507" i="1"/>
  <c r="R549" i="1"/>
  <c r="R2743" i="1"/>
  <c r="R1425" i="1"/>
  <c r="R986" i="1"/>
  <c r="R2915" i="1"/>
  <c r="R2744" i="1"/>
  <c r="R3079" i="1"/>
  <c r="R2745" i="1"/>
  <c r="R3080" i="1"/>
  <c r="R1814" i="1"/>
  <c r="R944" i="1"/>
  <c r="R2746" i="1"/>
  <c r="R3939" i="1"/>
  <c r="R2891" i="1"/>
  <c r="R490" i="1"/>
  <c r="R3081" i="1"/>
  <c r="R945" i="1"/>
  <c r="R2771" i="1"/>
  <c r="R1708" i="1"/>
  <c r="R212" i="1"/>
  <c r="R3940" i="1"/>
  <c r="R3082" i="1"/>
  <c r="R1072" i="1"/>
  <c r="R2892" i="1"/>
  <c r="R3902" i="1"/>
  <c r="R3644" i="1"/>
  <c r="R4039" i="1"/>
  <c r="R946" i="1"/>
  <c r="R4016" i="1"/>
  <c r="R2593" i="1"/>
  <c r="R2139" i="1"/>
  <c r="R2893" i="1"/>
  <c r="R4076" i="1"/>
  <c r="R4032" i="1"/>
  <c r="R1815" i="1"/>
  <c r="R2747" i="1"/>
  <c r="R2140" i="1"/>
  <c r="R1426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425" i="1"/>
  <c r="R4030" i="1"/>
  <c r="R2141" i="1"/>
  <c r="R3645" i="1"/>
  <c r="R1771" i="1"/>
  <c r="R1427" i="1"/>
  <c r="R3793" i="1"/>
  <c r="R2894" i="1"/>
  <c r="R3988" i="1"/>
  <c r="R3903" i="1"/>
  <c r="R4017" i="1"/>
  <c r="R542" i="1"/>
  <c r="R4057" i="1"/>
  <c r="R2508" i="1"/>
  <c r="R1428" i="1"/>
  <c r="R2916" i="1"/>
  <c r="R2850" i="1"/>
  <c r="R1429" i="1"/>
  <c r="R4046" i="1"/>
  <c r="R4018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1430" i="1"/>
  <c r="R3983" i="1"/>
  <c r="R491" i="1"/>
  <c r="R2142" i="1"/>
  <c r="R3198" i="1"/>
  <c r="R947" i="1"/>
  <c r="R3904" i="1"/>
  <c r="R1709" i="1"/>
  <c r="R3905" i="1"/>
  <c r="R948" i="1"/>
  <c r="R576" i="1"/>
  <c r="R3199" i="1"/>
  <c r="R2143" i="1"/>
  <c r="R3972" i="1"/>
  <c r="R2748" i="1"/>
  <c r="R3646" i="1"/>
  <c r="R577" i="1"/>
  <c r="R949" i="1"/>
  <c r="R1906" i="1"/>
  <c r="R3906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578" i="1"/>
  <c r="R409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3734" i="1"/>
  <c r="R3083" i="1"/>
  <c r="R2144" i="1"/>
  <c r="R3747" i="1"/>
  <c r="R3647" i="1"/>
  <c r="R3084" i="1"/>
  <c r="R768" i="1"/>
  <c r="R2854" i="1"/>
  <c r="R4114" i="1"/>
  <c r="R3748" i="1"/>
  <c r="R3631" i="1"/>
  <c r="R1816" i="1"/>
  <c r="R1710" i="1"/>
  <c r="R2749" i="1"/>
  <c r="R3952" i="1"/>
  <c r="R3907" i="1"/>
  <c r="R3200" i="1"/>
  <c r="R2750" i="1"/>
  <c r="R3908" i="1"/>
  <c r="R3648" i="1"/>
  <c r="R3973" i="1"/>
  <c r="R3946" i="1"/>
  <c r="R1073" i="1"/>
  <c r="R1431" i="1"/>
  <c r="R3201" i="1"/>
  <c r="R2751" i="1"/>
  <c r="R3941" i="1"/>
  <c r="R2922" i="1"/>
  <c r="R1817" i="1"/>
  <c r="R162" i="1"/>
  <c r="R1914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1818" i="1"/>
  <c r="R880" i="1"/>
  <c r="R1590" i="1"/>
  <c r="R2768" i="1"/>
  <c r="R1819" i="1"/>
  <c r="R950" i="1"/>
  <c r="R213" i="1"/>
  <c r="R1432" i="1"/>
  <c r="R2145" i="1"/>
  <c r="R669" i="1"/>
  <c r="R990" i="1"/>
  <c r="R1137" i="1"/>
  <c r="R695" i="1"/>
  <c r="R2146" i="1"/>
  <c r="R214" i="1"/>
  <c r="R2147" i="1"/>
  <c r="R579" i="1"/>
  <c r="R696" i="1"/>
  <c r="R492" i="1"/>
  <c r="R1433" i="1"/>
  <c r="R1434" i="1"/>
  <c r="R987" i="1"/>
  <c r="R3737" i="1"/>
  <c r="R1108" i="1"/>
  <c r="R1109" i="1"/>
  <c r="R1435" i="1"/>
  <c r="R1110" i="1"/>
  <c r="R1772" i="1"/>
  <c r="R447" i="1"/>
  <c r="R2895" i="1"/>
  <c r="R2855" i="1"/>
  <c r="R1820" i="1"/>
  <c r="R232" i="1"/>
  <c r="R1111" i="1"/>
  <c r="R1436" i="1"/>
  <c r="R2912" i="1"/>
  <c r="R951" i="1"/>
  <c r="R1560" i="1"/>
  <c r="R881" i="1"/>
  <c r="R4019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493" i="1"/>
  <c r="R580" i="1"/>
  <c r="R550" i="1"/>
  <c r="R236" i="1"/>
  <c r="R1792" i="1"/>
  <c r="R1821" i="1"/>
  <c r="R697" i="1"/>
  <c r="R3649" i="1"/>
  <c r="R215" i="1"/>
  <c r="R1822" i="1"/>
  <c r="R1134" i="1"/>
  <c r="R1437" i="1"/>
  <c r="R1909" i="1"/>
  <c r="R494" i="1"/>
  <c r="R239" i="1"/>
  <c r="R952" i="1"/>
  <c r="R3733" i="1"/>
  <c r="R495" i="1"/>
  <c r="R698" i="1"/>
  <c r="R1112" i="1"/>
  <c r="R179" i="1"/>
  <c r="R2522" i="1"/>
  <c r="R3909" i="1"/>
  <c r="R882" i="1"/>
  <c r="R911" i="1"/>
  <c r="R1438" i="1"/>
  <c r="R883" i="1"/>
  <c r="R2752" i="1"/>
  <c r="R2896" i="1"/>
  <c r="R1439" i="1"/>
  <c r="R2148" i="1"/>
  <c r="R953" i="1"/>
  <c r="R884" i="1"/>
  <c r="R1440" i="1"/>
  <c r="R2897" i="1"/>
  <c r="R4047" i="1"/>
  <c r="R1711" i="1"/>
  <c r="R954" i="1"/>
  <c r="R2431" i="1"/>
  <c r="R2509" i="1"/>
  <c r="R1561" i="1"/>
  <c r="R440" i="1"/>
  <c r="R2149" i="1"/>
  <c r="R3799" i="1"/>
  <c r="R191" i="1"/>
  <c r="R175" i="1"/>
  <c r="R955" i="1"/>
  <c r="R3202" i="1"/>
  <c r="R956" i="1"/>
  <c r="R699" i="1"/>
  <c r="R2150" i="1"/>
  <c r="R1562" i="1"/>
  <c r="R1441" i="1"/>
  <c r="R3910" i="1"/>
  <c r="R216" i="1"/>
  <c r="R957" i="1"/>
  <c r="R2510" i="1"/>
  <c r="R1793" i="1"/>
  <c r="R2151" i="1"/>
  <c r="R1583" i="1"/>
  <c r="R441" i="1"/>
  <c r="R4048" i="1"/>
  <c r="R1442" i="1"/>
  <c r="R581" i="1"/>
  <c r="R1074" i="1"/>
  <c r="R1712" i="1"/>
  <c r="R885" i="1"/>
  <c r="R1911" i="1"/>
  <c r="R4058" i="1"/>
  <c r="R3203" i="1"/>
  <c r="R665" i="1"/>
  <c r="R2595" i="1"/>
  <c r="R2152" i="1"/>
  <c r="R3085" i="1"/>
  <c r="R496" i="1"/>
  <c r="R666" i="1"/>
  <c r="R700" i="1"/>
  <c r="R1443" i="1"/>
  <c r="R240" i="1"/>
  <c r="R886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3086" i="1"/>
  <c r="R4067" i="1"/>
  <c r="R958" i="1"/>
  <c r="R2153" i="1"/>
  <c r="R3911" i="1"/>
  <c r="R701" i="1"/>
  <c r="R3087" i="1"/>
  <c r="R4095" i="1"/>
  <c r="R497" i="1"/>
  <c r="R411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1075" i="1"/>
  <c r="R3912" i="1"/>
  <c r="R2154" i="1"/>
  <c r="R185" i="1"/>
  <c r="R2898" i="1"/>
  <c r="R3088" i="1"/>
  <c r="R3913" i="1"/>
  <c r="R2851" i="1"/>
  <c r="R2753" i="1"/>
  <c r="R4070" i="1"/>
  <c r="R4100" i="1"/>
  <c r="R2155" i="1"/>
  <c r="R959" i="1"/>
  <c r="R3962" i="1"/>
  <c r="R3089" i="1"/>
  <c r="R4083" i="1"/>
  <c r="R1863" i="1"/>
  <c r="R4077" i="1"/>
  <c r="R498" i="1"/>
  <c r="R2156" i="1"/>
  <c r="R2511" i="1"/>
  <c r="R2512" i="1"/>
  <c r="R4110" i="1"/>
  <c r="R3090" i="1"/>
  <c r="R2754" i="1"/>
  <c r="R2157" i="1"/>
  <c r="R2917" i="1"/>
  <c r="R3942" i="1"/>
  <c r="R4104" i="1"/>
  <c r="R4109" i="1"/>
  <c r="R4101" i="1"/>
  <c r="R1904" i="1"/>
  <c r="R2899" i="1"/>
  <c r="R1120" i="1"/>
  <c r="R3091" i="1"/>
  <c r="R2900" i="1"/>
  <c r="R2901" i="1"/>
  <c r="R3947" i="1"/>
  <c r="R3092" i="1"/>
  <c r="R4071" i="1"/>
  <c r="R1444" i="1"/>
  <c r="R4020" i="1"/>
  <c r="R1113" i="1"/>
  <c r="R4021" i="1"/>
  <c r="R2598" i="1"/>
  <c r="R2902" i="1"/>
  <c r="R2158" i="1"/>
  <c r="R3803" i="1"/>
  <c r="R702" i="1"/>
  <c r="R2513" i="1"/>
  <c r="R887" i="1"/>
  <c r="R2769" i="1"/>
  <c r="R1121" i="1"/>
  <c r="R1114" i="1"/>
  <c r="R1589" i="1"/>
  <c r="R499" i="1"/>
  <c r="R3749" i="1"/>
  <c r="R3914" i="1"/>
  <c r="R3101" i="1"/>
  <c r="R3093" i="1"/>
  <c r="R2903" i="1"/>
  <c r="R2426" i="1"/>
  <c r="R4025" i="1"/>
  <c r="R3963" i="1"/>
  <c r="R2159" i="1"/>
  <c r="R442" i="1"/>
  <c r="R500" i="1"/>
  <c r="R4096" i="1"/>
  <c r="R2160" i="1"/>
  <c r="R4103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176" i="1"/>
  <c r="R3923" i="1"/>
  <c r="R1115" i="1"/>
  <c r="R1088" i="1"/>
  <c r="R2161" i="1"/>
  <c r="R1445" i="1"/>
  <c r="R2427" i="1"/>
  <c r="R1076" i="1"/>
  <c r="R4111" i="1"/>
  <c r="R2162" i="1"/>
  <c r="R3204" i="1"/>
  <c r="R1446" i="1"/>
  <c r="R3915" i="1"/>
  <c r="R703" i="1"/>
  <c r="R1447" i="1"/>
  <c r="R501" i="1"/>
  <c r="R217" i="1"/>
  <c r="R1864" i="1"/>
  <c r="R1448" i="1"/>
  <c r="R1584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4022" i="1"/>
  <c r="R4102" i="1"/>
  <c r="R960" i="1"/>
  <c r="R2777" i="1"/>
  <c r="R218" i="1"/>
  <c r="R1449" i="1"/>
  <c r="R3964" i="1"/>
  <c r="R1077" i="1"/>
  <c r="R4049" i="1"/>
  <c r="R961" i="1"/>
  <c r="R994" i="1"/>
  <c r="R3094" i="1"/>
  <c r="R502" i="1"/>
  <c r="R962" i="1"/>
  <c r="R429" i="1"/>
  <c r="R3095" i="1"/>
  <c r="R1450" i="1"/>
  <c r="R503" i="1"/>
  <c r="R2403" i="1"/>
  <c r="R21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2904" i="1"/>
  <c r="R1451" i="1"/>
  <c r="R504" i="1"/>
  <c r="R1585" i="1"/>
  <c r="R451" i="1"/>
  <c r="R582" i="1"/>
  <c r="R583" i="1"/>
  <c r="R170" i="1"/>
  <c r="R584" i="1"/>
  <c r="R430" i="1"/>
  <c r="R585" i="1"/>
  <c r="R1116" i="1"/>
  <c r="R704" i="1"/>
  <c r="R2905" i="1"/>
  <c r="R1452" i="1"/>
  <c r="R772" i="1"/>
  <c r="R551" i="1"/>
  <c r="R168" i="1"/>
  <c r="R1872" i="1"/>
  <c r="R888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965" i="1"/>
  <c r="R1085" i="1"/>
  <c r="R2755" i="1"/>
  <c r="R586" i="1"/>
  <c r="R2520" i="1"/>
  <c r="R1773" i="1"/>
  <c r="R1483" i="1"/>
  <c r="R241" i="1"/>
  <c r="R2920" i="1"/>
  <c r="R1713" i="1"/>
  <c r="R3953" i="1"/>
  <c r="R2404" i="1"/>
  <c r="R2918" i="1"/>
  <c r="R1484" i="1"/>
  <c r="R963" i="1"/>
  <c r="R2514" i="1"/>
  <c r="R1865" i="1"/>
  <c r="R4050" i="1"/>
  <c r="R1794" i="1"/>
  <c r="R587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2405" i="1"/>
  <c r="R1485" i="1"/>
  <c r="R1486" i="1"/>
  <c r="R1913" i="1"/>
  <c r="R3790" i="1"/>
  <c r="R1774" i="1"/>
  <c r="R2422" i="1"/>
  <c r="R2587" i="1"/>
  <c r="R3205" i="1"/>
  <c r="R505" i="1"/>
  <c r="R889" i="1"/>
  <c r="R2406" i="1"/>
  <c r="R4023" i="1"/>
  <c r="R2428" i="1"/>
  <c r="R506" i="1"/>
  <c r="R1487" i="1"/>
  <c r="R1488" i="1"/>
  <c r="R220" i="1"/>
  <c r="R890" i="1"/>
  <c r="R1714" i="1"/>
  <c r="R705" i="1"/>
  <c r="R1795" i="1"/>
  <c r="R1715" i="1"/>
  <c r="R1489" i="1"/>
  <c r="R776" i="1"/>
  <c r="R706" i="1"/>
  <c r="R707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708" i="1"/>
  <c r="R1866" i="1"/>
  <c r="R2756" i="1"/>
  <c r="R448" i="1"/>
  <c r="R507" i="1"/>
  <c r="R3916" i="1"/>
  <c r="R2757" i="1"/>
  <c r="R508" i="1"/>
  <c r="R599" i="1"/>
  <c r="R891" i="1"/>
  <c r="R892" i="1"/>
  <c r="R2407" i="1"/>
  <c r="R893" i="1"/>
  <c r="R964" i="1"/>
  <c r="R965" i="1"/>
  <c r="R588" i="1"/>
  <c r="R2408" i="1"/>
  <c r="R589" i="1"/>
  <c r="R590" i="1"/>
  <c r="R509" i="1"/>
  <c r="R443" i="1"/>
  <c r="R3943" i="1"/>
  <c r="R1716" i="1"/>
  <c r="R1867" i="1"/>
  <c r="R2758" i="1"/>
  <c r="R2409" i="1"/>
  <c r="R894" i="1"/>
  <c r="R591" i="1"/>
  <c r="R709" i="1"/>
  <c r="R1078" i="1"/>
  <c r="R3944" i="1"/>
  <c r="R1490" i="1"/>
  <c r="R895" i="1"/>
  <c r="R966" i="1"/>
  <c r="R444" i="1"/>
  <c r="R2432" i="1"/>
  <c r="R2759" i="1"/>
  <c r="R171" i="1"/>
  <c r="R1491" i="1"/>
  <c r="R896" i="1"/>
  <c r="R1492" i="1"/>
  <c r="R2906" i="1"/>
  <c r="R2410" i="1"/>
  <c r="R1868" i="1"/>
  <c r="R2515" i="1"/>
  <c r="R1775" i="1"/>
  <c r="R1493" i="1"/>
  <c r="R967" i="1"/>
  <c r="R2907" i="1"/>
  <c r="R910" i="1"/>
  <c r="R988" i="1"/>
  <c r="R1494" i="1"/>
  <c r="R1495" i="1"/>
  <c r="R1586" i="1"/>
  <c r="R552" i="1"/>
  <c r="R1496" i="1"/>
  <c r="R1497" i="1"/>
  <c r="R710" i="1"/>
  <c r="R1717" i="1"/>
  <c r="R968" i="1"/>
  <c r="R3206" i="1"/>
  <c r="R2411" i="1"/>
  <c r="R1117" i="1"/>
  <c r="R4068" i="1"/>
  <c r="R3100" i="1"/>
  <c r="R2781" i="1"/>
  <c r="R3096" i="1"/>
  <c r="R664" i="1"/>
  <c r="R1587" i="1"/>
  <c r="R3109" i="1"/>
  <c r="R711" i="1"/>
  <c r="R553" i="1"/>
  <c r="R969" i="1"/>
  <c r="R1498" i="1"/>
  <c r="R561" i="1"/>
  <c r="R2412" i="1"/>
  <c r="R712" i="1"/>
  <c r="R713" i="1"/>
  <c r="R1796" i="1"/>
  <c r="R662" i="1"/>
  <c r="R1499" i="1"/>
  <c r="R908" i="1"/>
  <c r="R2760" i="1"/>
  <c r="R2594" i="1"/>
  <c r="R510" i="1"/>
  <c r="R1500" i="1"/>
  <c r="R511" i="1"/>
  <c r="R427" i="1"/>
  <c r="R559" i="1"/>
  <c r="R3984" i="1"/>
  <c r="R714" i="1"/>
  <c r="R1718" i="1"/>
  <c r="R897" i="1"/>
  <c r="R3207" i="1"/>
  <c r="R452" i="1"/>
  <c r="R2429" i="1"/>
  <c r="R592" i="1"/>
  <c r="R715" i="1"/>
  <c r="R1501" i="1"/>
  <c r="R192" i="1"/>
  <c r="R593" i="1"/>
  <c r="R970" i="1"/>
  <c r="R601" i="1"/>
  <c r="R221" i="1"/>
  <c r="R2413" i="1"/>
  <c r="R3917" i="1"/>
  <c r="R716" i="1"/>
  <c r="R177" i="1"/>
  <c r="R971" i="1"/>
  <c r="R972" i="1"/>
  <c r="R556" i="1"/>
  <c r="R1776" i="1"/>
  <c r="R1869" i="1"/>
  <c r="R554" i="1"/>
  <c r="R557" i="1"/>
  <c r="R717" i="1"/>
  <c r="R222" i="1"/>
  <c r="R973" i="1"/>
  <c r="R3208" i="1"/>
  <c r="R718" i="1"/>
  <c r="R512" i="1"/>
  <c r="R668" i="1"/>
  <c r="R1780" i="1"/>
  <c r="R180" i="1"/>
  <c r="R237" i="1"/>
  <c r="R719" i="1"/>
  <c r="R1905" i="1"/>
  <c r="R1777" i="1"/>
  <c r="R223" i="1"/>
  <c r="R2414" i="1"/>
  <c r="R594" i="1"/>
  <c r="R1079" i="1"/>
  <c r="R422" i="1"/>
  <c r="R2761" i="1"/>
  <c r="R2852" i="1"/>
  <c r="R1778" i="1"/>
  <c r="R449" i="1"/>
  <c r="R1502" i="1"/>
  <c r="R1118" i="1"/>
  <c r="R974" i="1"/>
  <c r="R720" i="1"/>
  <c r="R2908" i="1"/>
  <c r="R898" i="1"/>
  <c r="R1543" i="1"/>
  <c r="R1720" i="1"/>
  <c r="R2943" i="1"/>
  <c r="R2588" i="1"/>
  <c r="R2415" i="1"/>
  <c r="R1719" i="1"/>
  <c r="R431" i="1"/>
  <c r="R899" i="1"/>
  <c r="R224" i="1"/>
  <c r="R1870" i="1"/>
  <c r="R1544" i="1"/>
  <c r="R2416" i="1"/>
  <c r="R186" i="1"/>
  <c r="R423" i="1"/>
  <c r="R1545" i="1"/>
  <c r="R1588" i="1"/>
  <c r="R1546" i="1"/>
  <c r="R2776" i="1"/>
  <c r="R2909" i="1"/>
  <c r="R595" i="1"/>
  <c r="R225" i="1"/>
  <c r="R975" i="1"/>
  <c r="R226" i="1"/>
  <c r="R1875" i="1"/>
  <c r="R1547" i="1"/>
  <c r="R596" i="1"/>
  <c r="R1080" i="1"/>
  <c r="R1089" i="1"/>
  <c r="R2417" i="1"/>
  <c r="R2418" i="1"/>
  <c r="R231" i="1"/>
  <c r="R2910" i="1"/>
  <c r="R1910" i="1"/>
  <c r="R721" i="1"/>
  <c r="R1119" i="1"/>
  <c r="R2762" i="1"/>
  <c r="R1548" i="1"/>
  <c r="R996" i="1"/>
  <c r="R558" i="1"/>
  <c r="R513" i="1"/>
  <c r="R2911" i="1"/>
  <c r="R514" i="1"/>
  <c r="R1081" i="1"/>
  <c r="R905" i="1"/>
  <c r="R762" i="1"/>
  <c r="R432" i="1"/>
  <c r="R2763" i="1"/>
  <c r="R181" i="1"/>
  <c r="R976" i="1"/>
  <c r="R977" i="1"/>
  <c r="R773" i="1"/>
  <c r="R172" i="1"/>
  <c r="R1082" i="1"/>
  <c r="R978" i="1"/>
  <c r="R1083" i="1"/>
  <c r="R515" i="1"/>
  <c r="R1912" i="1"/>
  <c r="R763" i="1"/>
  <c r="R1549" i="1"/>
  <c r="R516" i="1"/>
  <c r="R600" i="1"/>
  <c r="R4031" i="1"/>
  <c r="R900" i="1"/>
  <c r="R764" i="1"/>
  <c r="R3209" i="1"/>
  <c r="R1084" i="1"/>
  <c r="R2419" i="1"/>
  <c r="R3966" i="1"/>
  <c r="R1135" i="1"/>
  <c r="R182" i="1"/>
  <c r="R424" i="1"/>
  <c r="R227" i="1"/>
  <c r="R517" i="1"/>
  <c r="R979" i="1"/>
  <c r="R3635" i="1"/>
  <c r="R1550" i="1"/>
  <c r="R765" i="1"/>
  <c r="R980" i="1"/>
  <c r="R228" i="1"/>
  <c r="R187" i="1"/>
  <c r="R981" i="1"/>
  <c r="R901" i="1"/>
  <c r="R59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139" i="1"/>
  <c r="Q3805" i="1"/>
  <c r="Q906" i="1"/>
  <c r="Q4107" i="1"/>
  <c r="Q4033" i="1"/>
  <c r="Q2772" i="1"/>
  <c r="Q1140" i="1"/>
  <c r="Q4026" i="1"/>
  <c r="Q1798" i="1"/>
  <c r="Q777" i="1"/>
  <c r="Q1915" i="1"/>
  <c r="Q3806" i="1"/>
  <c r="Q3986" i="1"/>
  <c r="Q521" i="1"/>
  <c r="Q1591" i="1"/>
  <c r="Q2856" i="1"/>
  <c r="Q562" i="1"/>
  <c r="Q193" i="1"/>
  <c r="Q4087" i="1"/>
  <c r="Q455" i="1"/>
  <c r="Q543" i="1"/>
  <c r="Q995" i="1"/>
  <c r="Q456" i="1"/>
  <c r="Q2517" i="1"/>
  <c r="Q563" i="1"/>
  <c r="Q3738" i="1"/>
  <c r="Q1141" i="1"/>
  <c r="Q1142" i="1"/>
  <c r="Q564" i="1"/>
  <c r="Q4088" i="1"/>
  <c r="Q2433" i="1"/>
  <c r="Q1143" i="1"/>
  <c r="Q4099" i="1"/>
  <c r="Q457" i="1"/>
  <c r="Q778" i="1"/>
  <c r="Q4108" i="1"/>
  <c r="Q997" i="1"/>
  <c r="Q779" i="1"/>
  <c r="Q2948" i="1"/>
  <c r="Q1916" i="1"/>
  <c r="Q1592" i="1"/>
  <c r="Q425" i="1"/>
  <c r="Q1593" i="1"/>
  <c r="Q780" i="1"/>
  <c r="Q4078" i="1"/>
  <c r="Q1799" i="1"/>
  <c r="Q2521" i="1"/>
  <c r="Q2589" i="1"/>
  <c r="Q3807" i="1"/>
  <c r="Q2949" i="1"/>
  <c r="Q2434" i="1"/>
  <c r="Q1144" i="1"/>
  <c r="Q1721" i="1"/>
  <c r="Q3808" i="1"/>
  <c r="Q2518" i="1"/>
  <c r="Q1126" i="1"/>
  <c r="Q3809" i="1"/>
  <c r="Q3991" i="1"/>
  <c r="Q1145" i="1"/>
  <c r="Q3843" i="1"/>
  <c r="Q3844" i="1"/>
  <c r="Q3845" i="1"/>
  <c r="Q458" i="1"/>
  <c r="Q4105" i="1"/>
  <c r="Q4113" i="1"/>
  <c r="Q173" i="1"/>
  <c r="Q3110" i="1"/>
  <c r="Q3104" i="1"/>
  <c r="Q1800" i="1"/>
  <c r="Q914" i="1"/>
  <c r="Q2599" i="1"/>
  <c r="Q4106" i="1"/>
  <c r="Q1094" i="1"/>
  <c r="Q4082" i="1"/>
  <c r="Q459" i="1"/>
  <c r="Q1917" i="1"/>
  <c r="Q4040" i="1"/>
  <c r="Q2600" i="1"/>
  <c r="Q3097" i="1"/>
  <c r="Q460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991" i="1"/>
  <c r="Q2601" i="1"/>
  <c r="Q3739" i="1"/>
  <c r="Q2857" i="1"/>
  <c r="Q915" i="1"/>
  <c r="Q3846" i="1"/>
  <c r="Q1918" i="1"/>
  <c r="Q1723" i="1"/>
  <c r="Q2435" i="1"/>
  <c r="Q1146" i="1"/>
  <c r="Q461" i="1"/>
  <c r="Q916" i="1"/>
  <c r="Q1594" i="1"/>
  <c r="Q917" i="1"/>
  <c r="Q781" i="1"/>
  <c r="Q4027" i="1"/>
  <c r="Q462" i="1"/>
  <c r="Q1738" i="1"/>
  <c r="Q2858" i="1"/>
  <c r="Q194" i="1"/>
  <c r="Q1147" i="1"/>
  <c r="Q188" i="1"/>
  <c r="Q2773" i="1"/>
  <c r="Q1919" i="1"/>
  <c r="Q463" i="1"/>
  <c r="Q3927" i="1"/>
  <c r="Q2420" i="1"/>
  <c r="Q3112" i="1"/>
  <c r="Q862" i="1"/>
  <c r="Q670" i="1"/>
  <c r="Q3847" i="1"/>
  <c r="Q2859" i="1"/>
  <c r="Q433" i="1"/>
  <c r="Q3985" i="1"/>
  <c r="Q1920" i="1"/>
  <c r="Q3945" i="1"/>
  <c r="Q1876" i="1"/>
  <c r="Q2860" i="1"/>
  <c r="Q1921" i="1"/>
  <c r="Q3735" i="1"/>
  <c r="Q1871" i="1"/>
  <c r="Q233" i="1"/>
  <c r="Q3992" i="1"/>
  <c r="Q3920" i="1"/>
  <c r="Q518" i="1"/>
  <c r="Q229" i="1"/>
  <c r="Q1922" i="1"/>
  <c r="Q2861" i="1"/>
  <c r="Q1781" i="1"/>
  <c r="Q1595" i="1"/>
  <c r="Q1148" i="1"/>
  <c r="Q3921" i="1"/>
  <c r="Q445" i="1"/>
  <c r="Q3113" i="1"/>
  <c r="Q992" i="1"/>
  <c r="Q671" i="1"/>
  <c r="Q4069" i="1"/>
  <c r="Q565" i="1"/>
  <c r="Q1983" i="1"/>
  <c r="Q2602" i="1"/>
  <c r="Q3740" i="1"/>
  <c r="Q3114" i="1"/>
  <c r="Q1984" i="1"/>
  <c r="Q2643" i="1"/>
  <c r="Q3967" i="1"/>
  <c r="Q3731" i="1"/>
  <c r="Q4097" i="1"/>
  <c r="Q3848" i="1"/>
  <c r="Q2436" i="1"/>
  <c r="Q3954" i="1"/>
  <c r="Q464" i="1"/>
  <c r="Q1985" i="1"/>
  <c r="Q4115" i="1"/>
  <c r="Q3115" i="1"/>
  <c r="Q2862" i="1"/>
  <c r="Q1739" i="1"/>
  <c r="Q3928" i="1"/>
  <c r="Q1128" i="1"/>
  <c r="Q3948" i="1"/>
  <c r="Q2863" i="1"/>
  <c r="Q1724" i="1"/>
  <c r="Q1986" i="1"/>
  <c r="Q2864" i="1"/>
  <c r="Q1725" i="1"/>
  <c r="Q2945" i="1"/>
  <c r="Q2437" i="1"/>
  <c r="Q4059" i="1"/>
  <c r="Q2865" i="1"/>
  <c r="Q3849" i="1"/>
  <c r="Q1149" i="1"/>
  <c r="Q2590" i="1"/>
  <c r="Q1150" i="1"/>
  <c r="Q1801" i="1"/>
  <c r="Q3850" i="1"/>
  <c r="Q566" i="1"/>
  <c r="Q3989" i="1"/>
  <c r="Q1151" i="1"/>
  <c r="Q2644" i="1"/>
  <c r="Q1779" i="1"/>
  <c r="Q2516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2672" i="1"/>
  <c r="Q1129" i="1"/>
  <c r="Q4073" i="1"/>
  <c r="Q2913" i="1"/>
  <c r="Q196" i="1"/>
  <c r="Q3851" i="1"/>
  <c r="Q3929" i="1"/>
  <c r="Q1782" i="1"/>
  <c r="Q1987" i="1"/>
  <c r="Q863" i="1"/>
  <c r="Q1152" i="1"/>
  <c r="Q3955" i="1"/>
  <c r="Q3794" i="1"/>
  <c r="Q2950" i="1"/>
  <c r="Q1092" i="1"/>
  <c r="Q1783" i="1"/>
  <c r="Q1802" i="1"/>
  <c r="Q4041" i="1"/>
  <c r="Q434" i="1"/>
  <c r="Q4072" i="1"/>
  <c r="Q3993" i="1"/>
  <c r="Q2673" i="1"/>
  <c r="Q3852" i="1"/>
  <c r="Q3956" i="1"/>
  <c r="Q2782" i="1"/>
  <c r="Q2951" i="1"/>
  <c r="Q1153" i="1"/>
  <c r="Q1988" i="1"/>
  <c r="Q2946" i="1"/>
  <c r="Q864" i="1"/>
  <c r="Q3975" i="1"/>
  <c r="Q2952" i="1"/>
  <c r="Q865" i="1"/>
  <c r="Q3978" i="1"/>
  <c r="Q2430" i="1"/>
  <c r="Q3930" i="1"/>
  <c r="Q3968" i="1"/>
  <c r="Q1154" i="1"/>
  <c r="Q4034" i="1"/>
  <c r="Q2438" i="1"/>
  <c r="Q918" i="1"/>
  <c r="Q189" i="1"/>
  <c r="Q3994" i="1"/>
  <c r="Q1878" i="1"/>
  <c r="Q465" i="1"/>
  <c r="Q1879" i="1"/>
  <c r="Q1989" i="1"/>
  <c r="Q3116" i="1"/>
  <c r="Q1880" i="1"/>
  <c r="Q1784" i="1"/>
  <c r="Q1155" i="1"/>
  <c r="Q3995" i="1"/>
  <c r="Q1785" i="1"/>
  <c r="Q197" i="1"/>
  <c r="Q3053" i="1"/>
  <c r="Q3996" i="1"/>
  <c r="Q2866" i="1"/>
  <c r="Q1786" i="1"/>
  <c r="Q866" i="1"/>
  <c r="Q3853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3854" i="1"/>
  <c r="Q1990" i="1"/>
  <c r="Q3736" i="1"/>
  <c r="Q4060" i="1"/>
  <c r="Q2439" i="1"/>
  <c r="Q1991" i="1"/>
  <c r="Q4061" i="1"/>
  <c r="Q3855" i="1"/>
  <c r="Q2674" i="1"/>
  <c r="Q4062" i="1"/>
  <c r="Q3980" i="1"/>
  <c r="Q3117" i="1"/>
  <c r="Q3856" i="1"/>
  <c r="Q3997" i="1"/>
  <c r="Q3857" i="1"/>
  <c r="Q1596" i="1"/>
  <c r="Q3998" i="1"/>
  <c r="Q3858" i="1"/>
  <c r="Q3111" i="1"/>
  <c r="Q3926" i="1"/>
  <c r="Q3957" i="1"/>
  <c r="Q867" i="1"/>
  <c r="Q3859" i="1"/>
  <c r="Q3636" i="1"/>
  <c r="Q4081" i="1"/>
  <c r="Q672" i="1"/>
  <c r="Q4089" i="1"/>
  <c r="Q3999" i="1"/>
  <c r="Q2867" i="1"/>
  <c r="Q4063" i="1"/>
  <c r="Q2868" i="1"/>
  <c r="Q3860" i="1"/>
  <c r="Q2869" i="1"/>
  <c r="Q4000" i="1"/>
  <c r="Q4042" i="1"/>
  <c r="Q3931" i="1"/>
  <c r="Q4053" i="1"/>
  <c r="Q1156" i="1"/>
  <c r="Q4001" i="1"/>
  <c r="Q4036" i="1"/>
  <c r="Q2675" i="1"/>
  <c r="Q2921" i="1"/>
  <c r="Q2676" i="1"/>
  <c r="Q2677" i="1"/>
  <c r="Q3922" i="1"/>
  <c r="Q4002" i="1"/>
  <c r="Q4003" i="1"/>
  <c r="Q3949" i="1"/>
  <c r="Q3741" i="1"/>
  <c r="Q2678" i="1"/>
  <c r="Q544" i="1"/>
  <c r="Q4004" i="1"/>
  <c r="Q3802" i="1"/>
  <c r="Q3054" i="1"/>
  <c r="Q2679" i="1"/>
  <c r="Q3103" i="1"/>
  <c r="Q1740" i="1"/>
  <c r="Q4005" i="1"/>
  <c r="Q2440" i="1"/>
  <c r="Q2680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9" i="1"/>
  <c r="Q1157" i="1"/>
  <c r="Q998" i="1"/>
  <c r="Q1124" i="1"/>
  <c r="Q1158" i="1"/>
  <c r="Q1741" i="1"/>
  <c r="Q1095" i="1"/>
  <c r="Q1159" i="1"/>
  <c r="Q868" i="1"/>
  <c r="Q1096" i="1"/>
  <c r="Q2778" i="1"/>
  <c r="Q3732" i="1"/>
  <c r="Q567" i="1"/>
  <c r="Q1090" i="1"/>
  <c r="Q198" i="1"/>
  <c r="Q1992" i="1"/>
  <c r="Q1742" i="1"/>
  <c r="Q919" i="1"/>
  <c r="Q199" i="1"/>
  <c r="Q26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2591" i="1"/>
  <c r="Q1130" i="1"/>
  <c r="Q3861" i="1"/>
  <c r="Q673" i="1"/>
  <c r="Q1726" i="1"/>
  <c r="Q770" i="1"/>
  <c r="Q999" i="1"/>
  <c r="Q1160" i="1"/>
  <c r="Q3795" i="1"/>
  <c r="Q1874" i="1"/>
  <c r="Q2870" i="1"/>
  <c r="Q1597" i="1"/>
  <c r="Q1803" i="1"/>
  <c r="Q1000" i="1"/>
  <c r="Q920" i="1"/>
  <c r="Q1161" i="1"/>
  <c r="Q982" i="1"/>
  <c r="Q674" i="1"/>
  <c r="Q1162" i="1"/>
  <c r="Q766" i="1"/>
  <c r="Q1091" i="1"/>
  <c r="Q1087" i="1"/>
  <c r="Q568" i="1"/>
  <c r="Q1163" i="1"/>
  <c r="Q675" i="1"/>
  <c r="Q466" i="1"/>
  <c r="Q200" i="1"/>
  <c r="Q467" i="1"/>
  <c r="Q468" i="1"/>
  <c r="Q3055" i="1"/>
  <c r="Q921" i="1"/>
  <c r="Q1804" i="1"/>
  <c r="Q1598" i="1"/>
  <c r="Q676" i="1"/>
  <c r="Q2871" i="1"/>
  <c r="Q1805" i="1"/>
  <c r="Q1806" i="1"/>
  <c r="Q922" i="1"/>
  <c r="Q869" i="1"/>
  <c r="Q435" i="1"/>
  <c r="Q1164" i="1"/>
  <c r="Q1727" i="1"/>
  <c r="Q3118" i="1"/>
  <c r="Q1165" i="1"/>
  <c r="Q3862" i="1"/>
  <c r="Q1728" i="1"/>
  <c r="Q2682" i="1"/>
  <c r="Q912" i="1"/>
  <c r="Q870" i="1"/>
  <c r="Q2765" i="1"/>
  <c r="Q234" i="1"/>
  <c r="Q4006" i="1"/>
  <c r="Q1001" i="1"/>
  <c r="Q3119" i="1"/>
  <c r="Q569" i="1"/>
  <c r="Q1729" i="1"/>
  <c r="Q993" i="1"/>
  <c r="Q1166" i="1"/>
  <c r="Q1093" i="1"/>
  <c r="Q2872" i="1"/>
  <c r="Q1553" i="1"/>
  <c r="Q2683" i="1"/>
  <c r="Q3102" i="1"/>
  <c r="Q2684" i="1"/>
  <c r="Q923" i="1"/>
  <c r="Q1599" i="1"/>
  <c r="Q1766" i="1"/>
  <c r="Q2873" i="1"/>
  <c r="Q2596" i="1"/>
  <c r="Q201" i="1"/>
  <c r="Q453" i="1"/>
  <c r="Q677" i="1"/>
  <c r="Q1908" i="1"/>
  <c r="Q678" i="1"/>
  <c r="Q1167" i="1"/>
  <c r="Q1066" i="1"/>
  <c r="Q560" i="1"/>
  <c r="Q1067" i="1"/>
  <c r="Q1767" i="1"/>
  <c r="Q904" i="1"/>
  <c r="Q1881" i="1"/>
  <c r="Q3863" i="1"/>
  <c r="Q1787" i="1"/>
  <c r="Q924" i="1"/>
  <c r="Q3864" i="1"/>
  <c r="Q4007" i="1"/>
  <c r="Q2685" i="1"/>
  <c r="Q450" i="1"/>
  <c r="Q1097" i="1"/>
  <c r="Q2874" i="1"/>
  <c r="Q1168" i="1"/>
  <c r="Q3865" i="1"/>
  <c r="Q3804" i="1"/>
  <c r="Q2686" i="1"/>
  <c r="Q2687" i="1"/>
  <c r="Q4079" i="1"/>
  <c r="Q3866" i="1"/>
  <c r="Q2441" i="1"/>
  <c r="Q1797" i="1"/>
  <c r="Q3867" i="1"/>
  <c r="Q3924" i="1"/>
  <c r="Q3987" i="1"/>
  <c r="Q871" i="1"/>
  <c r="Q3637" i="1"/>
  <c r="Q4028" i="1"/>
  <c r="Q3056" i="1"/>
  <c r="Q2442" i="1"/>
  <c r="Q2875" i="1"/>
  <c r="Q1807" i="1"/>
  <c r="Q3120" i="1"/>
  <c r="Q1169" i="1"/>
  <c r="Q4008" i="1"/>
  <c r="Q2876" i="1"/>
  <c r="Q2877" i="1"/>
  <c r="Q3868" i="1"/>
  <c r="Q4009" i="1"/>
  <c r="Q4043" i="1"/>
  <c r="Q902" i="1"/>
  <c r="Q4052" i="1"/>
  <c r="Q3638" i="1"/>
  <c r="Q1993" i="1"/>
  <c r="Q3979" i="1"/>
  <c r="Q2779" i="1"/>
  <c r="Q4024" i="1"/>
  <c r="Q1994" i="1"/>
  <c r="Q3121" i="1"/>
  <c r="Q2878" i="1"/>
  <c r="Q3869" i="1"/>
  <c r="Q1170" i="1"/>
  <c r="Q1995" i="1"/>
  <c r="Q3057" i="1"/>
  <c r="Q1171" i="1"/>
  <c r="Q4010" i="1"/>
  <c r="Q3951" i="1"/>
  <c r="Q4064" i="1"/>
  <c r="Q1996" i="1"/>
  <c r="Q1098" i="1"/>
  <c r="Q1172" i="1"/>
  <c r="Q3932" i="1"/>
  <c r="Q4044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3981" i="1"/>
  <c r="Q925" i="1"/>
  <c r="Q4045" i="1"/>
  <c r="Q202" i="1"/>
  <c r="Q3122" i="1"/>
  <c r="Q771" i="1"/>
  <c r="Q1997" i="1"/>
  <c r="Q166" i="1"/>
  <c r="Q3958" i="1"/>
  <c r="Q436" i="1"/>
  <c r="Q3918" i="1"/>
  <c r="Q469" i="1"/>
  <c r="Q3959" i="1"/>
  <c r="Q3058" i="1"/>
  <c r="Q238" i="1"/>
  <c r="Q3098" i="1"/>
  <c r="Q2879" i="1"/>
  <c r="Q3950" i="1"/>
  <c r="Q1998" i="1"/>
  <c r="Q3890" i="1"/>
  <c r="Q235" i="1"/>
  <c r="Q3190" i="1"/>
  <c r="Q2843" i="1"/>
  <c r="Q519" i="1"/>
  <c r="Q3796" i="1"/>
  <c r="Q2688" i="1"/>
  <c r="Q2583" i="1"/>
  <c r="Q174" i="1"/>
  <c r="Q679" i="1"/>
  <c r="Q184" i="1"/>
  <c r="Q2844" i="1"/>
  <c r="Q4090" i="1"/>
  <c r="Q2503" i="1"/>
  <c r="Q4011" i="1"/>
  <c r="Q3059" i="1"/>
  <c r="Q1173" i="1"/>
  <c r="Q1099" i="1"/>
  <c r="Q4012" i="1"/>
  <c r="Q1808" i="1"/>
  <c r="Q2689" i="1"/>
  <c r="Q3933" i="1"/>
  <c r="Q4098" i="1"/>
  <c r="Q190" i="1"/>
  <c r="Q1999" i="1"/>
  <c r="Q3060" i="1"/>
  <c r="Q2000" i="1"/>
  <c r="Q3891" i="1"/>
  <c r="Q872" i="1"/>
  <c r="Q3977" i="1"/>
  <c r="Q470" i="1"/>
  <c r="Q1600" i="1"/>
  <c r="Q3742" i="1"/>
  <c r="Q4091" i="1"/>
  <c r="Q471" i="1"/>
  <c r="Q1131" i="1"/>
  <c r="Q767" i="1"/>
  <c r="Q3061" i="1"/>
  <c r="Q4074" i="1"/>
  <c r="Q983" i="1"/>
  <c r="Q1174" i="1"/>
  <c r="Q3982" i="1"/>
  <c r="Q926" i="1"/>
  <c r="Q680" i="1"/>
  <c r="Q3639" i="1"/>
  <c r="Q472" i="1"/>
  <c r="Q2880" i="1"/>
  <c r="Q1175" i="1"/>
  <c r="Q3743" i="1"/>
  <c r="Q2001" i="1"/>
  <c r="Q927" i="1"/>
  <c r="Q3062" i="1"/>
  <c r="Q473" i="1"/>
  <c r="Q1122" i="1"/>
  <c r="Q3063" i="1"/>
  <c r="Q3640" i="1"/>
  <c r="Q1809" i="1"/>
  <c r="Q1176" i="1"/>
  <c r="Q203" i="1"/>
  <c r="Q1100" i="1"/>
  <c r="Q3797" i="1"/>
  <c r="Q1907" i="1"/>
  <c r="Q3969" i="1"/>
  <c r="Q1601" i="1"/>
  <c r="Q3064" i="1"/>
  <c r="Q2690" i="1"/>
  <c r="Q3892" i="1"/>
  <c r="Q873" i="1"/>
  <c r="Q3065" i="1"/>
  <c r="Q2766" i="1"/>
  <c r="Q1810" i="1"/>
  <c r="Q1177" i="1"/>
  <c r="Q3066" i="1"/>
  <c r="Q1730" i="1"/>
  <c r="Q2002" i="1"/>
  <c r="Q1788" i="1"/>
  <c r="Q1737" i="1"/>
  <c r="Q3191" i="1"/>
  <c r="Q2845" i="1"/>
  <c r="Q3934" i="1"/>
  <c r="Q1552" i="1"/>
  <c r="Q2123" i="1"/>
  <c r="Q2124" i="1"/>
  <c r="Q2691" i="1"/>
  <c r="Q3935" i="1"/>
  <c r="Q2846" i="1"/>
  <c r="Q2125" i="1"/>
  <c r="Q3067" i="1"/>
  <c r="Q3068" i="1"/>
  <c r="Q1882" i="1"/>
  <c r="Q4035" i="1"/>
  <c r="Q2692" i="1"/>
  <c r="Q2881" i="1"/>
  <c r="Q4054" i="1"/>
  <c r="Q1602" i="1"/>
  <c r="Q3960" i="1"/>
  <c r="Q3936" i="1"/>
  <c r="Q3893" i="1"/>
  <c r="Q3894" i="1"/>
  <c r="Q474" i="1"/>
  <c r="Q874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2597" i="1"/>
  <c r="Q3069" i="1"/>
  <c r="Q2504" i="1"/>
  <c r="Q928" i="1"/>
  <c r="Q475" i="1"/>
  <c r="Q1101" i="1"/>
  <c r="Q1703" i="1"/>
  <c r="Q929" i="1"/>
  <c r="Q1768" i="1"/>
  <c r="Q681" i="1"/>
  <c r="Q204" i="1"/>
  <c r="Q1127" i="1"/>
  <c r="Q3895" i="1"/>
  <c r="Q1132" i="1"/>
  <c r="Q930" i="1"/>
  <c r="Q1722" i="1"/>
  <c r="Q169" i="1"/>
  <c r="Q4065" i="1"/>
  <c r="Q3070" i="1"/>
  <c r="Q3192" i="1"/>
  <c r="Q1789" i="1"/>
  <c r="Q2584" i="1"/>
  <c r="Q476" i="1"/>
  <c r="Q1178" i="1"/>
  <c r="Q477" i="1"/>
  <c r="Q2126" i="1"/>
  <c r="Q1179" i="1"/>
  <c r="Q2774" i="1"/>
  <c r="Q3744" i="1"/>
  <c r="Q2505" i="1"/>
  <c r="Q3974" i="1"/>
  <c r="Q2693" i="1"/>
  <c r="Q2127" i="1"/>
  <c r="Q931" i="1"/>
  <c r="Q2882" i="1"/>
  <c r="Q903" i="1"/>
  <c r="Q2585" i="1"/>
  <c r="Q4055" i="1"/>
  <c r="Q570" i="1"/>
  <c r="Q2586" i="1"/>
  <c r="Q1138" i="1"/>
  <c r="Q4037" i="1"/>
  <c r="Q454" i="1"/>
  <c r="Q4092" i="1"/>
  <c r="Q4066" i="1"/>
  <c r="Q1877" i="1"/>
  <c r="Q4013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180" i="1"/>
  <c r="Q1181" i="1"/>
  <c r="Q1769" i="1"/>
  <c r="Q682" i="1"/>
  <c r="Q1736" i="1"/>
  <c r="Q2883" i="1"/>
  <c r="Q2128" i="1"/>
  <c r="Q2694" i="1"/>
  <c r="Q1182" i="1"/>
  <c r="Q913" i="1"/>
  <c r="Q545" i="1"/>
  <c r="Q1102" i="1"/>
  <c r="Q775" i="1"/>
  <c r="Q1183" i="1"/>
  <c r="Q683" i="1"/>
  <c r="Q571" i="1"/>
  <c r="Q2695" i="1"/>
  <c r="Q932" i="1"/>
  <c r="Q684" i="1"/>
  <c r="Q907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2847" i="1"/>
  <c r="Q205" i="1"/>
  <c r="Q774" i="1"/>
  <c r="Q478" i="1"/>
  <c r="Q933" i="1"/>
  <c r="Q479" i="1"/>
  <c r="Q163" i="1"/>
  <c r="Q428" i="1"/>
  <c r="Q206" i="1"/>
  <c r="Q437" i="1"/>
  <c r="Q1068" i="1"/>
  <c r="Q1125" i="1"/>
  <c r="Q1704" i="1"/>
  <c r="Q2884" i="1"/>
  <c r="Q438" i="1"/>
  <c r="Q572" i="1"/>
  <c r="Q875" i="1"/>
  <c r="Q439" i="1"/>
  <c r="Q2696" i="1"/>
  <c r="Q876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480" i="1"/>
  <c r="Q481" i="1"/>
  <c r="Q2885" i="1"/>
  <c r="Q546" i="1"/>
  <c r="Q685" i="1"/>
  <c r="Q573" i="1"/>
  <c r="Q1790" i="1"/>
  <c r="Q230" i="1"/>
  <c r="Q547" i="1"/>
  <c r="Q3937" i="1"/>
  <c r="Q2592" i="1"/>
  <c r="Q164" i="1"/>
  <c r="Q2914" i="1"/>
  <c r="Q482" i="1"/>
  <c r="Q4014" i="1"/>
  <c r="Q985" i="1"/>
  <c r="Q2697" i="1"/>
  <c r="Q446" i="1"/>
  <c r="Q207" i="1"/>
  <c r="Q1184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551" i="1"/>
  <c r="Q2770" i="1"/>
  <c r="Q1185" i="1"/>
  <c r="Q686" i="1"/>
  <c r="Q687" i="1"/>
  <c r="Q1554" i="1"/>
  <c r="Q1406" i="1"/>
  <c r="Q1770" i="1"/>
  <c r="Q663" i="1"/>
  <c r="Q1407" i="1"/>
  <c r="Q2129" i="1"/>
  <c r="Q1408" i="1"/>
  <c r="Q934" i="1"/>
  <c r="Q3071" i="1"/>
  <c r="Q1409" i="1"/>
  <c r="Q688" i="1"/>
  <c r="Q989" i="1"/>
  <c r="Q3641" i="1"/>
  <c r="Q1103" i="1"/>
  <c r="Q1104" i="1"/>
  <c r="Q1410" i="1"/>
  <c r="Q909" i="1"/>
  <c r="Q2130" i="1"/>
  <c r="Q1705" i="1"/>
  <c r="Q1555" i="1"/>
  <c r="Q1731" i="1"/>
  <c r="Q935" i="1"/>
  <c r="Q555" i="1"/>
  <c r="Q2131" i="1"/>
  <c r="Q936" i="1"/>
  <c r="Q483" i="1"/>
  <c r="Q1105" i="1"/>
  <c r="Q2132" i="1"/>
  <c r="Q1133" i="1"/>
  <c r="Q484" i="1"/>
  <c r="Q937" i="1"/>
  <c r="Q1106" i="1"/>
  <c r="Q1411" i="1"/>
  <c r="Q485" i="1"/>
  <c r="Q938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2423" i="1"/>
  <c r="Q2519" i="1"/>
  <c r="Q574" i="1"/>
  <c r="Q1412" i="1"/>
  <c r="Q1413" i="1"/>
  <c r="Q3745" i="1"/>
  <c r="Q2947" i="1"/>
  <c r="Q1123" i="1"/>
  <c r="Q1556" i="1"/>
  <c r="Q3193" i="1"/>
  <c r="Q877" i="1"/>
  <c r="Q3632" i="1"/>
  <c r="Q1414" i="1"/>
  <c r="Q1136" i="1"/>
  <c r="Q3896" i="1"/>
  <c r="Q2424" i="1"/>
  <c r="Q3194" i="1"/>
  <c r="Q1557" i="1"/>
  <c r="Q3642" i="1"/>
  <c r="Q3746" i="1"/>
  <c r="Q1415" i="1"/>
  <c r="Q2944" i="1"/>
  <c r="Q667" i="1"/>
  <c r="Q2133" i="1"/>
  <c r="Q1558" i="1"/>
  <c r="Q1811" i="1"/>
  <c r="Q3633" i="1"/>
  <c r="Q939" i="1"/>
  <c r="Q3072" i="1"/>
  <c r="Q940" i="1"/>
  <c r="Q1903" i="1"/>
  <c r="Q3105" i="1"/>
  <c r="Q2853" i="1"/>
  <c r="Q2134" i="1"/>
  <c r="Q2767" i="1"/>
  <c r="Q1107" i="1"/>
  <c r="Q3800" i="1"/>
  <c r="Q2775" i="1"/>
  <c r="Q1069" i="1"/>
  <c r="Q2780" i="1"/>
  <c r="Q2764" i="1"/>
  <c r="Q2919" i="1"/>
  <c r="Q2886" i="1"/>
  <c r="Q1416" i="1"/>
  <c r="Q3106" i="1"/>
  <c r="Q1070" i="1"/>
  <c r="Q195" i="1"/>
  <c r="Q3919" i="1"/>
  <c r="Q1732" i="1"/>
  <c r="Q1873" i="1"/>
  <c r="Q2506" i="1"/>
  <c r="Q941" i="1"/>
  <c r="Q3073" i="1"/>
  <c r="Q2848" i="1"/>
  <c r="Q2698" i="1"/>
  <c r="Q548" i="1"/>
  <c r="Q3099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4075" i="1"/>
  <c r="Q2849" i="1"/>
  <c r="Q878" i="1"/>
  <c r="Q1733" i="1"/>
  <c r="Q4029" i="1"/>
  <c r="Q3074" i="1"/>
  <c r="Q2887" i="1"/>
  <c r="Q3075" i="1"/>
  <c r="Q2135" i="1"/>
  <c r="Q1071" i="1"/>
  <c r="Q1734" i="1"/>
  <c r="Q2888" i="1"/>
  <c r="Q1812" i="1"/>
  <c r="Q4051" i="1"/>
  <c r="Q2136" i="1"/>
  <c r="Q183" i="1"/>
  <c r="Q165" i="1"/>
  <c r="Q1813" i="1"/>
  <c r="Q1417" i="1"/>
  <c r="Q1418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3990" i="1"/>
  <c r="Q486" i="1"/>
  <c r="Q942" i="1"/>
  <c r="Q3897" i="1"/>
  <c r="Q3076" i="1"/>
  <c r="Q3898" i="1"/>
  <c r="Q3195" i="1"/>
  <c r="Q3077" i="1"/>
  <c r="Q3643" i="1"/>
  <c r="Q3976" i="1"/>
  <c r="Q3792" i="1"/>
  <c r="Q1419" i="1"/>
  <c r="Q3801" i="1"/>
  <c r="Q426" i="1"/>
  <c r="Q208" i="1"/>
  <c r="Q2889" i="1"/>
  <c r="Q4085" i="1"/>
  <c r="Q3078" i="1"/>
  <c r="Q209" i="1"/>
  <c r="Q2137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791" i="1"/>
  <c r="Q4056" i="1"/>
  <c r="Q3634" i="1"/>
  <c r="Q2699" i="1"/>
  <c r="Q598" i="1"/>
  <c r="Q689" i="1"/>
  <c r="Q1559" i="1"/>
  <c r="Q1706" i="1"/>
  <c r="Q1420" i="1"/>
  <c r="Q943" i="1"/>
  <c r="Q690" i="1"/>
  <c r="Q575" i="1"/>
  <c r="Q691" i="1"/>
  <c r="Q984" i="1"/>
  <c r="Q487" i="1"/>
  <c r="Q4038" i="1"/>
  <c r="Q1735" i="1"/>
  <c r="Q879" i="1"/>
  <c r="Q3630" i="1"/>
  <c r="Q1421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3899" i="1"/>
  <c r="Q3970" i="1"/>
  <c r="Q210" i="1"/>
  <c r="Q520" i="1"/>
  <c r="Q3938" i="1"/>
  <c r="Q2890" i="1"/>
  <c r="Q3107" i="1"/>
  <c r="Q2700" i="1"/>
  <c r="Q692" i="1"/>
  <c r="Q3791" i="1"/>
  <c r="Q211" i="1"/>
  <c r="Q4015" i="1"/>
  <c r="Q488" i="1"/>
  <c r="Q1707" i="1"/>
  <c r="Q1422" i="1"/>
  <c r="Q3971" i="1"/>
  <c r="Q3900" i="1"/>
  <c r="Q489" i="1"/>
  <c r="Q3196" i="1"/>
  <c r="Q4093" i="1"/>
  <c r="Q2701" i="1"/>
  <c r="Q2421" i="1"/>
  <c r="Q693" i="1"/>
  <c r="Q3730" i="1"/>
  <c r="Q2702" i="1"/>
  <c r="Q1423" i="1"/>
  <c r="Q4086" i="1"/>
  <c r="Q167" i="1"/>
  <c r="Q694" i="1"/>
  <c r="Q3901" i="1"/>
  <c r="Q3798" i="1"/>
  <c r="Q3197" i="1"/>
  <c r="Q4084" i="1"/>
  <c r="Q178" i="1"/>
  <c r="Q1424" i="1"/>
  <c r="Q3925" i="1"/>
  <c r="Q3961" i="1"/>
  <c r="Q4080" i="1"/>
  <c r="Q1086" i="1"/>
  <c r="Q2138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3108" i="1"/>
  <c r="Q2507" i="1"/>
  <c r="Q549" i="1"/>
  <c r="Q2743" i="1"/>
  <c r="Q1425" i="1"/>
  <c r="Q986" i="1"/>
  <c r="Q2915" i="1"/>
  <c r="Q2744" i="1"/>
  <c r="Q3079" i="1"/>
  <c r="Q2745" i="1"/>
  <c r="Q3080" i="1"/>
  <c r="Q1814" i="1"/>
  <c r="Q944" i="1"/>
  <c r="Q2746" i="1"/>
  <c r="Q3939" i="1"/>
  <c r="Q2891" i="1"/>
  <c r="Q490" i="1"/>
  <c r="Q3081" i="1"/>
  <c r="Q945" i="1"/>
  <c r="Q2771" i="1"/>
  <c r="Q1708" i="1"/>
  <c r="Q212" i="1"/>
  <c r="Q3940" i="1"/>
  <c r="Q3082" i="1"/>
  <c r="Q1072" i="1"/>
  <c r="Q2892" i="1"/>
  <c r="Q3902" i="1"/>
  <c r="Q3644" i="1"/>
  <c r="Q4039" i="1"/>
  <c r="Q946" i="1"/>
  <c r="Q4016" i="1"/>
  <c r="Q2593" i="1"/>
  <c r="Q2139" i="1"/>
  <c r="Q2893" i="1"/>
  <c r="Q4076" i="1"/>
  <c r="Q4032" i="1"/>
  <c r="Q1815" i="1"/>
  <c r="Q2747" i="1"/>
  <c r="Q2140" i="1"/>
  <c r="Q1426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425" i="1"/>
  <c r="Q4030" i="1"/>
  <c r="Q2141" i="1"/>
  <c r="Q3645" i="1"/>
  <c r="Q1771" i="1"/>
  <c r="Q1427" i="1"/>
  <c r="Q3793" i="1"/>
  <c r="Q2894" i="1"/>
  <c r="Q3988" i="1"/>
  <c r="Q3903" i="1"/>
  <c r="Q4017" i="1"/>
  <c r="Q542" i="1"/>
  <c r="Q4057" i="1"/>
  <c r="Q2508" i="1"/>
  <c r="Q1428" i="1"/>
  <c r="Q2916" i="1"/>
  <c r="Q2850" i="1"/>
  <c r="Q1429" i="1"/>
  <c r="Q4046" i="1"/>
  <c r="Q4018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1430" i="1"/>
  <c r="Q3983" i="1"/>
  <c r="Q491" i="1"/>
  <c r="Q2142" i="1"/>
  <c r="Q3198" i="1"/>
  <c r="Q947" i="1"/>
  <c r="Q3904" i="1"/>
  <c r="Q1709" i="1"/>
  <c r="Q3905" i="1"/>
  <c r="Q948" i="1"/>
  <c r="Q576" i="1"/>
  <c r="Q3199" i="1"/>
  <c r="Q2143" i="1"/>
  <c r="Q3972" i="1"/>
  <c r="Q2748" i="1"/>
  <c r="Q3646" i="1"/>
  <c r="Q577" i="1"/>
  <c r="Q949" i="1"/>
  <c r="Q1906" i="1"/>
  <c r="Q3906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578" i="1"/>
  <c r="Q409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3734" i="1"/>
  <c r="Q3083" i="1"/>
  <c r="Q2144" i="1"/>
  <c r="Q3747" i="1"/>
  <c r="Q3647" i="1"/>
  <c r="Q3084" i="1"/>
  <c r="Q768" i="1"/>
  <c r="Q2854" i="1"/>
  <c r="Q4114" i="1"/>
  <c r="Q3748" i="1"/>
  <c r="Q3631" i="1"/>
  <c r="Q1816" i="1"/>
  <c r="Q1710" i="1"/>
  <c r="Q2749" i="1"/>
  <c r="Q3952" i="1"/>
  <c r="Q3907" i="1"/>
  <c r="Q3200" i="1"/>
  <c r="Q2750" i="1"/>
  <c r="Q3908" i="1"/>
  <c r="Q3648" i="1"/>
  <c r="Q3973" i="1"/>
  <c r="Q3946" i="1"/>
  <c r="Q1073" i="1"/>
  <c r="Q1431" i="1"/>
  <c r="Q3201" i="1"/>
  <c r="Q2751" i="1"/>
  <c r="Q3941" i="1"/>
  <c r="Q2922" i="1"/>
  <c r="Q1817" i="1"/>
  <c r="Q162" i="1"/>
  <c r="Q1914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1818" i="1"/>
  <c r="Q880" i="1"/>
  <c r="Q1590" i="1"/>
  <c r="Q2768" i="1"/>
  <c r="Q1819" i="1"/>
  <c r="Q950" i="1"/>
  <c r="Q213" i="1"/>
  <c r="Q1432" i="1"/>
  <c r="Q2145" i="1"/>
  <c r="Q669" i="1"/>
  <c r="Q990" i="1"/>
  <c r="Q1137" i="1"/>
  <c r="Q695" i="1"/>
  <c r="Q2146" i="1"/>
  <c r="Q214" i="1"/>
  <c r="Q2147" i="1"/>
  <c r="Q579" i="1"/>
  <c r="Q696" i="1"/>
  <c r="Q492" i="1"/>
  <c r="Q1433" i="1"/>
  <c r="Q1434" i="1"/>
  <c r="Q987" i="1"/>
  <c r="Q3737" i="1"/>
  <c r="Q1108" i="1"/>
  <c r="Q1109" i="1"/>
  <c r="Q1435" i="1"/>
  <c r="Q1110" i="1"/>
  <c r="Q1772" i="1"/>
  <c r="Q447" i="1"/>
  <c r="Q2895" i="1"/>
  <c r="Q2855" i="1"/>
  <c r="Q1820" i="1"/>
  <c r="Q232" i="1"/>
  <c r="Q1111" i="1"/>
  <c r="Q1436" i="1"/>
  <c r="Q2912" i="1"/>
  <c r="Q951" i="1"/>
  <c r="Q1560" i="1"/>
  <c r="Q881" i="1"/>
  <c r="Q4019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493" i="1"/>
  <c r="Q580" i="1"/>
  <c r="Q550" i="1"/>
  <c r="Q236" i="1"/>
  <c r="Q1792" i="1"/>
  <c r="Q1821" i="1"/>
  <c r="Q697" i="1"/>
  <c r="Q3649" i="1"/>
  <c r="Q215" i="1"/>
  <c r="Q1822" i="1"/>
  <c r="Q1134" i="1"/>
  <c r="Q1437" i="1"/>
  <c r="Q1909" i="1"/>
  <c r="Q494" i="1"/>
  <c r="Q239" i="1"/>
  <c r="Q952" i="1"/>
  <c r="Q3733" i="1"/>
  <c r="Q495" i="1"/>
  <c r="Q698" i="1"/>
  <c r="Q1112" i="1"/>
  <c r="Q179" i="1"/>
  <c r="Q2522" i="1"/>
  <c r="Q3909" i="1"/>
  <c r="Q882" i="1"/>
  <c r="Q911" i="1"/>
  <c r="Q1438" i="1"/>
  <c r="Q883" i="1"/>
  <c r="Q2752" i="1"/>
  <c r="Q2896" i="1"/>
  <c r="Q1439" i="1"/>
  <c r="Q2148" i="1"/>
  <c r="Q953" i="1"/>
  <c r="Q884" i="1"/>
  <c r="Q1440" i="1"/>
  <c r="Q2897" i="1"/>
  <c r="Q4047" i="1"/>
  <c r="Q1711" i="1"/>
  <c r="Q954" i="1"/>
  <c r="Q2431" i="1"/>
  <c r="Q2509" i="1"/>
  <c r="Q1561" i="1"/>
  <c r="Q440" i="1"/>
  <c r="Q2149" i="1"/>
  <c r="Q3799" i="1"/>
  <c r="Q191" i="1"/>
  <c r="Q175" i="1"/>
  <c r="Q955" i="1"/>
  <c r="Q3202" i="1"/>
  <c r="Q956" i="1"/>
  <c r="Q699" i="1"/>
  <c r="Q2150" i="1"/>
  <c r="Q1562" i="1"/>
  <c r="Q1441" i="1"/>
  <c r="Q3910" i="1"/>
  <c r="Q216" i="1"/>
  <c r="Q957" i="1"/>
  <c r="Q2510" i="1"/>
  <c r="Q1793" i="1"/>
  <c r="Q2151" i="1"/>
  <c r="Q1583" i="1"/>
  <c r="Q441" i="1"/>
  <c r="Q4048" i="1"/>
  <c r="Q1442" i="1"/>
  <c r="Q581" i="1"/>
  <c r="Q1074" i="1"/>
  <c r="Q1712" i="1"/>
  <c r="Q885" i="1"/>
  <c r="Q1911" i="1"/>
  <c r="Q4058" i="1"/>
  <c r="Q3203" i="1"/>
  <c r="Q665" i="1"/>
  <c r="Q2595" i="1"/>
  <c r="Q2152" i="1"/>
  <c r="Q3085" i="1"/>
  <c r="Q496" i="1"/>
  <c r="Q666" i="1"/>
  <c r="Q700" i="1"/>
  <c r="Q1443" i="1"/>
  <c r="Q240" i="1"/>
  <c r="Q886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3086" i="1"/>
  <c r="Q4067" i="1"/>
  <c r="Q958" i="1"/>
  <c r="Q2153" i="1"/>
  <c r="Q3911" i="1"/>
  <c r="Q701" i="1"/>
  <c r="Q3087" i="1"/>
  <c r="Q4095" i="1"/>
  <c r="Q497" i="1"/>
  <c r="Q411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1075" i="1"/>
  <c r="Q3912" i="1"/>
  <c r="Q2154" i="1"/>
  <c r="Q185" i="1"/>
  <c r="Q2898" i="1"/>
  <c r="Q3088" i="1"/>
  <c r="Q3913" i="1"/>
  <c r="Q2851" i="1"/>
  <c r="Q2753" i="1"/>
  <c r="Q4070" i="1"/>
  <c r="Q4100" i="1"/>
  <c r="Q2155" i="1"/>
  <c r="Q959" i="1"/>
  <c r="Q3962" i="1"/>
  <c r="Q3089" i="1"/>
  <c r="Q4083" i="1"/>
  <c r="Q1863" i="1"/>
  <c r="Q4077" i="1"/>
  <c r="Q498" i="1"/>
  <c r="Q2156" i="1"/>
  <c r="Q2511" i="1"/>
  <c r="Q2512" i="1"/>
  <c r="Q4110" i="1"/>
  <c r="Q3090" i="1"/>
  <c r="Q2754" i="1"/>
  <c r="Q2157" i="1"/>
  <c r="Q2917" i="1"/>
  <c r="Q3942" i="1"/>
  <c r="Q4104" i="1"/>
  <c r="Q4109" i="1"/>
  <c r="Q4101" i="1"/>
  <c r="Q1904" i="1"/>
  <c r="Q2899" i="1"/>
  <c r="Q1120" i="1"/>
  <c r="Q3091" i="1"/>
  <c r="Q2900" i="1"/>
  <c r="Q2901" i="1"/>
  <c r="Q3947" i="1"/>
  <c r="Q3092" i="1"/>
  <c r="Q4071" i="1"/>
  <c r="Q1444" i="1"/>
  <c r="Q4020" i="1"/>
  <c r="Q1113" i="1"/>
  <c r="Q4021" i="1"/>
  <c r="Q2598" i="1"/>
  <c r="Q2902" i="1"/>
  <c r="Q2158" i="1"/>
  <c r="Q3803" i="1"/>
  <c r="Q702" i="1"/>
  <c r="Q2513" i="1"/>
  <c r="Q887" i="1"/>
  <c r="Q2769" i="1"/>
  <c r="Q1121" i="1"/>
  <c r="Q1114" i="1"/>
  <c r="Q1589" i="1"/>
  <c r="Q499" i="1"/>
  <c r="Q3749" i="1"/>
  <c r="Q3914" i="1"/>
  <c r="Q3101" i="1"/>
  <c r="Q3093" i="1"/>
  <c r="Q2903" i="1"/>
  <c r="Q2426" i="1"/>
  <c r="Q4025" i="1"/>
  <c r="Q3963" i="1"/>
  <c r="Q2159" i="1"/>
  <c r="Q442" i="1"/>
  <c r="Q500" i="1"/>
  <c r="Q4096" i="1"/>
  <c r="Q2160" i="1"/>
  <c r="Q4103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176" i="1"/>
  <c r="Q3923" i="1"/>
  <c r="Q1115" i="1"/>
  <c r="Q1088" i="1"/>
  <c r="Q2161" i="1"/>
  <c r="Q1445" i="1"/>
  <c r="Q2427" i="1"/>
  <c r="Q1076" i="1"/>
  <c r="Q4111" i="1"/>
  <c r="Q2162" i="1"/>
  <c r="Q3204" i="1"/>
  <c r="Q1446" i="1"/>
  <c r="Q3915" i="1"/>
  <c r="Q703" i="1"/>
  <c r="Q1447" i="1"/>
  <c r="Q501" i="1"/>
  <c r="Q217" i="1"/>
  <c r="Q1864" i="1"/>
  <c r="Q1448" i="1"/>
  <c r="Q1584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4022" i="1"/>
  <c r="Q4102" i="1"/>
  <c r="Q960" i="1"/>
  <c r="Q2777" i="1"/>
  <c r="Q218" i="1"/>
  <c r="Q1449" i="1"/>
  <c r="Q3964" i="1"/>
  <c r="Q1077" i="1"/>
  <c r="Q4049" i="1"/>
  <c r="Q961" i="1"/>
  <c r="Q994" i="1"/>
  <c r="Q3094" i="1"/>
  <c r="Q502" i="1"/>
  <c r="Q962" i="1"/>
  <c r="Q429" i="1"/>
  <c r="Q3095" i="1"/>
  <c r="Q1450" i="1"/>
  <c r="Q503" i="1"/>
  <c r="Q2403" i="1"/>
  <c r="Q21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2904" i="1"/>
  <c r="Q1451" i="1"/>
  <c r="Q504" i="1"/>
  <c r="Q1585" i="1"/>
  <c r="Q451" i="1"/>
  <c r="Q582" i="1"/>
  <c r="Q583" i="1"/>
  <c r="Q170" i="1"/>
  <c r="Q584" i="1"/>
  <c r="Q430" i="1"/>
  <c r="Q585" i="1"/>
  <c r="Q1116" i="1"/>
  <c r="Q704" i="1"/>
  <c r="Q2905" i="1"/>
  <c r="Q1452" i="1"/>
  <c r="Q772" i="1"/>
  <c r="Q551" i="1"/>
  <c r="Q168" i="1"/>
  <c r="Q1872" i="1"/>
  <c r="Q888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965" i="1"/>
  <c r="Q1085" i="1"/>
  <c r="Q2755" i="1"/>
  <c r="Q586" i="1"/>
  <c r="Q2520" i="1"/>
  <c r="Q1773" i="1"/>
  <c r="Q1483" i="1"/>
  <c r="Q241" i="1"/>
  <c r="Q2920" i="1"/>
  <c r="Q1713" i="1"/>
  <c r="Q3953" i="1"/>
  <c r="Q2404" i="1"/>
  <c r="Q2918" i="1"/>
  <c r="Q1484" i="1"/>
  <c r="Q963" i="1"/>
  <c r="Q2514" i="1"/>
  <c r="Q1865" i="1"/>
  <c r="Q4050" i="1"/>
  <c r="Q1794" i="1"/>
  <c r="Q587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2405" i="1"/>
  <c r="Q1485" i="1"/>
  <c r="Q1486" i="1"/>
  <c r="Q1913" i="1"/>
  <c r="Q3790" i="1"/>
  <c r="Q1774" i="1"/>
  <c r="Q2422" i="1"/>
  <c r="Q2587" i="1"/>
  <c r="Q3205" i="1"/>
  <c r="Q505" i="1"/>
  <c r="Q889" i="1"/>
  <c r="Q2406" i="1"/>
  <c r="Q4023" i="1"/>
  <c r="Q2428" i="1"/>
  <c r="Q506" i="1"/>
  <c r="Q1487" i="1"/>
  <c r="Q1488" i="1"/>
  <c r="Q220" i="1"/>
  <c r="Q890" i="1"/>
  <c r="Q1714" i="1"/>
  <c r="Q705" i="1"/>
  <c r="Q1795" i="1"/>
  <c r="Q1715" i="1"/>
  <c r="Q1489" i="1"/>
  <c r="Q776" i="1"/>
  <c r="Q706" i="1"/>
  <c r="Q707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708" i="1"/>
  <c r="Q1866" i="1"/>
  <c r="Q2756" i="1"/>
  <c r="Q448" i="1"/>
  <c r="Q507" i="1"/>
  <c r="Q3916" i="1"/>
  <c r="Q2757" i="1"/>
  <c r="Q508" i="1"/>
  <c r="Q599" i="1"/>
  <c r="Q891" i="1"/>
  <c r="Q892" i="1"/>
  <c r="Q2407" i="1"/>
  <c r="Q893" i="1"/>
  <c r="Q964" i="1"/>
  <c r="Q965" i="1"/>
  <c r="Q588" i="1"/>
  <c r="Q2408" i="1"/>
  <c r="Q589" i="1"/>
  <c r="Q590" i="1"/>
  <c r="Q509" i="1"/>
  <c r="Q443" i="1"/>
  <c r="Q3943" i="1"/>
  <c r="Q1716" i="1"/>
  <c r="Q1867" i="1"/>
  <c r="Q2758" i="1"/>
  <c r="Q2409" i="1"/>
  <c r="Q894" i="1"/>
  <c r="Q591" i="1"/>
  <c r="Q709" i="1"/>
  <c r="Q1078" i="1"/>
  <c r="Q3944" i="1"/>
  <c r="Q1490" i="1"/>
  <c r="Q895" i="1"/>
  <c r="Q966" i="1"/>
  <c r="Q444" i="1"/>
  <c r="Q2432" i="1"/>
  <c r="Q2759" i="1"/>
  <c r="Q171" i="1"/>
  <c r="Q1491" i="1"/>
  <c r="Q896" i="1"/>
  <c r="Q1492" i="1"/>
  <c r="Q2906" i="1"/>
  <c r="Q2410" i="1"/>
  <c r="Q1868" i="1"/>
  <c r="Q2515" i="1"/>
  <c r="Q1775" i="1"/>
  <c r="Q1493" i="1"/>
  <c r="Q967" i="1"/>
  <c r="Q2907" i="1"/>
  <c r="Q910" i="1"/>
  <c r="Q988" i="1"/>
  <c r="Q1494" i="1"/>
  <c r="Q1495" i="1"/>
  <c r="Q1586" i="1"/>
  <c r="Q552" i="1"/>
  <c r="Q1496" i="1"/>
  <c r="Q1497" i="1"/>
  <c r="Q710" i="1"/>
  <c r="Q1717" i="1"/>
  <c r="Q968" i="1"/>
  <c r="Q3206" i="1"/>
  <c r="Q2411" i="1"/>
  <c r="Q1117" i="1"/>
  <c r="Q4068" i="1"/>
  <c r="Q3100" i="1"/>
  <c r="Q2781" i="1"/>
  <c r="Q3096" i="1"/>
  <c r="Q664" i="1"/>
  <c r="Q1587" i="1"/>
  <c r="Q3109" i="1"/>
  <c r="Q711" i="1"/>
  <c r="Q553" i="1"/>
  <c r="Q969" i="1"/>
  <c r="Q1498" i="1"/>
  <c r="Q561" i="1"/>
  <c r="Q2412" i="1"/>
  <c r="Q712" i="1"/>
  <c r="Q713" i="1"/>
  <c r="Q1796" i="1"/>
  <c r="Q662" i="1"/>
  <c r="Q1499" i="1"/>
  <c r="Q908" i="1"/>
  <c r="Q2760" i="1"/>
  <c r="Q2594" i="1"/>
  <c r="Q510" i="1"/>
  <c r="Q1500" i="1"/>
  <c r="Q511" i="1"/>
  <c r="Q427" i="1"/>
  <c r="Q559" i="1"/>
  <c r="Q3984" i="1"/>
  <c r="Q714" i="1"/>
  <c r="Q1718" i="1"/>
  <c r="Q897" i="1"/>
  <c r="Q3207" i="1"/>
  <c r="Q452" i="1"/>
  <c r="Q2429" i="1"/>
  <c r="Q592" i="1"/>
  <c r="Q715" i="1"/>
  <c r="Q1501" i="1"/>
  <c r="Q192" i="1"/>
  <c r="Q593" i="1"/>
  <c r="Q970" i="1"/>
  <c r="Q601" i="1"/>
  <c r="Q221" i="1"/>
  <c r="Q2413" i="1"/>
  <c r="Q3917" i="1"/>
  <c r="Q716" i="1"/>
  <c r="Q177" i="1"/>
  <c r="Q971" i="1"/>
  <c r="Q972" i="1"/>
  <c r="Q556" i="1"/>
  <c r="Q1776" i="1"/>
  <c r="Q1869" i="1"/>
  <c r="Q554" i="1"/>
  <c r="Q557" i="1"/>
  <c r="Q717" i="1"/>
  <c r="Q222" i="1"/>
  <c r="Q973" i="1"/>
  <c r="Q3208" i="1"/>
  <c r="Q718" i="1"/>
  <c r="Q512" i="1"/>
  <c r="Q668" i="1"/>
  <c r="Q1780" i="1"/>
  <c r="Q180" i="1"/>
  <c r="Q237" i="1"/>
  <c r="Q719" i="1"/>
  <c r="Q1905" i="1"/>
  <c r="Q1777" i="1"/>
  <c r="Q223" i="1"/>
  <c r="Q2414" i="1"/>
  <c r="Q594" i="1"/>
  <c r="Q1079" i="1"/>
  <c r="Q422" i="1"/>
  <c r="Q2761" i="1"/>
  <c r="Q2852" i="1"/>
  <c r="Q1778" i="1"/>
  <c r="Q449" i="1"/>
  <c r="Q1502" i="1"/>
  <c r="Q1118" i="1"/>
  <c r="Q974" i="1"/>
  <c r="Q720" i="1"/>
  <c r="Q2908" i="1"/>
  <c r="Q898" i="1"/>
  <c r="Q1543" i="1"/>
  <c r="Q1720" i="1"/>
  <c r="Q2943" i="1"/>
  <c r="Q2588" i="1"/>
  <c r="Q2415" i="1"/>
  <c r="Q1719" i="1"/>
  <c r="Q431" i="1"/>
  <c r="Q899" i="1"/>
  <c r="Q224" i="1"/>
  <c r="Q1870" i="1"/>
  <c r="Q1544" i="1"/>
  <c r="Q2416" i="1"/>
  <c r="Q186" i="1"/>
  <c r="Q423" i="1"/>
  <c r="Q1545" i="1"/>
  <c r="Q1588" i="1"/>
  <c r="Q1546" i="1"/>
  <c r="Q2776" i="1"/>
  <c r="Q2909" i="1"/>
  <c r="Q595" i="1"/>
  <c r="Q225" i="1"/>
  <c r="Q975" i="1"/>
  <c r="Q226" i="1"/>
  <c r="Q1875" i="1"/>
  <c r="Q1547" i="1"/>
  <c r="Q596" i="1"/>
  <c r="Q1080" i="1"/>
  <c r="Q1089" i="1"/>
  <c r="Q2417" i="1"/>
  <c r="Q2418" i="1"/>
  <c r="Q231" i="1"/>
  <c r="Q2910" i="1"/>
  <c r="Q1910" i="1"/>
  <c r="Q721" i="1"/>
  <c r="Q1119" i="1"/>
  <c r="Q2762" i="1"/>
  <c r="Q1548" i="1"/>
  <c r="Q996" i="1"/>
  <c r="Q558" i="1"/>
  <c r="Q513" i="1"/>
  <c r="Q2911" i="1"/>
  <c r="Q514" i="1"/>
  <c r="Q1081" i="1"/>
  <c r="Q905" i="1"/>
  <c r="Q762" i="1"/>
  <c r="Q432" i="1"/>
  <c r="Q2763" i="1"/>
  <c r="Q181" i="1"/>
  <c r="Q976" i="1"/>
  <c r="Q977" i="1"/>
  <c r="Q773" i="1"/>
  <c r="Q172" i="1"/>
  <c r="Q1082" i="1"/>
  <c r="Q978" i="1"/>
  <c r="Q1083" i="1"/>
  <c r="Q515" i="1"/>
  <c r="Q1912" i="1"/>
  <c r="Q763" i="1"/>
  <c r="Q1549" i="1"/>
  <c r="Q516" i="1"/>
  <c r="Q600" i="1"/>
  <c r="Q4031" i="1"/>
  <c r="Q900" i="1"/>
  <c r="Q764" i="1"/>
  <c r="Q3209" i="1"/>
  <c r="Q1084" i="1"/>
  <c r="Q2419" i="1"/>
  <c r="Q3966" i="1"/>
  <c r="Q1135" i="1"/>
  <c r="Q182" i="1"/>
  <c r="Q424" i="1"/>
  <c r="Q227" i="1"/>
  <c r="Q517" i="1"/>
  <c r="Q979" i="1"/>
  <c r="Q3635" i="1"/>
  <c r="Q1550" i="1"/>
  <c r="Q765" i="1"/>
  <c r="Q980" i="1"/>
  <c r="Q228" i="1"/>
  <c r="Q187" i="1"/>
  <c r="Q981" i="1"/>
  <c r="Q901" i="1"/>
  <c r="Q597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139" i="1"/>
  <c r="P3805" i="1"/>
  <c r="P906" i="1"/>
  <c r="P4107" i="1"/>
  <c r="P4033" i="1"/>
  <c r="P2772" i="1"/>
  <c r="P1140" i="1"/>
  <c r="P4026" i="1"/>
  <c r="P1798" i="1"/>
  <c r="P777" i="1"/>
  <c r="P1915" i="1"/>
  <c r="P3806" i="1"/>
  <c r="P3986" i="1"/>
  <c r="P521" i="1"/>
  <c r="P1591" i="1"/>
  <c r="P2856" i="1"/>
  <c r="P562" i="1"/>
  <c r="P193" i="1"/>
  <c r="P4087" i="1"/>
  <c r="P455" i="1"/>
  <c r="P543" i="1"/>
  <c r="P995" i="1"/>
  <c r="P456" i="1"/>
  <c r="P2517" i="1"/>
  <c r="P563" i="1"/>
  <c r="P3738" i="1"/>
  <c r="P1141" i="1"/>
  <c r="P1142" i="1"/>
  <c r="P564" i="1"/>
  <c r="P4088" i="1"/>
  <c r="P2433" i="1"/>
  <c r="P1143" i="1"/>
  <c r="P4099" i="1"/>
  <c r="P457" i="1"/>
  <c r="P778" i="1"/>
  <c r="P4108" i="1"/>
  <c r="P997" i="1"/>
  <c r="P779" i="1"/>
  <c r="P2948" i="1"/>
  <c r="P1916" i="1"/>
  <c r="P1592" i="1"/>
  <c r="P425" i="1"/>
  <c r="P1593" i="1"/>
  <c r="P780" i="1"/>
  <c r="P4078" i="1"/>
  <c r="P1799" i="1"/>
  <c r="P2521" i="1"/>
  <c r="P2589" i="1"/>
  <c r="P3807" i="1"/>
  <c r="P2949" i="1"/>
  <c r="P2434" i="1"/>
  <c r="P1144" i="1"/>
  <c r="P1721" i="1"/>
  <c r="P3808" i="1"/>
  <c r="P2518" i="1"/>
  <c r="P1126" i="1"/>
  <c r="P3809" i="1"/>
  <c r="P3991" i="1"/>
  <c r="P1145" i="1"/>
  <c r="P3843" i="1"/>
  <c r="P3844" i="1"/>
  <c r="P3845" i="1"/>
  <c r="P458" i="1"/>
  <c r="P4105" i="1"/>
  <c r="P4113" i="1"/>
  <c r="P173" i="1"/>
  <c r="P3110" i="1"/>
  <c r="P3104" i="1"/>
  <c r="P1800" i="1"/>
  <c r="P914" i="1"/>
  <c r="P2599" i="1"/>
  <c r="P4106" i="1"/>
  <c r="P1094" i="1"/>
  <c r="P4082" i="1"/>
  <c r="P459" i="1"/>
  <c r="P1917" i="1"/>
  <c r="P4040" i="1"/>
  <c r="P2600" i="1"/>
  <c r="P3097" i="1"/>
  <c r="P460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991" i="1"/>
  <c r="P2601" i="1"/>
  <c r="P3739" i="1"/>
  <c r="P2857" i="1"/>
  <c r="P915" i="1"/>
  <c r="P3846" i="1"/>
  <c r="P1918" i="1"/>
  <c r="P1723" i="1"/>
  <c r="P2435" i="1"/>
  <c r="P1146" i="1"/>
  <c r="P461" i="1"/>
  <c r="P916" i="1"/>
  <c r="P1594" i="1"/>
  <c r="P917" i="1"/>
  <c r="P781" i="1"/>
  <c r="P4027" i="1"/>
  <c r="P462" i="1"/>
  <c r="P1738" i="1"/>
  <c r="P2858" i="1"/>
  <c r="P194" i="1"/>
  <c r="P1147" i="1"/>
  <c r="P188" i="1"/>
  <c r="P2773" i="1"/>
  <c r="P1919" i="1"/>
  <c r="P463" i="1"/>
  <c r="P3927" i="1"/>
  <c r="P2420" i="1"/>
  <c r="P3112" i="1"/>
  <c r="P862" i="1"/>
  <c r="P670" i="1"/>
  <c r="P3847" i="1"/>
  <c r="P2859" i="1"/>
  <c r="P433" i="1"/>
  <c r="P3985" i="1"/>
  <c r="P1920" i="1"/>
  <c r="P3945" i="1"/>
  <c r="P1876" i="1"/>
  <c r="P2860" i="1"/>
  <c r="P1921" i="1"/>
  <c r="P3735" i="1"/>
  <c r="P1871" i="1"/>
  <c r="P233" i="1"/>
  <c r="P3992" i="1"/>
  <c r="P3920" i="1"/>
  <c r="P518" i="1"/>
  <c r="P229" i="1"/>
  <c r="P1922" i="1"/>
  <c r="P2861" i="1"/>
  <c r="P1781" i="1"/>
  <c r="P1595" i="1"/>
  <c r="P1148" i="1"/>
  <c r="P3921" i="1"/>
  <c r="P445" i="1"/>
  <c r="P3113" i="1"/>
  <c r="P992" i="1"/>
  <c r="P671" i="1"/>
  <c r="P4069" i="1"/>
  <c r="P565" i="1"/>
  <c r="P1983" i="1"/>
  <c r="P2602" i="1"/>
  <c r="P3740" i="1"/>
  <c r="P3114" i="1"/>
  <c r="P1984" i="1"/>
  <c r="P2643" i="1"/>
  <c r="P3967" i="1"/>
  <c r="P3731" i="1"/>
  <c r="P4097" i="1"/>
  <c r="P3848" i="1"/>
  <c r="P2436" i="1"/>
  <c r="P3954" i="1"/>
  <c r="P464" i="1"/>
  <c r="P1985" i="1"/>
  <c r="P4115" i="1"/>
  <c r="P3115" i="1"/>
  <c r="P2862" i="1"/>
  <c r="P1739" i="1"/>
  <c r="P3928" i="1"/>
  <c r="P1128" i="1"/>
  <c r="P3948" i="1"/>
  <c r="P2863" i="1"/>
  <c r="P1724" i="1"/>
  <c r="P1986" i="1"/>
  <c r="P2864" i="1"/>
  <c r="P1725" i="1"/>
  <c r="P2945" i="1"/>
  <c r="P2437" i="1"/>
  <c r="P4059" i="1"/>
  <c r="P2865" i="1"/>
  <c r="P3849" i="1"/>
  <c r="P1149" i="1"/>
  <c r="P2590" i="1"/>
  <c r="P1150" i="1"/>
  <c r="P1801" i="1"/>
  <c r="P3850" i="1"/>
  <c r="P566" i="1"/>
  <c r="P3989" i="1"/>
  <c r="P1151" i="1"/>
  <c r="P2644" i="1"/>
  <c r="P1779" i="1"/>
  <c r="P2516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2672" i="1"/>
  <c r="P1129" i="1"/>
  <c r="P4073" i="1"/>
  <c r="P2913" i="1"/>
  <c r="P196" i="1"/>
  <c r="P3851" i="1"/>
  <c r="P3929" i="1"/>
  <c r="P1782" i="1"/>
  <c r="P1987" i="1"/>
  <c r="P863" i="1"/>
  <c r="P1152" i="1"/>
  <c r="P3955" i="1"/>
  <c r="P3794" i="1"/>
  <c r="P2950" i="1"/>
  <c r="P1092" i="1"/>
  <c r="P1783" i="1"/>
  <c r="P1802" i="1"/>
  <c r="P4041" i="1"/>
  <c r="P434" i="1"/>
  <c r="P4072" i="1"/>
  <c r="P3993" i="1"/>
  <c r="P2673" i="1"/>
  <c r="P3852" i="1"/>
  <c r="P3956" i="1"/>
  <c r="P2782" i="1"/>
  <c r="P2951" i="1"/>
  <c r="P1153" i="1"/>
  <c r="P1988" i="1"/>
  <c r="P2946" i="1"/>
  <c r="P864" i="1"/>
  <c r="P3975" i="1"/>
  <c r="P2952" i="1"/>
  <c r="P865" i="1"/>
  <c r="P3978" i="1"/>
  <c r="P2430" i="1"/>
  <c r="P3930" i="1"/>
  <c r="P3968" i="1"/>
  <c r="P1154" i="1"/>
  <c r="P4034" i="1"/>
  <c r="P2438" i="1"/>
  <c r="P918" i="1"/>
  <c r="P189" i="1"/>
  <c r="P3994" i="1"/>
  <c r="P1878" i="1"/>
  <c r="P465" i="1"/>
  <c r="P1879" i="1"/>
  <c r="P1989" i="1"/>
  <c r="P3116" i="1"/>
  <c r="P1880" i="1"/>
  <c r="P1784" i="1"/>
  <c r="P1155" i="1"/>
  <c r="P3995" i="1"/>
  <c r="P1785" i="1"/>
  <c r="P197" i="1"/>
  <c r="P3053" i="1"/>
  <c r="P3996" i="1"/>
  <c r="P2866" i="1"/>
  <c r="P1786" i="1"/>
  <c r="P866" i="1"/>
  <c r="P3853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854" i="1"/>
  <c r="P1990" i="1"/>
  <c r="P3736" i="1"/>
  <c r="P4060" i="1"/>
  <c r="P2439" i="1"/>
  <c r="P1991" i="1"/>
  <c r="P4061" i="1"/>
  <c r="P3855" i="1"/>
  <c r="P2674" i="1"/>
  <c r="P4062" i="1"/>
  <c r="P3980" i="1"/>
  <c r="P3117" i="1"/>
  <c r="P3856" i="1"/>
  <c r="P3997" i="1"/>
  <c r="P3857" i="1"/>
  <c r="P1596" i="1"/>
  <c r="P3998" i="1"/>
  <c r="P3858" i="1"/>
  <c r="P3111" i="1"/>
  <c r="P3926" i="1"/>
  <c r="P3957" i="1"/>
  <c r="P867" i="1"/>
  <c r="P3859" i="1"/>
  <c r="P3636" i="1"/>
  <c r="P4081" i="1"/>
  <c r="P672" i="1"/>
  <c r="P4089" i="1"/>
  <c r="P3999" i="1"/>
  <c r="P2867" i="1"/>
  <c r="P4063" i="1"/>
  <c r="P2868" i="1"/>
  <c r="P3860" i="1"/>
  <c r="P2869" i="1"/>
  <c r="P4000" i="1"/>
  <c r="P4042" i="1"/>
  <c r="P3931" i="1"/>
  <c r="P4053" i="1"/>
  <c r="P1156" i="1"/>
  <c r="P4001" i="1"/>
  <c r="P4036" i="1"/>
  <c r="P2675" i="1"/>
  <c r="P2921" i="1"/>
  <c r="P2676" i="1"/>
  <c r="P2677" i="1"/>
  <c r="P3922" i="1"/>
  <c r="P4002" i="1"/>
  <c r="P4003" i="1"/>
  <c r="P3949" i="1"/>
  <c r="P3741" i="1"/>
  <c r="P2678" i="1"/>
  <c r="P544" i="1"/>
  <c r="P4004" i="1"/>
  <c r="P3802" i="1"/>
  <c r="P3054" i="1"/>
  <c r="P2679" i="1"/>
  <c r="P3103" i="1"/>
  <c r="P1740" i="1"/>
  <c r="P4005" i="1"/>
  <c r="P2440" i="1"/>
  <c r="P2680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9" i="1"/>
  <c r="P1157" i="1"/>
  <c r="P998" i="1"/>
  <c r="P1124" i="1"/>
  <c r="P1158" i="1"/>
  <c r="P1741" i="1"/>
  <c r="P1095" i="1"/>
  <c r="P1159" i="1"/>
  <c r="P868" i="1"/>
  <c r="P1096" i="1"/>
  <c r="P2778" i="1"/>
  <c r="P3732" i="1"/>
  <c r="P567" i="1"/>
  <c r="P1090" i="1"/>
  <c r="P198" i="1"/>
  <c r="P1992" i="1"/>
  <c r="P1742" i="1"/>
  <c r="P919" i="1"/>
  <c r="P199" i="1"/>
  <c r="P26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2591" i="1"/>
  <c r="P1130" i="1"/>
  <c r="P3861" i="1"/>
  <c r="P673" i="1"/>
  <c r="P1726" i="1"/>
  <c r="P770" i="1"/>
  <c r="P999" i="1"/>
  <c r="P1160" i="1"/>
  <c r="P3795" i="1"/>
  <c r="P1874" i="1"/>
  <c r="P2870" i="1"/>
  <c r="P1597" i="1"/>
  <c r="P1803" i="1"/>
  <c r="P1000" i="1"/>
  <c r="P920" i="1"/>
  <c r="P1161" i="1"/>
  <c r="P982" i="1"/>
  <c r="P674" i="1"/>
  <c r="P1162" i="1"/>
  <c r="P766" i="1"/>
  <c r="P1091" i="1"/>
  <c r="P1087" i="1"/>
  <c r="P568" i="1"/>
  <c r="P1163" i="1"/>
  <c r="P675" i="1"/>
  <c r="P466" i="1"/>
  <c r="P200" i="1"/>
  <c r="P467" i="1"/>
  <c r="P468" i="1"/>
  <c r="P3055" i="1"/>
  <c r="P921" i="1"/>
  <c r="P1804" i="1"/>
  <c r="P1598" i="1"/>
  <c r="P676" i="1"/>
  <c r="P2871" i="1"/>
  <c r="P1805" i="1"/>
  <c r="P1806" i="1"/>
  <c r="P922" i="1"/>
  <c r="P869" i="1"/>
  <c r="P435" i="1"/>
  <c r="P1164" i="1"/>
  <c r="P1727" i="1"/>
  <c r="P3118" i="1"/>
  <c r="P1165" i="1"/>
  <c r="P3862" i="1"/>
  <c r="P1728" i="1"/>
  <c r="P2682" i="1"/>
  <c r="P912" i="1"/>
  <c r="P870" i="1"/>
  <c r="P2765" i="1"/>
  <c r="P234" i="1"/>
  <c r="P4006" i="1"/>
  <c r="P1001" i="1"/>
  <c r="P3119" i="1"/>
  <c r="P569" i="1"/>
  <c r="P1729" i="1"/>
  <c r="P993" i="1"/>
  <c r="P1166" i="1"/>
  <c r="P1093" i="1"/>
  <c r="P2872" i="1"/>
  <c r="P1553" i="1"/>
  <c r="P2683" i="1"/>
  <c r="P3102" i="1"/>
  <c r="P2684" i="1"/>
  <c r="P923" i="1"/>
  <c r="P1599" i="1"/>
  <c r="P1766" i="1"/>
  <c r="P2873" i="1"/>
  <c r="P2596" i="1"/>
  <c r="P201" i="1"/>
  <c r="P453" i="1"/>
  <c r="P677" i="1"/>
  <c r="P1908" i="1"/>
  <c r="P678" i="1"/>
  <c r="P1167" i="1"/>
  <c r="P1066" i="1"/>
  <c r="P560" i="1"/>
  <c r="P1067" i="1"/>
  <c r="P1767" i="1"/>
  <c r="P904" i="1"/>
  <c r="P1881" i="1"/>
  <c r="P3863" i="1"/>
  <c r="P1787" i="1"/>
  <c r="P924" i="1"/>
  <c r="P3864" i="1"/>
  <c r="P4007" i="1"/>
  <c r="P2685" i="1"/>
  <c r="P450" i="1"/>
  <c r="P1097" i="1"/>
  <c r="P2874" i="1"/>
  <c r="P1168" i="1"/>
  <c r="P3865" i="1"/>
  <c r="P3804" i="1"/>
  <c r="P2686" i="1"/>
  <c r="P2687" i="1"/>
  <c r="P4079" i="1"/>
  <c r="P3866" i="1"/>
  <c r="P2441" i="1"/>
  <c r="P1797" i="1"/>
  <c r="P3867" i="1"/>
  <c r="P3924" i="1"/>
  <c r="P3987" i="1"/>
  <c r="P871" i="1"/>
  <c r="P3637" i="1"/>
  <c r="P4028" i="1"/>
  <c r="P3056" i="1"/>
  <c r="P2442" i="1"/>
  <c r="P2875" i="1"/>
  <c r="P1807" i="1"/>
  <c r="P3120" i="1"/>
  <c r="P1169" i="1"/>
  <c r="P4008" i="1"/>
  <c r="P2876" i="1"/>
  <c r="P2877" i="1"/>
  <c r="P3868" i="1"/>
  <c r="P4009" i="1"/>
  <c r="P4043" i="1"/>
  <c r="P902" i="1"/>
  <c r="P4052" i="1"/>
  <c r="P3638" i="1"/>
  <c r="P1993" i="1"/>
  <c r="P3979" i="1"/>
  <c r="P2779" i="1"/>
  <c r="P4024" i="1"/>
  <c r="P1994" i="1"/>
  <c r="P3121" i="1"/>
  <c r="P2878" i="1"/>
  <c r="P3869" i="1"/>
  <c r="P1170" i="1"/>
  <c r="P1995" i="1"/>
  <c r="P3057" i="1"/>
  <c r="P1171" i="1"/>
  <c r="P4010" i="1"/>
  <c r="P3951" i="1"/>
  <c r="P4064" i="1"/>
  <c r="P1996" i="1"/>
  <c r="P1098" i="1"/>
  <c r="P1172" i="1"/>
  <c r="P3932" i="1"/>
  <c r="P4044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3981" i="1"/>
  <c r="P925" i="1"/>
  <c r="P4045" i="1"/>
  <c r="P202" i="1"/>
  <c r="P3122" i="1"/>
  <c r="P771" i="1"/>
  <c r="P1997" i="1"/>
  <c r="P166" i="1"/>
  <c r="P3958" i="1"/>
  <c r="P436" i="1"/>
  <c r="P3918" i="1"/>
  <c r="P469" i="1"/>
  <c r="P3959" i="1"/>
  <c r="P3058" i="1"/>
  <c r="P238" i="1"/>
  <c r="P3098" i="1"/>
  <c r="P2879" i="1"/>
  <c r="P3950" i="1"/>
  <c r="P1998" i="1"/>
  <c r="P3890" i="1"/>
  <c r="P235" i="1"/>
  <c r="P3190" i="1"/>
  <c r="P2843" i="1"/>
  <c r="P519" i="1"/>
  <c r="P3796" i="1"/>
  <c r="P2688" i="1"/>
  <c r="P2583" i="1"/>
  <c r="P174" i="1"/>
  <c r="P679" i="1"/>
  <c r="P184" i="1"/>
  <c r="P2844" i="1"/>
  <c r="P4090" i="1"/>
  <c r="P2503" i="1"/>
  <c r="P4011" i="1"/>
  <c r="P3059" i="1"/>
  <c r="P1173" i="1"/>
  <c r="P1099" i="1"/>
  <c r="P4012" i="1"/>
  <c r="P1808" i="1"/>
  <c r="P2689" i="1"/>
  <c r="P3933" i="1"/>
  <c r="P4098" i="1"/>
  <c r="P190" i="1"/>
  <c r="P1999" i="1"/>
  <c r="P3060" i="1"/>
  <c r="P2000" i="1"/>
  <c r="P3891" i="1"/>
  <c r="P872" i="1"/>
  <c r="P3977" i="1"/>
  <c r="P470" i="1"/>
  <c r="P1600" i="1"/>
  <c r="P3742" i="1"/>
  <c r="P4091" i="1"/>
  <c r="P471" i="1"/>
  <c r="P1131" i="1"/>
  <c r="P767" i="1"/>
  <c r="P3061" i="1"/>
  <c r="P4074" i="1"/>
  <c r="P983" i="1"/>
  <c r="P1174" i="1"/>
  <c r="P3982" i="1"/>
  <c r="P926" i="1"/>
  <c r="P680" i="1"/>
  <c r="P3639" i="1"/>
  <c r="P472" i="1"/>
  <c r="P2880" i="1"/>
  <c r="P1175" i="1"/>
  <c r="P3743" i="1"/>
  <c r="P2001" i="1"/>
  <c r="P927" i="1"/>
  <c r="P3062" i="1"/>
  <c r="P473" i="1"/>
  <c r="P1122" i="1"/>
  <c r="P3063" i="1"/>
  <c r="P3640" i="1"/>
  <c r="P1809" i="1"/>
  <c r="P1176" i="1"/>
  <c r="P203" i="1"/>
  <c r="P1100" i="1"/>
  <c r="P3797" i="1"/>
  <c r="P1907" i="1"/>
  <c r="P3969" i="1"/>
  <c r="P1601" i="1"/>
  <c r="P3064" i="1"/>
  <c r="P2690" i="1"/>
  <c r="P3892" i="1"/>
  <c r="P873" i="1"/>
  <c r="P3065" i="1"/>
  <c r="P2766" i="1"/>
  <c r="P1810" i="1"/>
  <c r="P1177" i="1"/>
  <c r="P3066" i="1"/>
  <c r="P1730" i="1"/>
  <c r="P2002" i="1"/>
  <c r="P1788" i="1"/>
  <c r="P1737" i="1"/>
  <c r="P3191" i="1"/>
  <c r="P2845" i="1"/>
  <c r="P3934" i="1"/>
  <c r="P1552" i="1"/>
  <c r="P2123" i="1"/>
  <c r="P2124" i="1"/>
  <c r="P2691" i="1"/>
  <c r="P3935" i="1"/>
  <c r="P2846" i="1"/>
  <c r="P2125" i="1"/>
  <c r="P3067" i="1"/>
  <c r="P3068" i="1"/>
  <c r="P1882" i="1"/>
  <c r="P4035" i="1"/>
  <c r="P2692" i="1"/>
  <c r="P2881" i="1"/>
  <c r="P4054" i="1"/>
  <c r="P1602" i="1"/>
  <c r="P3960" i="1"/>
  <c r="P3936" i="1"/>
  <c r="P3893" i="1"/>
  <c r="P3894" i="1"/>
  <c r="P474" i="1"/>
  <c r="P874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2597" i="1"/>
  <c r="P3069" i="1"/>
  <c r="P2504" i="1"/>
  <c r="P928" i="1"/>
  <c r="P475" i="1"/>
  <c r="P1101" i="1"/>
  <c r="P1703" i="1"/>
  <c r="P929" i="1"/>
  <c r="P1768" i="1"/>
  <c r="P681" i="1"/>
  <c r="P204" i="1"/>
  <c r="P1127" i="1"/>
  <c r="P3895" i="1"/>
  <c r="P1132" i="1"/>
  <c r="P930" i="1"/>
  <c r="P1722" i="1"/>
  <c r="P169" i="1"/>
  <c r="P4065" i="1"/>
  <c r="P3070" i="1"/>
  <c r="P3192" i="1"/>
  <c r="P1789" i="1"/>
  <c r="P2584" i="1"/>
  <c r="P476" i="1"/>
  <c r="P1178" i="1"/>
  <c r="P477" i="1"/>
  <c r="P2126" i="1"/>
  <c r="P1179" i="1"/>
  <c r="P2774" i="1"/>
  <c r="P3744" i="1"/>
  <c r="P2505" i="1"/>
  <c r="P3974" i="1"/>
  <c r="P2693" i="1"/>
  <c r="P2127" i="1"/>
  <c r="P931" i="1"/>
  <c r="P2882" i="1"/>
  <c r="P903" i="1"/>
  <c r="P2585" i="1"/>
  <c r="P4055" i="1"/>
  <c r="P570" i="1"/>
  <c r="P2586" i="1"/>
  <c r="P1138" i="1"/>
  <c r="P4037" i="1"/>
  <c r="P454" i="1"/>
  <c r="P4092" i="1"/>
  <c r="P4066" i="1"/>
  <c r="P1877" i="1"/>
  <c r="P4013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180" i="1"/>
  <c r="P1181" i="1"/>
  <c r="P1769" i="1"/>
  <c r="P682" i="1"/>
  <c r="P1736" i="1"/>
  <c r="P2883" i="1"/>
  <c r="P2128" i="1"/>
  <c r="P2694" i="1"/>
  <c r="P1182" i="1"/>
  <c r="P913" i="1"/>
  <c r="P545" i="1"/>
  <c r="P1102" i="1"/>
  <c r="P775" i="1"/>
  <c r="P1183" i="1"/>
  <c r="P683" i="1"/>
  <c r="P571" i="1"/>
  <c r="P2695" i="1"/>
  <c r="P932" i="1"/>
  <c r="P684" i="1"/>
  <c r="P907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2847" i="1"/>
  <c r="P205" i="1"/>
  <c r="P774" i="1"/>
  <c r="P478" i="1"/>
  <c r="P933" i="1"/>
  <c r="P479" i="1"/>
  <c r="P163" i="1"/>
  <c r="P428" i="1"/>
  <c r="P206" i="1"/>
  <c r="P437" i="1"/>
  <c r="P1068" i="1"/>
  <c r="P1125" i="1"/>
  <c r="P1704" i="1"/>
  <c r="P2884" i="1"/>
  <c r="P438" i="1"/>
  <c r="P572" i="1"/>
  <c r="P875" i="1"/>
  <c r="P439" i="1"/>
  <c r="P2696" i="1"/>
  <c r="P876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480" i="1"/>
  <c r="P481" i="1"/>
  <c r="P2885" i="1"/>
  <c r="P546" i="1"/>
  <c r="P685" i="1"/>
  <c r="P573" i="1"/>
  <c r="P1790" i="1"/>
  <c r="P230" i="1"/>
  <c r="P547" i="1"/>
  <c r="P3937" i="1"/>
  <c r="P2592" i="1"/>
  <c r="P164" i="1"/>
  <c r="P2914" i="1"/>
  <c r="P482" i="1"/>
  <c r="P4014" i="1"/>
  <c r="P985" i="1"/>
  <c r="P2697" i="1"/>
  <c r="P446" i="1"/>
  <c r="P207" i="1"/>
  <c r="P1184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551" i="1"/>
  <c r="P2770" i="1"/>
  <c r="P1185" i="1"/>
  <c r="P686" i="1"/>
  <c r="P687" i="1"/>
  <c r="P1554" i="1"/>
  <c r="P1406" i="1"/>
  <c r="P1770" i="1"/>
  <c r="P663" i="1"/>
  <c r="P1407" i="1"/>
  <c r="P2129" i="1"/>
  <c r="P1408" i="1"/>
  <c r="P934" i="1"/>
  <c r="P3071" i="1"/>
  <c r="P1409" i="1"/>
  <c r="P688" i="1"/>
  <c r="P989" i="1"/>
  <c r="P3641" i="1"/>
  <c r="P1103" i="1"/>
  <c r="P1104" i="1"/>
  <c r="P1410" i="1"/>
  <c r="P909" i="1"/>
  <c r="P2130" i="1"/>
  <c r="P1705" i="1"/>
  <c r="P1555" i="1"/>
  <c r="P1731" i="1"/>
  <c r="P935" i="1"/>
  <c r="P555" i="1"/>
  <c r="P2131" i="1"/>
  <c r="P936" i="1"/>
  <c r="P483" i="1"/>
  <c r="P1105" i="1"/>
  <c r="P2132" i="1"/>
  <c r="P1133" i="1"/>
  <c r="P484" i="1"/>
  <c r="P937" i="1"/>
  <c r="P1106" i="1"/>
  <c r="P1411" i="1"/>
  <c r="P485" i="1"/>
  <c r="P938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2423" i="1"/>
  <c r="P2519" i="1"/>
  <c r="P574" i="1"/>
  <c r="P1412" i="1"/>
  <c r="P1413" i="1"/>
  <c r="P3745" i="1"/>
  <c r="P2947" i="1"/>
  <c r="P1123" i="1"/>
  <c r="P1556" i="1"/>
  <c r="P3193" i="1"/>
  <c r="P877" i="1"/>
  <c r="P3632" i="1"/>
  <c r="P1414" i="1"/>
  <c r="P1136" i="1"/>
  <c r="P3896" i="1"/>
  <c r="P2424" i="1"/>
  <c r="P3194" i="1"/>
  <c r="P1557" i="1"/>
  <c r="P3642" i="1"/>
  <c r="P3746" i="1"/>
  <c r="P1415" i="1"/>
  <c r="P2944" i="1"/>
  <c r="P667" i="1"/>
  <c r="P2133" i="1"/>
  <c r="P1558" i="1"/>
  <c r="P1811" i="1"/>
  <c r="P3633" i="1"/>
  <c r="P939" i="1"/>
  <c r="P3072" i="1"/>
  <c r="P940" i="1"/>
  <c r="P1903" i="1"/>
  <c r="P3105" i="1"/>
  <c r="P2853" i="1"/>
  <c r="P2134" i="1"/>
  <c r="P2767" i="1"/>
  <c r="P1107" i="1"/>
  <c r="P3800" i="1"/>
  <c r="P2775" i="1"/>
  <c r="P1069" i="1"/>
  <c r="P2780" i="1"/>
  <c r="P2764" i="1"/>
  <c r="P2919" i="1"/>
  <c r="P2886" i="1"/>
  <c r="P1416" i="1"/>
  <c r="P3106" i="1"/>
  <c r="P1070" i="1"/>
  <c r="P195" i="1"/>
  <c r="P3919" i="1"/>
  <c r="P1732" i="1"/>
  <c r="P1873" i="1"/>
  <c r="P2506" i="1"/>
  <c r="P941" i="1"/>
  <c r="P3073" i="1"/>
  <c r="P2848" i="1"/>
  <c r="P2698" i="1"/>
  <c r="P548" i="1"/>
  <c r="P3099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4075" i="1"/>
  <c r="P2849" i="1"/>
  <c r="P878" i="1"/>
  <c r="P1733" i="1"/>
  <c r="P4029" i="1"/>
  <c r="P3074" i="1"/>
  <c r="P2887" i="1"/>
  <c r="P3075" i="1"/>
  <c r="P2135" i="1"/>
  <c r="P1071" i="1"/>
  <c r="P1734" i="1"/>
  <c r="P2888" i="1"/>
  <c r="P1812" i="1"/>
  <c r="P4051" i="1"/>
  <c r="P2136" i="1"/>
  <c r="P183" i="1"/>
  <c r="P165" i="1"/>
  <c r="P1813" i="1"/>
  <c r="P1417" i="1"/>
  <c r="P1418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3990" i="1"/>
  <c r="P486" i="1"/>
  <c r="P942" i="1"/>
  <c r="P3897" i="1"/>
  <c r="P3076" i="1"/>
  <c r="P3898" i="1"/>
  <c r="P3195" i="1"/>
  <c r="P3077" i="1"/>
  <c r="P3643" i="1"/>
  <c r="P3976" i="1"/>
  <c r="P3792" i="1"/>
  <c r="P1419" i="1"/>
  <c r="P3801" i="1"/>
  <c r="P426" i="1"/>
  <c r="P208" i="1"/>
  <c r="P2889" i="1"/>
  <c r="P4085" i="1"/>
  <c r="P3078" i="1"/>
  <c r="P209" i="1"/>
  <c r="P2137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791" i="1"/>
  <c r="P4056" i="1"/>
  <c r="P3634" i="1"/>
  <c r="P2699" i="1"/>
  <c r="P598" i="1"/>
  <c r="P689" i="1"/>
  <c r="P1559" i="1"/>
  <c r="P1706" i="1"/>
  <c r="P1420" i="1"/>
  <c r="P943" i="1"/>
  <c r="P690" i="1"/>
  <c r="P575" i="1"/>
  <c r="P691" i="1"/>
  <c r="P984" i="1"/>
  <c r="P487" i="1"/>
  <c r="P4038" i="1"/>
  <c r="P1735" i="1"/>
  <c r="P879" i="1"/>
  <c r="P3630" i="1"/>
  <c r="P1421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3899" i="1"/>
  <c r="P3970" i="1"/>
  <c r="P210" i="1"/>
  <c r="P520" i="1"/>
  <c r="P3938" i="1"/>
  <c r="P2890" i="1"/>
  <c r="P3107" i="1"/>
  <c r="P2700" i="1"/>
  <c r="P692" i="1"/>
  <c r="P3791" i="1"/>
  <c r="P211" i="1"/>
  <c r="P4015" i="1"/>
  <c r="P488" i="1"/>
  <c r="P1707" i="1"/>
  <c r="P1422" i="1"/>
  <c r="P3971" i="1"/>
  <c r="P3900" i="1"/>
  <c r="P489" i="1"/>
  <c r="P3196" i="1"/>
  <c r="P4093" i="1"/>
  <c r="P2701" i="1"/>
  <c r="P2421" i="1"/>
  <c r="P693" i="1"/>
  <c r="P3730" i="1"/>
  <c r="P2702" i="1"/>
  <c r="P1423" i="1"/>
  <c r="P4086" i="1"/>
  <c r="P167" i="1"/>
  <c r="P694" i="1"/>
  <c r="P3901" i="1"/>
  <c r="P3798" i="1"/>
  <c r="P3197" i="1"/>
  <c r="P4084" i="1"/>
  <c r="P178" i="1"/>
  <c r="P1424" i="1"/>
  <c r="P3925" i="1"/>
  <c r="P3961" i="1"/>
  <c r="P4080" i="1"/>
  <c r="P1086" i="1"/>
  <c r="P2138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3108" i="1"/>
  <c r="P2507" i="1"/>
  <c r="P549" i="1"/>
  <c r="P2743" i="1"/>
  <c r="P1425" i="1"/>
  <c r="P986" i="1"/>
  <c r="P2915" i="1"/>
  <c r="P2744" i="1"/>
  <c r="P3079" i="1"/>
  <c r="P2745" i="1"/>
  <c r="P3080" i="1"/>
  <c r="P1814" i="1"/>
  <c r="P944" i="1"/>
  <c r="P2746" i="1"/>
  <c r="P3939" i="1"/>
  <c r="P2891" i="1"/>
  <c r="P490" i="1"/>
  <c r="P3081" i="1"/>
  <c r="P945" i="1"/>
  <c r="P2771" i="1"/>
  <c r="P1708" i="1"/>
  <c r="P212" i="1"/>
  <c r="P3940" i="1"/>
  <c r="P3082" i="1"/>
  <c r="P1072" i="1"/>
  <c r="P2892" i="1"/>
  <c r="P3902" i="1"/>
  <c r="P3644" i="1"/>
  <c r="P4039" i="1"/>
  <c r="P946" i="1"/>
  <c r="P4016" i="1"/>
  <c r="P2593" i="1"/>
  <c r="P2139" i="1"/>
  <c r="P2893" i="1"/>
  <c r="P4076" i="1"/>
  <c r="P4032" i="1"/>
  <c r="P1815" i="1"/>
  <c r="P2747" i="1"/>
  <c r="P2140" i="1"/>
  <c r="P1426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425" i="1"/>
  <c r="P4030" i="1"/>
  <c r="P2141" i="1"/>
  <c r="P3645" i="1"/>
  <c r="P1771" i="1"/>
  <c r="P1427" i="1"/>
  <c r="P3793" i="1"/>
  <c r="P2894" i="1"/>
  <c r="P3988" i="1"/>
  <c r="P3903" i="1"/>
  <c r="P4017" i="1"/>
  <c r="P542" i="1"/>
  <c r="P4057" i="1"/>
  <c r="P2508" i="1"/>
  <c r="P1428" i="1"/>
  <c r="P2916" i="1"/>
  <c r="P2850" i="1"/>
  <c r="P1429" i="1"/>
  <c r="P4046" i="1"/>
  <c r="P4018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1430" i="1"/>
  <c r="P3983" i="1"/>
  <c r="P491" i="1"/>
  <c r="P2142" i="1"/>
  <c r="P3198" i="1"/>
  <c r="P947" i="1"/>
  <c r="P3904" i="1"/>
  <c r="P1709" i="1"/>
  <c r="P3905" i="1"/>
  <c r="P948" i="1"/>
  <c r="P576" i="1"/>
  <c r="P3199" i="1"/>
  <c r="P2143" i="1"/>
  <c r="P3972" i="1"/>
  <c r="P2748" i="1"/>
  <c r="P3646" i="1"/>
  <c r="P577" i="1"/>
  <c r="P949" i="1"/>
  <c r="P1906" i="1"/>
  <c r="P3906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578" i="1"/>
  <c r="P409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3734" i="1"/>
  <c r="P3083" i="1"/>
  <c r="P2144" i="1"/>
  <c r="P3747" i="1"/>
  <c r="P3647" i="1"/>
  <c r="P3084" i="1"/>
  <c r="P768" i="1"/>
  <c r="P2854" i="1"/>
  <c r="P4114" i="1"/>
  <c r="P3748" i="1"/>
  <c r="P3631" i="1"/>
  <c r="P1816" i="1"/>
  <c r="P1710" i="1"/>
  <c r="P2749" i="1"/>
  <c r="P3952" i="1"/>
  <c r="P3907" i="1"/>
  <c r="P3200" i="1"/>
  <c r="P2750" i="1"/>
  <c r="P3908" i="1"/>
  <c r="P3648" i="1"/>
  <c r="P3973" i="1"/>
  <c r="P3946" i="1"/>
  <c r="P1073" i="1"/>
  <c r="P1431" i="1"/>
  <c r="P3201" i="1"/>
  <c r="P2751" i="1"/>
  <c r="P3941" i="1"/>
  <c r="P2922" i="1"/>
  <c r="P1817" i="1"/>
  <c r="P162" i="1"/>
  <c r="P1914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1818" i="1"/>
  <c r="P880" i="1"/>
  <c r="P1590" i="1"/>
  <c r="P2768" i="1"/>
  <c r="P1819" i="1"/>
  <c r="P950" i="1"/>
  <c r="P213" i="1"/>
  <c r="P1432" i="1"/>
  <c r="P2145" i="1"/>
  <c r="P669" i="1"/>
  <c r="P990" i="1"/>
  <c r="P1137" i="1"/>
  <c r="P695" i="1"/>
  <c r="P2146" i="1"/>
  <c r="P214" i="1"/>
  <c r="P2147" i="1"/>
  <c r="P579" i="1"/>
  <c r="P696" i="1"/>
  <c r="P492" i="1"/>
  <c r="P1433" i="1"/>
  <c r="P1434" i="1"/>
  <c r="P987" i="1"/>
  <c r="P3737" i="1"/>
  <c r="P1108" i="1"/>
  <c r="P1109" i="1"/>
  <c r="P1435" i="1"/>
  <c r="P1110" i="1"/>
  <c r="P1772" i="1"/>
  <c r="P447" i="1"/>
  <c r="P2895" i="1"/>
  <c r="P2855" i="1"/>
  <c r="P1820" i="1"/>
  <c r="P232" i="1"/>
  <c r="P1111" i="1"/>
  <c r="P1436" i="1"/>
  <c r="P2912" i="1"/>
  <c r="P951" i="1"/>
  <c r="P1560" i="1"/>
  <c r="P881" i="1"/>
  <c r="P4019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493" i="1"/>
  <c r="P580" i="1"/>
  <c r="P550" i="1"/>
  <c r="P236" i="1"/>
  <c r="P1792" i="1"/>
  <c r="P1821" i="1"/>
  <c r="P697" i="1"/>
  <c r="P3649" i="1"/>
  <c r="P215" i="1"/>
  <c r="P1822" i="1"/>
  <c r="P1134" i="1"/>
  <c r="P1437" i="1"/>
  <c r="P1909" i="1"/>
  <c r="P494" i="1"/>
  <c r="P239" i="1"/>
  <c r="P952" i="1"/>
  <c r="P3733" i="1"/>
  <c r="P495" i="1"/>
  <c r="P698" i="1"/>
  <c r="P1112" i="1"/>
  <c r="P179" i="1"/>
  <c r="P2522" i="1"/>
  <c r="P3909" i="1"/>
  <c r="P882" i="1"/>
  <c r="P911" i="1"/>
  <c r="P1438" i="1"/>
  <c r="P883" i="1"/>
  <c r="P2752" i="1"/>
  <c r="P2896" i="1"/>
  <c r="P1439" i="1"/>
  <c r="P2148" i="1"/>
  <c r="P953" i="1"/>
  <c r="P884" i="1"/>
  <c r="P1440" i="1"/>
  <c r="P2897" i="1"/>
  <c r="P4047" i="1"/>
  <c r="P1711" i="1"/>
  <c r="P954" i="1"/>
  <c r="P2431" i="1"/>
  <c r="P2509" i="1"/>
  <c r="P1561" i="1"/>
  <c r="P440" i="1"/>
  <c r="P2149" i="1"/>
  <c r="P3799" i="1"/>
  <c r="P191" i="1"/>
  <c r="P175" i="1"/>
  <c r="P955" i="1"/>
  <c r="P3202" i="1"/>
  <c r="P956" i="1"/>
  <c r="P699" i="1"/>
  <c r="P2150" i="1"/>
  <c r="P1562" i="1"/>
  <c r="P1441" i="1"/>
  <c r="P3910" i="1"/>
  <c r="P216" i="1"/>
  <c r="P957" i="1"/>
  <c r="P2510" i="1"/>
  <c r="P1793" i="1"/>
  <c r="P2151" i="1"/>
  <c r="P1583" i="1"/>
  <c r="P441" i="1"/>
  <c r="P4048" i="1"/>
  <c r="P1442" i="1"/>
  <c r="P581" i="1"/>
  <c r="P1074" i="1"/>
  <c r="P1712" i="1"/>
  <c r="P885" i="1"/>
  <c r="P1911" i="1"/>
  <c r="P4058" i="1"/>
  <c r="P3203" i="1"/>
  <c r="P665" i="1"/>
  <c r="P2595" i="1"/>
  <c r="P2152" i="1"/>
  <c r="P3085" i="1"/>
  <c r="P496" i="1"/>
  <c r="P666" i="1"/>
  <c r="P700" i="1"/>
  <c r="P1443" i="1"/>
  <c r="P240" i="1"/>
  <c r="P886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3086" i="1"/>
  <c r="P4067" i="1"/>
  <c r="P958" i="1"/>
  <c r="P2153" i="1"/>
  <c r="P3911" i="1"/>
  <c r="P701" i="1"/>
  <c r="P3087" i="1"/>
  <c r="P4095" i="1"/>
  <c r="P497" i="1"/>
  <c r="P411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1075" i="1"/>
  <c r="P3912" i="1"/>
  <c r="P2154" i="1"/>
  <c r="P185" i="1"/>
  <c r="P2898" i="1"/>
  <c r="P3088" i="1"/>
  <c r="P3913" i="1"/>
  <c r="P2851" i="1"/>
  <c r="P2753" i="1"/>
  <c r="P4070" i="1"/>
  <c r="P4100" i="1"/>
  <c r="P2155" i="1"/>
  <c r="P959" i="1"/>
  <c r="P3962" i="1"/>
  <c r="P3089" i="1"/>
  <c r="P4083" i="1"/>
  <c r="P1863" i="1"/>
  <c r="P4077" i="1"/>
  <c r="P498" i="1"/>
  <c r="P2156" i="1"/>
  <c r="P2511" i="1"/>
  <c r="P2512" i="1"/>
  <c r="P4110" i="1"/>
  <c r="P3090" i="1"/>
  <c r="P2754" i="1"/>
  <c r="P2157" i="1"/>
  <c r="P2917" i="1"/>
  <c r="P3942" i="1"/>
  <c r="P4104" i="1"/>
  <c r="P4109" i="1"/>
  <c r="P4101" i="1"/>
  <c r="P1904" i="1"/>
  <c r="P2899" i="1"/>
  <c r="P1120" i="1"/>
  <c r="P3091" i="1"/>
  <c r="P2900" i="1"/>
  <c r="P2901" i="1"/>
  <c r="P3947" i="1"/>
  <c r="P3092" i="1"/>
  <c r="P4071" i="1"/>
  <c r="P1444" i="1"/>
  <c r="P4020" i="1"/>
  <c r="P1113" i="1"/>
  <c r="P4021" i="1"/>
  <c r="P2598" i="1"/>
  <c r="P2902" i="1"/>
  <c r="P2158" i="1"/>
  <c r="P3803" i="1"/>
  <c r="P702" i="1"/>
  <c r="P2513" i="1"/>
  <c r="P887" i="1"/>
  <c r="P2769" i="1"/>
  <c r="P1121" i="1"/>
  <c r="P1114" i="1"/>
  <c r="P1589" i="1"/>
  <c r="P499" i="1"/>
  <c r="P3749" i="1"/>
  <c r="P3914" i="1"/>
  <c r="P3101" i="1"/>
  <c r="P3093" i="1"/>
  <c r="P2903" i="1"/>
  <c r="P2426" i="1"/>
  <c r="P4025" i="1"/>
  <c r="P3963" i="1"/>
  <c r="P2159" i="1"/>
  <c r="P442" i="1"/>
  <c r="P500" i="1"/>
  <c r="P4096" i="1"/>
  <c r="P2160" i="1"/>
  <c r="P4103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176" i="1"/>
  <c r="P3923" i="1"/>
  <c r="P1115" i="1"/>
  <c r="P1088" i="1"/>
  <c r="P2161" i="1"/>
  <c r="P1445" i="1"/>
  <c r="P2427" i="1"/>
  <c r="P1076" i="1"/>
  <c r="P4111" i="1"/>
  <c r="P2162" i="1"/>
  <c r="P3204" i="1"/>
  <c r="P1446" i="1"/>
  <c r="P3915" i="1"/>
  <c r="P703" i="1"/>
  <c r="P1447" i="1"/>
  <c r="P501" i="1"/>
  <c r="P217" i="1"/>
  <c r="P1864" i="1"/>
  <c r="P1448" i="1"/>
  <c r="P1584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4022" i="1"/>
  <c r="P4102" i="1"/>
  <c r="P960" i="1"/>
  <c r="P2777" i="1"/>
  <c r="P218" i="1"/>
  <c r="P1449" i="1"/>
  <c r="P3964" i="1"/>
  <c r="P1077" i="1"/>
  <c r="P4049" i="1"/>
  <c r="P961" i="1"/>
  <c r="P994" i="1"/>
  <c r="P3094" i="1"/>
  <c r="P502" i="1"/>
  <c r="P962" i="1"/>
  <c r="P429" i="1"/>
  <c r="P3095" i="1"/>
  <c r="P1450" i="1"/>
  <c r="P503" i="1"/>
  <c r="P2403" i="1"/>
  <c r="P21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2904" i="1"/>
  <c r="P1451" i="1"/>
  <c r="P504" i="1"/>
  <c r="P1585" i="1"/>
  <c r="P451" i="1"/>
  <c r="P582" i="1"/>
  <c r="P583" i="1"/>
  <c r="P170" i="1"/>
  <c r="P584" i="1"/>
  <c r="P430" i="1"/>
  <c r="P585" i="1"/>
  <c r="P1116" i="1"/>
  <c r="P704" i="1"/>
  <c r="P2905" i="1"/>
  <c r="P1452" i="1"/>
  <c r="P772" i="1"/>
  <c r="P551" i="1"/>
  <c r="P168" i="1"/>
  <c r="P1872" i="1"/>
  <c r="P888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965" i="1"/>
  <c r="P1085" i="1"/>
  <c r="P2755" i="1"/>
  <c r="P586" i="1"/>
  <c r="P2520" i="1"/>
  <c r="P1773" i="1"/>
  <c r="P1483" i="1"/>
  <c r="P241" i="1"/>
  <c r="P2920" i="1"/>
  <c r="P1713" i="1"/>
  <c r="P3953" i="1"/>
  <c r="P2404" i="1"/>
  <c r="P2918" i="1"/>
  <c r="P1484" i="1"/>
  <c r="P963" i="1"/>
  <c r="P2514" i="1"/>
  <c r="P1865" i="1"/>
  <c r="P4050" i="1"/>
  <c r="P1794" i="1"/>
  <c r="P587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405" i="1"/>
  <c r="P1485" i="1"/>
  <c r="P1486" i="1"/>
  <c r="P1913" i="1"/>
  <c r="P3790" i="1"/>
  <c r="P1774" i="1"/>
  <c r="P2422" i="1"/>
  <c r="P2587" i="1"/>
  <c r="P3205" i="1"/>
  <c r="P505" i="1"/>
  <c r="P889" i="1"/>
  <c r="P2406" i="1"/>
  <c r="P4023" i="1"/>
  <c r="P2428" i="1"/>
  <c r="P506" i="1"/>
  <c r="P1487" i="1"/>
  <c r="P1488" i="1"/>
  <c r="P220" i="1"/>
  <c r="P890" i="1"/>
  <c r="P1714" i="1"/>
  <c r="P705" i="1"/>
  <c r="P1795" i="1"/>
  <c r="P1715" i="1"/>
  <c r="P1489" i="1"/>
  <c r="P776" i="1"/>
  <c r="P706" i="1"/>
  <c r="P70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708" i="1"/>
  <c r="P1866" i="1"/>
  <c r="P2756" i="1"/>
  <c r="P448" i="1"/>
  <c r="P507" i="1"/>
  <c r="P3916" i="1"/>
  <c r="P2757" i="1"/>
  <c r="P508" i="1"/>
  <c r="P599" i="1"/>
  <c r="P891" i="1"/>
  <c r="P892" i="1"/>
  <c r="P2407" i="1"/>
  <c r="P893" i="1"/>
  <c r="P964" i="1"/>
  <c r="P965" i="1"/>
  <c r="P588" i="1"/>
  <c r="P2408" i="1"/>
  <c r="P589" i="1"/>
  <c r="P590" i="1"/>
  <c r="P509" i="1"/>
  <c r="P443" i="1"/>
  <c r="P3943" i="1"/>
  <c r="P1716" i="1"/>
  <c r="P1867" i="1"/>
  <c r="P2758" i="1"/>
  <c r="P2409" i="1"/>
  <c r="P894" i="1"/>
  <c r="P591" i="1"/>
  <c r="P709" i="1"/>
  <c r="P1078" i="1"/>
  <c r="P3944" i="1"/>
  <c r="P1490" i="1"/>
  <c r="P895" i="1"/>
  <c r="P966" i="1"/>
  <c r="P444" i="1"/>
  <c r="P2432" i="1"/>
  <c r="P2759" i="1"/>
  <c r="P171" i="1"/>
  <c r="P1491" i="1"/>
  <c r="P896" i="1"/>
  <c r="P1492" i="1"/>
  <c r="P2906" i="1"/>
  <c r="P2410" i="1"/>
  <c r="P1868" i="1"/>
  <c r="P2515" i="1"/>
  <c r="P1775" i="1"/>
  <c r="P1493" i="1"/>
  <c r="P967" i="1"/>
  <c r="P2907" i="1"/>
  <c r="P910" i="1"/>
  <c r="P988" i="1"/>
  <c r="P1494" i="1"/>
  <c r="P1495" i="1"/>
  <c r="P1586" i="1"/>
  <c r="P552" i="1"/>
  <c r="P1496" i="1"/>
  <c r="P1497" i="1"/>
  <c r="P710" i="1"/>
  <c r="P1717" i="1"/>
  <c r="P968" i="1"/>
  <c r="P3206" i="1"/>
  <c r="P2411" i="1"/>
  <c r="P1117" i="1"/>
  <c r="P4068" i="1"/>
  <c r="P3100" i="1"/>
  <c r="P2781" i="1"/>
  <c r="P3096" i="1"/>
  <c r="P664" i="1"/>
  <c r="P1587" i="1"/>
  <c r="P3109" i="1"/>
  <c r="P711" i="1"/>
  <c r="P553" i="1"/>
  <c r="P969" i="1"/>
  <c r="P1498" i="1"/>
  <c r="P561" i="1"/>
  <c r="P2412" i="1"/>
  <c r="P712" i="1"/>
  <c r="P713" i="1"/>
  <c r="P1796" i="1"/>
  <c r="P662" i="1"/>
  <c r="P1499" i="1"/>
  <c r="P908" i="1"/>
  <c r="P2760" i="1"/>
  <c r="P2594" i="1"/>
  <c r="P510" i="1"/>
  <c r="P1500" i="1"/>
  <c r="P511" i="1"/>
  <c r="P427" i="1"/>
  <c r="P559" i="1"/>
  <c r="P3984" i="1"/>
  <c r="P714" i="1"/>
  <c r="P1718" i="1"/>
  <c r="P897" i="1"/>
  <c r="P3207" i="1"/>
  <c r="P452" i="1"/>
  <c r="P2429" i="1"/>
  <c r="P592" i="1"/>
  <c r="P715" i="1"/>
  <c r="P1501" i="1"/>
  <c r="P192" i="1"/>
  <c r="P593" i="1"/>
  <c r="P970" i="1"/>
  <c r="P601" i="1"/>
  <c r="P221" i="1"/>
  <c r="P2413" i="1"/>
  <c r="P3917" i="1"/>
  <c r="P716" i="1"/>
  <c r="P177" i="1"/>
  <c r="P971" i="1"/>
  <c r="P972" i="1"/>
  <c r="P556" i="1"/>
  <c r="P1776" i="1"/>
  <c r="P1869" i="1"/>
  <c r="P554" i="1"/>
  <c r="P557" i="1"/>
  <c r="P717" i="1"/>
  <c r="P222" i="1"/>
  <c r="P973" i="1"/>
  <c r="P3208" i="1"/>
  <c r="P718" i="1"/>
  <c r="P512" i="1"/>
  <c r="P668" i="1"/>
  <c r="P1780" i="1"/>
  <c r="P180" i="1"/>
  <c r="P237" i="1"/>
  <c r="P719" i="1"/>
  <c r="P1905" i="1"/>
  <c r="P1777" i="1"/>
  <c r="P223" i="1"/>
  <c r="P2414" i="1"/>
  <c r="P594" i="1"/>
  <c r="P1079" i="1"/>
  <c r="P422" i="1"/>
  <c r="P2761" i="1"/>
  <c r="P2852" i="1"/>
  <c r="P1778" i="1"/>
  <c r="P449" i="1"/>
  <c r="P1502" i="1"/>
  <c r="P1118" i="1"/>
  <c r="P974" i="1"/>
  <c r="P720" i="1"/>
  <c r="P2908" i="1"/>
  <c r="P898" i="1"/>
  <c r="P1543" i="1"/>
  <c r="P1720" i="1"/>
  <c r="P2943" i="1"/>
  <c r="P2588" i="1"/>
  <c r="P2415" i="1"/>
  <c r="P1719" i="1"/>
  <c r="P431" i="1"/>
  <c r="P899" i="1"/>
  <c r="P224" i="1"/>
  <c r="P1870" i="1"/>
  <c r="P1544" i="1"/>
  <c r="P2416" i="1"/>
  <c r="P186" i="1"/>
  <c r="P423" i="1"/>
  <c r="P1545" i="1"/>
  <c r="P1588" i="1"/>
  <c r="P1546" i="1"/>
  <c r="P2776" i="1"/>
  <c r="P2909" i="1"/>
  <c r="P595" i="1"/>
  <c r="P225" i="1"/>
  <c r="P975" i="1"/>
  <c r="P226" i="1"/>
  <c r="P1875" i="1"/>
  <c r="P1547" i="1"/>
  <c r="P596" i="1"/>
  <c r="P1080" i="1"/>
  <c r="P1089" i="1"/>
  <c r="P2417" i="1"/>
  <c r="P2418" i="1"/>
  <c r="P231" i="1"/>
  <c r="P2910" i="1"/>
  <c r="P1910" i="1"/>
  <c r="P721" i="1"/>
  <c r="P1119" i="1"/>
  <c r="P2762" i="1"/>
  <c r="P1548" i="1"/>
  <c r="P996" i="1"/>
  <c r="P558" i="1"/>
  <c r="P513" i="1"/>
  <c r="P2911" i="1"/>
  <c r="P514" i="1"/>
  <c r="P1081" i="1"/>
  <c r="P905" i="1"/>
  <c r="P762" i="1"/>
  <c r="P432" i="1"/>
  <c r="P2763" i="1"/>
  <c r="P181" i="1"/>
  <c r="P976" i="1"/>
  <c r="P977" i="1"/>
  <c r="P773" i="1"/>
  <c r="P172" i="1"/>
  <c r="P1082" i="1"/>
  <c r="P978" i="1"/>
  <c r="P1083" i="1"/>
  <c r="P515" i="1"/>
  <c r="P1912" i="1"/>
  <c r="P763" i="1"/>
  <c r="P1549" i="1"/>
  <c r="P516" i="1"/>
  <c r="P600" i="1"/>
  <c r="P4031" i="1"/>
  <c r="P900" i="1"/>
  <c r="P764" i="1"/>
  <c r="P3209" i="1"/>
  <c r="P1084" i="1"/>
  <c r="P2419" i="1"/>
  <c r="P3966" i="1"/>
  <c r="P1135" i="1"/>
  <c r="P182" i="1"/>
  <c r="P424" i="1"/>
  <c r="P227" i="1"/>
  <c r="P517" i="1"/>
  <c r="P979" i="1"/>
  <c r="P3635" i="1"/>
  <c r="P1550" i="1"/>
  <c r="P765" i="1"/>
  <c r="P980" i="1"/>
  <c r="P228" i="1"/>
  <c r="P187" i="1"/>
  <c r="P981" i="1"/>
  <c r="P901" i="1"/>
  <c r="P597" i="1"/>
  <c r="P2" i="1"/>
  <c r="O14" i="1"/>
  <c r="O15" i="1"/>
  <c r="O3" i="1"/>
  <c r="O4" i="1"/>
  <c r="O5" i="1"/>
  <c r="O6" i="1"/>
  <c r="O7" i="1"/>
  <c r="O8" i="1"/>
  <c r="O9" i="1"/>
  <c r="O10" i="1"/>
  <c r="O11" i="1"/>
  <c r="O12" i="1"/>
  <c r="O13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139" i="1"/>
  <c r="O3805" i="1"/>
  <c r="O906" i="1"/>
  <c r="O4107" i="1"/>
  <c r="O4033" i="1"/>
  <c r="O2772" i="1"/>
  <c r="O1140" i="1"/>
  <c r="O4026" i="1"/>
  <c r="O1798" i="1"/>
  <c r="O777" i="1"/>
  <c r="O1915" i="1"/>
  <c r="O3806" i="1"/>
  <c r="O3986" i="1"/>
  <c r="O521" i="1"/>
  <c r="O1591" i="1"/>
  <c r="O2856" i="1"/>
  <c r="O562" i="1"/>
  <c r="O193" i="1"/>
  <c r="O4087" i="1"/>
  <c r="O455" i="1"/>
  <c r="O543" i="1"/>
  <c r="O995" i="1"/>
  <c r="O456" i="1"/>
  <c r="O2517" i="1"/>
  <c r="O563" i="1"/>
  <c r="O3738" i="1"/>
  <c r="O1141" i="1"/>
  <c r="O1142" i="1"/>
  <c r="O564" i="1"/>
  <c r="O4088" i="1"/>
  <c r="O2433" i="1"/>
  <c r="O1143" i="1"/>
  <c r="O4099" i="1"/>
  <c r="O457" i="1"/>
  <c r="O778" i="1"/>
  <c r="O4108" i="1"/>
  <c r="O997" i="1"/>
  <c r="O779" i="1"/>
  <c r="O2948" i="1"/>
  <c r="O1916" i="1"/>
  <c r="O1592" i="1"/>
  <c r="O425" i="1"/>
  <c r="O1593" i="1"/>
  <c r="O780" i="1"/>
  <c r="O4078" i="1"/>
  <c r="O1799" i="1"/>
  <c r="O2521" i="1"/>
  <c r="O2589" i="1"/>
  <c r="O3807" i="1"/>
  <c r="O2949" i="1"/>
  <c r="O2434" i="1"/>
  <c r="O1144" i="1"/>
  <c r="O1721" i="1"/>
  <c r="O3808" i="1"/>
  <c r="O2518" i="1"/>
  <c r="O1126" i="1"/>
  <c r="O3809" i="1"/>
  <c r="O3991" i="1"/>
  <c r="O1145" i="1"/>
  <c r="O3843" i="1"/>
  <c r="O3844" i="1"/>
  <c r="O3845" i="1"/>
  <c r="O458" i="1"/>
  <c r="O4105" i="1"/>
  <c r="O4113" i="1"/>
  <c r="O173" i="1"/>
  <c r="O3110" i="1"/>
  <c r="O3104" i="1"/>
  <c r="O1800" i="1"/>
  <c r="O914" i="1"/>
  <c r="O2599" i="1"/>
  <c r="O4106" i="1"/>
  <c r="O1094" i="1"/>
  <c r="O4082" i="1"/>
  <c r="O459" i="1"/>
  <c r="O1917" i="1"/>
  <c r="O4040" i="1"/>
  <c r="O2600" i="1"/>
  <c r="O3097" i="1"/>
  <c r="O460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991" i="1"/>
  <c r="O2601" i="1"/>
  <c r="O3739" i="1"/>
  <c r="O2857" i="1"/>
  <c r="O915" i="1"/>
  <c r="O3846" i="1"/>
  <c r="O1918" i="1"/>
  <c r="O1723" i="1"/>
  <c r="O2435" i="1"/>
  <c r="O1146" i="1"/>
  <c r="O461" i="1"/>
  <c r="O916" i="1"/>
  <c r="O1594" i="1"/>
  <c r="O917" i="1"/>
  <c r="O781" i="1"/>
  <c r="O4027" i="1"/>
  <c r="O462" i="1"/>
  <c r="O1738" i="1"/>
  <c r="O2858" i="1"/>
  <c r="O194" i="1"/>
  <c r="O1147" i="1"/>
  <c r="O188" i="1"/>
  <c r="O2773" i="1"/>
  <c r="O1919" i="1"/>
  <c r="O463" i="1"/>
  <c r="O3927" i="1"/>
  <c r="O2420" i="1"/>
  <c r="O3112" i="1"/>
  <c r="O862" i="1"/>
  <c r="O670" i="1"/>
  <c r="O3847" i="1"/>
  <c r="O2859" i="1"/>
  <c r="O433" i="1"/>
  <c r="O3985" i="1"/>
  <c r="O1920" i="1"/>
  <c r="O3945" i="1"/>
  <c r="O1876" i="1"/>
  <c r="O2860" i="1"/>
  <c r="O1921" i="1"/>
  <c r="O3735" i="1"/>
  <c r="O1871" i="1"/>
  <c r="O233" i="1"/>
  <c r="O3992" i="1"/>
  <c r="O3920" i="1"/>
  <c r="O518" i="1"/>
  <c r="O229" i="1"/>
  <c r="O1922" i="1"/>
  <c r="O2861" i="1"/>
  <c r="O1781" i="1"/>
  <c r="O1595" i="1"/>
  <c r="O1148" i="1"/>
  <c r="O3921" i="1"/>
  <c r="O445" i="1"/>
  <c r="O3113" i="1"/>
  <c r="O992" i="1"/>
  <c r="O671" i="1"/>
  <c r="O4069" i="1"/>
  <c r="O565" i="1"/>
  <c r="O1983" i="1"/>
  <c r="O2602" i="1"/>
  <c r="O3740" i="1"/>
  <c r="O3114" i="1"/>
  <c r="O1984" i="1"/>
  <c r="O2643" i="1"/>
  <c r="O3967" i="1"/>
  <c r="O3731" i="1"/>
  <c r="O4097" i="1"/>
  <c r="O3848" i="1"/>
  <c r="O2436" i="1"/>
  <c r="O3954" i="1"/>
  <c r="O464" i="1"/>
  <c r="O1985" i="1"/>
  <c r="O4115" i="1"/>
  <c r="O3115" i="1"/>
  <c r="O2862" i="1"/>
  <c r="O1739" i="1"/>
  <c r="O3928" i="1"/>
  <c r="O1128" i="1"/>
  <c r="O3948" i="1"/>
  <c r="O2863" i="1"/>
  <c r="O1724" i="1"/>
  <c r="O1986" i="1"/>
  <c r="O2864" i="1"/>
  <c r="O1725" i="1"/>
  <c r="O2945" i="1"/>
  <c r="O2437" i="1"/>
  <c r="O4059" i="1"/>
  <c r="O2865" i="1"/>
  <c r="O3849" i="1"/>
  <c r="O1149" i="1"/>
  <c r="O2590" i="1"/>
  <c r="O1150" i="1"/>
  <c r="O1801" i="1"/>
  <c r="O3850" i="1"/>
  <c r="O566" i="1"/>
  <c r="O3989" i="1"/>
  <c r="O1151" i="1"/>
  <c r="O2644" i="1"/>
  <c r="O1779" i="1"/>
  <c r="O2516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2672" i="1"/>
  <c r="O1129" i="1"/>
  <c r="O4073" i="1"/>
  <c r="O2913" i="1"/>
  <c r="O196" i="1"/>
  <c r="O3851" i="1"/>
  <c r="O3929" i="1"/>
  <c r="O1782" i="1"/>
  <c r="O1987" i="1"/>
  <c r="O863" i="1"/>
  <c r="O1152" i="1"/>
  <c r="O3955" i="1"/>
  <c r="O3794" i="1"/>
  <c r="O2950" i="1"/>
  <c r="O1092" i="1"/>
  <c r="O1783" i="1"/>
  <c r="O1802" i="1"/>
  <c r="O4041" i="1"/>
  <c r="O434" i="1"/>
  <c r="O4072" i="1"/>
  <c r="O3993" i="1"/>
  <c r="O2673" i="1"/>
  <c r="O3852" i="1"/>
  <c r="O3956" i="1"/>
  <c r="O2782" i="1"/>
  <c r="O2951" i="1"/>
  <c r="O1153" i="1"/>
  <c r="O1988" i="1"/>
  <c r="O2946" i="1"/>
  <c r="O864" i="1"/>
  <c r="O3975" i="1"/>
  <c r="O2952" i="1"/>
  <c r="O865" i="1"/>
  <c r="O3978" i="1"/>
  <c r="O2430" i="1"/>
  <c r="O3930" i="1"/>
  <c r="O3968" i="1"/>
  <c r="O1154" i="1"/>
  <c r="O4034" i="1"/>
  <c r="O2438" i="1"/>
  <c r="O918" i="1"/>
  <c r="O189" i="1"/>
  <c r="O3994" i="1"/>
  <c r="O1878" i="1"/>
  <c r="O465" i="1"/>
  <c r="O1879" i="1"/>
  <c r="O1989" i="1"/>
  <c r="O3116" i="1"/>
  <c r="O1880" i="1"/>
  <c r="O1784" i="1"/>
  <c r="O1155" i="1"/>
  <c r="O3995" i="1"/>
  <c r="O1785" i="1"/>
  <c r="O197" i="1"/>
  <c r="O3053" i="1"/>
  <c r="O3996" i="1"/>
  <c r="O2866" i="1"/>
  <c r="O1786" i="1"/>
  <c r="O866" i="1"/>
  <c r="O3853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854" i="1"/>
  <c r="O1990" i="1"/>
  <c r="O3736" i="1"/>
  <c r="O4060" i="1"/>
  <c r="O2439" i="1"/>
  <c r="O1991" i="1"/>
  <c r="O4061" i="1"/>
  <c r="O3855" i="1"/>
  <c r="O2674" i="1"/>
  <c r="O4062" i="1"/>
  <c r="O3980" i="1"/>
  <c r="O3117" i="1"/>
  <c r="O3856" i="1"/>
  <c r="O3997" i="1"/>
  <c r="O3857" i="1"/>
  <c r="O1596" i="1"/>
  <c r="O3998" i="1"/>
  <c r="O3858" i="1"/>
  <c r="O3111" i="1"/>
  <c r="O3926" i="1"/>
  <c r="O3957" i="1"/>
  <c r="O867" i="1"/>
  <c r="O3859" i="1"/>
  <c r="O3636" i="1"/>
  <c r="O4081" i="1"/>
  <c r="O672" i="1"/>
  <c r="O4089" i="1"/>
  <c r="O3999" i="1"/>
  <c r="O2867" i="1"/>
  <c r="O4063" i="1"/>
  <c r="O2868" i="1"/>
  <c r="O3860" i="1"/>
  <c r="O2869" i="1"/>
  <c r="O4000" i="1"/>
  <c r="O4042" i="1"/>
  <c r="O3931" i="1"/>
  <c r="O4053" i="1"/>
  <c r="O1156" i="1"/>
  <c r="O4001" i="1"/>
  <c r="O4036" i="1"/>
  <c r="O2675" i="1"/>
  <c r="O2921" i="1"/>
  <c r="O2676" i="1"/>
  <c r="O2677" i="1"/>
  <c r="O3922" i="1"/>
  <c r="O4002" i="1"/>
  <c r="O4003" i="1"/>
  <c r="O3949" i="1"/>
  <c r="O3741" i="1"/>
  <c r="O2678" i="1"/>
  <c r="O544" i="1"/>
  <c r="O4004" i="1"/>
  <c r="O3802" i="1"/>
  <c r="O3054" i="1"/>
  <c r="O2679" i="1"/>
  <c r="O3103" i="1"/>
  <c r="O1740" i="1"/>
  <c r="O4005" i="1"/>
  <c r="O2440" i="1"/>
  <c r="O2680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9" i="1"/>
  <c r="O1157" i="1"/>
  <c r="O998" i="1"/>
  <c r="O1124" i="1"/>
  <c r="O1158" i="1"/>
  <c r="O1741" i="1"/>
  <c r="O1095" i="1"/>
  <c r="O1159" i="1"/>
  <c r="O868" i="1"/>
  <c r="O1096" i="1"/>
  <c r="O2778" i="1"/>
  <c r="O3732" i="1"/>
  <c r="O567" i="1"/>
  <c r="O1090" i="1"/>
  <c r="O198" i="1"/>
  <c r="O1992" i="1"/>
  <c r="O1742" i="1"/>
  <c r="O919" i="1"/>
  <c r="O199" i="1"/>
  <c r="O26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2591" i="1"/>
  <c r="O1130" i="1"/>
  <c r="O3861" i="1"/>
  <c r="O673" i="1"/>
  <c r="O1726" i="1"/>
  <c r="O770" i="1"/>
  <c r="O999" i="1"/>
  <c r="O1160" i="1"/>
  <c r="O3795" i="1"/>
  <c r="O1874" i="1"/>
  <c r="O2870" i="1"/>
  <c r="O1597" i="1"/>
  <c r="O1803" i="1"/>
  <c r="O1000" i="1"/>
  <c r="O920" i="1"/>
  <c r="O1161" i="1"/>
  <c r="O982" i="1"/>
  <c r="O674" i="1"/>
  <c r="O1162" i="1"/>
  <c r="O766" i="1"/>
  <c r="O1091" i="1"/>
  <c r="O1087" i="1"/>
  <c r="O568" i="1"/>
  <c r="O1163" i="1"/>
  <c r="O675" i="1"/>
  <c r="O466" i="1"/>
  <c r="O200" i="1"/>
  <c r="O467" i="1"/>
  <c r="O468" i="1"/>
  <c r="O3055" i="1"/>
  <c r="O921" i="1"/>
  <c r="O1804" i="1"/>
  <c r="O1598" i="1"/>
  <c r="O676" i="1"/>
  <c r="O2871" i="1"/>
  <c r="O1805" i="1"/>
  <c r="O1806" i="1"/>
  <c r="O922" i="1"/>
  <c r="O869" i="1"/>
  <c r="O435" i="1"/>
  <c r="O1164" i="1"/>
  <c r="O1727" i="1"/>
  <c r="O3118" i="1"/>
  <c r="O1165" i="1"/>
  <c r="O3862" i="1"/>
  <c r="O1728" i="1"/>
  <c r="O2682" i="1"/>
  <c r="O912" i="1"/>
  <c r="O870" i="1"/>
  <c r="O2765" i="1"/>
  <c r="O234" i="1"/>
  <c r="O4006" i="1"/>
  <c r="O1001" i="1"/>
  <c r="O3119" i="1"/>
  <c r="O569" i="1"/>
  <c r="O1729" i="1"/>
  <c r="O993" i="1"/>
  <c r="O1166" i="1"/>
  <c r="O1093" i="1"/>
  <c r="O2872" i="1"/>
  <c r="O1553" i="1"/>
  <c r="O2683" i="1"/>
  <c r="O3102" i="1"/>
  <c r="O2684" i="1"/>
  <c r="O923" i="1"/>
  <c r="O1599" i="1"/>
  <c r="O1766" i="1"/>
  <c r="O2873" i="1"/>
  <c r="O2596" i="1"/>
  <c r="O201" i="1"/>
  <c r="O453" i="1"/>
  <c r="O677" i="1"/>
  <c r="O1908" i="1"/>
  <c r="O678" i="1"/>
  <c r="O1167" i="1"/>
  <c r="O1066" i="1"/>
  <c r="O560" i="1"/>
  <c r="O1067" i="1"/>
  <c r="O1767" i="1"/>
  <c r="O904" i="1"/>
  <c r="O1881" i="1"/>
  <c r="O3863" i="1"/>
  <c r="O1787" i="1"/>
  <c r="O924" i="1"/>
  <c r="O3864" i="1"/>
  <c r="O4007" i="1"/>
  <c r="O2685" i="1"/>
  <c r="O450" i="1"/>
  <c r="O1097" i="1"/>
  <c r="O2874" i="1"/>
  <c r="O1168" i="1"/>
  <c r="O3865" i="1"/>
  <c r="O3804" i="1"/>
  <c r="O2686" i="1"/>
  <c r="O2687" i="1"/>
  <c r="O4079" i="1"/>
  <c r="O3866" i="1"/>
  <c r="O2441" i="1"/>
  <c r="O1797" i="1"/>
  <c r="O3867" i="1"/>
  <c r="O3924" i="1"/>
  <c r="O3987" i="1"/>
  <c r="O871" i="1"/>
  <c r="O3637" i="1"/>
  <c r="O4028" i="1"/>
  <c r="O3056" i="1"/>
  <c r="O2442" i="1"/>
  <c r="O2875" i="1"/>
  <c r="O1807" i="1"/>
  <c r="O3120" i="1"/>
  <c r="O1169" i="1"/>
  <c r="O4008" i="1"/>
  <c r="O2876" i="1"/>
  <c r="O2877" i="1"/>
  <c r="O3868" i="1"/>
  <c r="O4009" i="1"/>
  <c r="O4043" i="1"/>
  <c r="O902" i="1"/>
  <c r="O4052" i="1"/>
  <c r="O3638" i="1"/>
  <c r="O1993" i="1"/>
  <c r="O3979" i="1"/>
  <c r="O2779" i="1"/>
  <c r="O4024" i="1"/>
  <c r="O1994" i="1"/>
  <c r="O3121" i="1"/>
  <c r="O2878" i="1"/>
  <c r="O3869" i="1"/>
  <c r="O1170" i="1"/>
  <c r="O1995" i="1"/>
  <c r="O3057" i="1"/>
  <c r="O1171" i="1"/>
  <c r="O4010" i="1"/>
  <c r="O3951" i="1"/>
  <c r="O4064" i="1"/>
  <c r="O1996" i="1"/>
  <c r="O1098" i="1"/>
  <c r="O1172" i="1"/>
  <c r="O3932" i="1"/>
  <c r="O4044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3981" i="1"/>
  <c r="O925" i="1"/>
  <c r="O4045" i="1"/>
  <c r="O202" i="1"/>
  <c r="O3122" i="1"/>
  <c r="O771" i="1"/>
  <c r="O1997" i="1"/>
  <c r="O166" i="1"/>
  <c r="O3958" i="1"/>
  <c r="O436" i="1"/>
  <c r="O3918" i="1"/>
  <c r="O469" i="1"/>
  <c r="O3959" i="1"/>
  <c r="O3058" i="1"/>
  <c r="O238" i="1"/>
  <c r="O3098" i="1"/>
  <c r="O2879" i="1"/>
  <c r="O3950" i="1"/>
  <c r="O1998" i="1"/>
  <c r="O3890" i="1"/>
  <c r="O235" i="1"/>
  <c r="O3190" i="1"/>
  <c r="O2843" i="1"/>
  <c r="O519" i="1"/>
  <c r="O3796" i="1"/>
  <c r="O2688" i="1"/>
  <c r="O2583" i="1"/>
  <c r="O174" i="1"/>
  <c r="O679" i="1"/>
  <c r="O184" i="1"/>
  <c r="O2844" i="1"/>
  <c r="O4090" i="1"/>
  <c r="O2503" i="1"/>
  <c r="O4011" i="1"/>
  <c r="O3059" i="1"/>
  <c r="O1173" i="1"/>
  <c r="O1099" i="1"/>
  <c r="O4012" i="1"/>
  <c r="O1808" i="1"/>
  <c r="O2689" i="1"/>
  <c r="O3933" i="1"/>
  <c r="O4098" i="1"/>
  <c r="O190" i="1"/>
  <c r="O1999" i="1"/>
  <c r="O3060" i="1"/>
  <c r="O2000" i="1"/>
  <c r="O3891" i="1"/>
  <c r="O872" i="1"/>
  <c r="O3977" i="1"/>
  <c r="O470" i="1"/>
  <c r="O1600" i="1"/>
  <c r="O3742" i="1"/>
  <c r="O4091" i="1"/>
  <c r="O471" i="1"/>
  <c r="O1131" i="1"/>
  <c r="O767" i="1"/>
  <c r="O3061" i="1"/>
  <c r="O4074" i="1"/>
  <c r="O983" i="1"/>
  <c r="O1174" i="1"/>
  <c r="O3982" i="1"/>
  <c r="O926" i="1"/>
  <c r="O680" i="1"/>
  <c r="O3639" i="1"/>
  <c r="O472" i="1"/>
  <c r="O2880" i="1"/>
  <c r="O1175" i="1"/>
  <c r="O3743" i="1"/>
  <c r="O2001" i="1"/>
  <c r="O927" i="1"/>
  <c r="O3062" i="1"/>
  <c r="O473" i="1"/>
  <c r="O1122" i="1"/>
  <c r="O3063" i="1"/>
  <c r="O3640" i="1"/>
  <c r="O1809" i="1"/>
  <c r="O1176" i="1"/>
  <c r="O203" i="1"/>
  <c r="O1100" i="1"/>
  <c r="O3797" i="1"/>
  <c r="O1907" i="1"/>
  <c r="O3969" i="1"/>
  <c r="O1601" i="1"/>
  <c r="O3064" i="1"/>
  <c r="O2690" i="1"/>
  <c r="O3892" i="1"/>
  <c r="O873" i="1"/>
  <c r="O3065" i="1"/>
  <c r="O2766" i="1"/>
  <c r="O1810" i="1"/>
  <c r="O1177" i="1"/>
  <c r="O3066" i="1"/>
  <c r="O1730" i="1"/>
  <c r="O2002" i="1"/>
  <c r="O1788" i="1"/>
  <c r="O1737" i="1"/>
  <c r="O3191" i="1"/>
  <c r="O2845" i="1"/>
  <c r="O3934" i="1"/>
  <c r="O1552" i="1"/>
  <c r="O2123" i="1"/>
  <c r="O2124" i="1"/>
  <c r="O2691" i="1"/>
  <c r="O3935" i="1"/>
  <c r="O2846" i="1"/>
  <c r="O2125" i="1"/>
  <c r="O3067" i="1"/>
  <c r="O3068" i="1"/>
  <c r="O1882" i="1"/>
  <c r="O4035" i="1"/>
  <c r="O2692" i="1"/>
  <c r="O2881" i="1"/>
  <c r="O4054" i="1"/>
  <c r="O1602" i="1"/>
  <c r="O3960" i="1"/>
  <c r="O3936" i="1"/>
  <c r="O3893" i="1"/>
  <c r="O3894" i="1"/>
  <c r="O474" i="1"/>
  <c r="O874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2597" i="1"/>
  <c r="O3069" i="1"/>
  <c r="O2504" i="1"/>
  <c r="O928" i="1"/>
  <c r="O475" i="1"/>
  <c r="O1101" i="1"/>
  <c r="O1703" i="1"/>
  <c r="O929" i="1"/>
  <c r="O1768" i="1"/>
  <c r="O681" i="1"/>
  <c r="O204" i="1"/>
  <c r="O1127" i="1"/>
  <c r="O3895" i="1"/>
  <c r="O1132" i="1"/>
  <c r="O930" i="1"/>
  <c r="O1722" i="1"/>
  <c r="O169" i="1"/>
  <c r="O4065" i="1"/>
  <c r="O3070" i="1"/>
  <c r="O3192" i="1"/>
  <c r="O1789" i="1"/>
  <c r="O2584" i="1"/>
  <c r="O476" i="1"/>
  <c r="O1178" i="1"/>
  <c r="O477" i="1"/>
  <c r="O2126" i="1"/>
  <c r="O1179" i="1"/>
  <c r="O2774" i="1"/>
  <c r="O3744" i="1"/>
  <c r="O2505" i="1"/>
  <c r="O3974" i="1"/>
  <c r="O2693" i="1"/>
  <c r="O2127" i="1"/>
  <c r="O931" i="1"/>
  <c r="O2882" i="1"/>
  <c r="O903" i="1"/>
  <c r="O2585" i="1"/>
  <c r="O4055" i="1"/>
  <c r="O570" i="1"/>
  <c r="O2586" i="1"/>
  <c r="O1138" i="1"/>
  <c r="O4037" i="1"/>
  <c r="O454" i="1"/>
  <c r="O4092" i="1"/>
  <c r="O4066" i="1"/>
  <c r="O1877" i="1"/>
  <c r="O4013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180" i="1"/>
  <c r="O1181" i="1"/>
  <c r="O1769" i="1"/>
  <c r="O682" i="1"/>
  <c r="O1736" i="1"/>
  <c r="O2883" i="1"/>
  <c r="O2128" i="1"/>
  <c r="O2694" i="1"/>
  <c r="O1182" i="1"/>
  <c r="O913" i="1"/>
  <c r="O545" i="1"/>
  <c r="O1102" i="1"/>
  <c r="O775" i="1"/>
  <c r="O1183" i="1"/>
  <c r="O683" i="1"/>
  <c r="O571" i="1"/>
  <c r="O2695" i="1"/>
  <c r="O932" i="1"/>
  <c r="O684" i="1"/>
  <c r="O907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2847" i="1"/>
  <c r="O205" i="1"/>
  <c r="O774" i="1"/>
  <c r="O478" i="1"/>
  <c r="O933" i="1"/>
  <c r="O479" i="1"/>
  <c r="O163" i="1"/>
  <c r="O428" i="1"/>
  <c r="O206" i="1"/>
  <c r="O437" i="1"/>
  <c r="O1068" i="1"/>
  <c r="O1125" i="1"/>
  <c r="O1704" i="1"/>
  <c r="O2884" i="1"/>
  <c r="O438" i="1"/>
  <c r="O572" i="1"/>
  <c r="O875" i="1"/>
  <c r="O439" i="1"/>
  <c r="O2696" i="1"/>
  <c r="O876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480" i="1"/>
  <c r="O481" i="1"/>
  <c r="O2885" i="1"/>
  <c r="O546" i="1"/>
  <c r="O685" i="1"/>
  <c r="O573" i="1"/>
  <c r="O1790" i="1"/>
  <c r="O230" i="1"/>
  <c r="O547" i="1"/>
  <c r="O3937" i="1"/>
  <c r="O2592" i="1"/>
  <c r="O164" i="1"/>
  <c r="O2914" i="1"/>
  <c r="O482" i="1"/>
  <c r="O4014" i="1"/>
  <c r="O985" i="1"/>
  <c r="O2697" i="1"/>
  <c r="O446" i="1"/>
  <c r="O207" i="1"/>
  <c r="O1184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551" i="1"/>
  <c r="O2770" i="1"/>
  <c r="O1185" i="1"/>
  <c r="O686" i="1"/>
  <c r="O687" i="1"/>
  <c r="O1554" i="1"/>
  <c r="O1406" i="1"/>
  <c r="O1770" i="1"/>
  <c r="O663" i="1"/>
  <c r="O1407" i="1"/>
  <c r="O2129" i="1"/>
  <c r="O1408" i="1"/>
  <c r="O934" i="1"/>
  <c r="O3071" i="1"/>
  <c r="O1409" i="1"/>
  <c r="O688" i="1"/>
  <c r="O989" i="1"/>
  <c r="O3641" i="1"/>
  <c r="O1103" i="1"/>
  <c r="O1104" i="1"/>
  <c r="O1410" i="1"/>
  <c r="O909" i="1"/>
  <c r="O2130" i="1"/>
  <c r="O1705" i="1"/>
  <c r="O1555" i="1"/>
  <c r="O1731" i="1"/>
  <c r="O935" i="1"/>
  <c r="O555" i="1"/>
  <c r="O2131" i="1"/>
  <c r="O936" i="1"/>
  <c r="O483" i="1"/>
  <c r="O1105" i="1"/>
  <c r="O2132" i="1"/>
  <c r="O1133" i="1"/>
  <c r="O484" i="1"/>
  <c r="O937" i="1"/>
  <c r="O1106" i="1"/>
  <c r="O1411" i="1"/>
  <c r="O485" i="1"/>
  <c r="O938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2423" i="1"/>
  <c r="O2519" i="1"/>
  <c r="O574" i="1"/>
  <c r="O1412" i="1"/>
  <c r="O1413" i="1"/>
  <c r="O3745" i="1"/>
  <c r="O2947" i="1"/>
  <c r="O1123" i="1"/>
  <c r="O1556" i="1"/>
  <c r="O3193" i="1"/>
  <c r="O877" i="1"/>
  <c r="O3632" i="1"/>
  <c r="O1414" i="1"/>
  <c r="O1136" i="1"/>
  <c r="O3896" i="1"/>
  <c r="O2424" i="1"/>
  <c r="O3194" i="1"/>
  <c r="O1557" i="1"/>
  <c r="O3642" i="1"/>
  <c r="O3746" i="1"/>
  <c r="O1415" i="1"/>
  <c r="O2944" i="1"/>
  <c r="O667" i="1"/>
  <c r="O2133" i="1"/>
  <c r="O1558" i="1"/>
  <c r="O1811" i="1"/>
  <c r="O3633" i="1"/>
  <c r="O939" i="1"/>
  <c r="O3072" i="1"/>
  <c r="O940" i="1"/>
  <c r="O1903" i="1"/>
  <c r="O3105" i="1"/>
  <c r="O2853" i="1"/>
  <c r="O2134" i="1"/>
  <c r="O2767" i="1"/>
  <c r="O1107" i="1"/>
  <c r="O3800" i="1"/>
  <c r="O2775" i="1"/>
  <c r="O1069" i="1"/>
  <c r="O2780" i="1"/>
  <c r="O2764" i="1"/>
  <c r="O2919" i="1"/>
  <c r="O2886" i="1"/>
  <c r="O1416" i="1"/>
  <c r="O3106" i="1"/>
  <c r="O1070" i="1"/>
  <c r="O195" i="1"/>
  <c r="O3919" i="1"/>
  <c r="O1732" i="1"/>
  <c r="O1873" i="1"/>
  <c r="O2506" i="1"/>
  <c r="O941" i="1"/>
  <c r="O3073" i="1"/>
  <c r="O2848" i="1"/>
  <c r="O2698" i="1"/>
  <c r="O548" i="1"/>
  <c r="O3099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4075" i="1"/>
  <c r="O2849" i="1"/>
  <c r="O878" i="1"/>
  <c r="O1733" i="1"/>
  <c r="O4029" i="1"/>
  <c r="O3074" i="1"/>
  <c r="O2887" i="1"/>
  <c r="O3075" i="1"/>
  <c r="O2135" i="1"/>
  <c r="O1071" i="1"/>
  <c r="O1734" i="1"/>
  <c r="O2888" i="1"/>
  <c r="O1812" i="1"/>
  <c r="O4051" i="1"/>
  <c r="O2136" i="1"/>
  <c r="O183" i="1"/>
  <c r="O165" i="1"/>
  <c r="O1813" i="1"/>
  <c r="O1417" i="1"/>
  <c r="O1418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3990" i="1"/>
  <c r="O486" i="1"/>
  <c r="O942" i="1"/>
  <c r="O3897" i="1"/>
  <c r="O3076" i="1"/>
  <c r="O3898" i="1"/>
  <c r="O3195" i="1"/>
  <c r="O3077" i="1"/>
  <c r="O3643" i="1"/>
  <c r="O3976" i="1"/>
  <c r="O3792" i="1"/>
  <c r="O1419" i="1"/>
  <c r="O3801" i="1"/>
  <c r="O426" i="1"/>
  <c r="O208" i="1"/>
  <c r="O2889" i="1"/>
  <c r="O4085" i="1"/>
  <c r="O3078" i="1"/>
  <c r="O209" i="1"/>
  <c r="O2137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791" i="1"/>
  <c r="O4056" i="1"/>
  <c r="O3634" i="1"/>
  <c r="O2699" i="1"/>
  <c r="O598" i="1"/>
  <c r="O689" i="1"/>
  <c r="O1559" i="1"/>
  <c r="O1706" i="1"/>
  <c r="O1420" i="1"/>
  <c r="O943" i="1"/>
  <c r="O690" i="1"/>
  <c r="O575" i="1"/>
  <c r="O691" i="1"/>
  <c r="O984" i="1"/>
  <c r="O487" i="1"/>
  <c r="O4038" i="1"/>
  <c r="O1735" i="1"/>
  <c r="O879" i="1"/>
  <c r="O3630" i="1"/>
  <c r="O1421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3899" i="1"/>
  <c r="O3970" i="1"/>
  <c r="O210" i="1"/>
  <c r="O520" i="1"/>
  <c r="O3938" i="1"/>
  <c r="O2890" i="1"/>
  <c r="O3107" i="1"/>
  <c r="O2700" i="1"/>
  <c r="O692" i="1"/>
  <c r="O3791" i="1"/>
  <c r="O211" i="1"/>
  <c r="O4015" i="1"/>
  <c r="O488" i="1"/>
  <c r="O1707" i="1"/>
  <c r="O1422" i="1"/>
  <c r="O3971" i="1"/>
  <c r="O3900" i="1"/>
  <c r="O489" i="1"/>
  <c r="O3196" i="1"/>
  <c r="O4093" i="1"/>
  <c r="O2701" i="1"/>
  <c r="O2421" i="1"/>
  <c r="O693" i="1"/>
  <c r="O3730" i="1"/>
  <c r="O2702" i="1"/>
  <c r="O1423" i="1"/>
  <c r="O4086" i="1"/>
  <c r="O167" i="1"/>
  <c r="O694" i="1"/>
  <c r="O3901" i="1"/>
  <c r="O3798" i="1"/>
  <c r="O3197" i="1"/>
  <c r="O4084" i="1"/>
  <c r="O178" i="1"/>
  <c r="O1424" i="1"/>
  <c r="O3925" i="1"/>
  <c r="O3961" i="1"/>
  <c r="O4080" i="1"/>
  <c r="O1086" i="1"/>
  <c r="O2138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3108" i="1"/>
  <c r="O2507" i="1"/>
  <c r="O549" i="1"/>
  <c r="O2743" i="1"/>
  <c r="O1425" i="1"/>
  <c r="O986" i="1"/>
  <c r="O2915" i="1"/>
  <c r="O2744" i="1"/>
  <c r="O3079" i="1"/>
  <c r="O2745" i="1"/>
  <c r="O3080" i="1"/>
  <c r="O1814" i="1"/>
  <c r="O944" i="1"/>
  <c r="O2746" i="1"/>
  <c r="O3939" i="1"/>
  <c r="O2891" i="1"/>
  <c r="O490" i="1"/>
  <c r="O3081" i="1"/>
  <c r="O945" i="1"/>
  <c r="O2771" i="1"/>
  <c r="O1708" i="1"/>
  <c r="O212" i="1"/>
  <c r="O3940" i="1"/>
  <c r="O3082" i="1"/>
  <c r="O1072" i="1"/>
  <c r="O2892" i="1"/>
  <c r="O3902" i="1"/>
  <c r="O3644" i="1"/>
  <c r="O4039" i="1"/>
  <c r="O946" i="1"/>
  <c r="O4016" i="1"/>
  <c r="O2593" i="1"/>
  <c r="O2139" i="1"/>
  <c r="O2893" i="1"/>
  <c r="O4076" i="1"/>
  <c r="O4032" i="1"/>
  <c r="O1815" i="1"/>
  <c r="O2747" i="1"/>
  <c r="O2140" i="1"/>
  <c r="O1426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425" i="1"/>
  <c r="O4030" i="1"/>
  <c r="O2141" i="1"/>
  <c r="O3645" i="1"/>
  <c r="O1771" i="1"/>
  <c r="O1427" i="1"/>
  <c r="O3793" i="1"/>
  <c r="O2894" i="1"/>
  <c r="O3988" i="1"/>
  <c r="O3903" i="1"/>
  <c r="O4017" i="1"/>
  <c r="O542" i="1"/>
  <c r="O4057" i="1"/>
  <c r="O2508" i="1"/>
  <c r="O1428" i="1"/>
  <c r="O2916" i="1"/>
  <c r="O2850" i="1"/>
  <c r="O1429" i="1"/>
  <c r="O4046" i="1"/>
  <c r="O4018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1430" i="1"/>
  <c r="O3983" i="1"/>
  <c r="O491" i="1"/>
  <c r="O2142" i="1"/>
  <c r="O3198" i="1"/>
  <c r="O947" i="1"/>
  <c r="O3904" i="1"/>
  <c r="O1709" i="1"/>
  <c r="O3905" i="1"/>
  <c r="O948" i="1"/>
  <c r="O576" i="1"/>
  <c r="O3199" i="1"/>
  <c r="O2143" i="1"/>
  <c r="O3972" i="1"/>
  <c r="O2748" i="1"/>
  <c r="O3646" i="1"/>
  <c r="O577" i="1"/>
  <c r="O949" i="1"/>
  <c r="O1906" i="1"/>
  <c r="O3906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578" i="1"/>
  <c r="O409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3734" i="1"/>
  <c r="O3083" i="1"/>
  <c r="O2144" i="1"/>
  <c r="O3747" i="1"/>
  <c r="O3647" i="1"/>
  <c r="O3084" i="1"/>
  <c r="O768" i="1"/>
  <c r="O2854" i="1"/>
  <c r="O4114" i="1"/>
  <c r="O3748" i="1"/>
  <c r="O3631" i="1"/>
  <c r="O1816" i="1"/>
  <c r="O1710" i="1"/>
  <c r="O2749" i="1"/>
  <c r="O3952" i="1"/>
  <c r="O3907" i="1"/>
  <c r="O3200" i="1"/>
  <c r="O2750" i="1"/>
  <c r="O3908" i="1"/>
  <c r="O3648" i="1"/>
  <c r="O3973" i="1"/>
  <c r="O3946" i="1"/>
  <c r="O1073" i="1"/>
  <c r="O1431" i="1"/>
  <c r="O3201" i="1"/>
  <c r="O2751" i="1"/>
  <c r="O3941" i="1"/>
  <c r="O2922" i="1"/>
  <c r="O1817" i="1"/>
  <c r="O162" i="1"/>
  <c r="O1914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1818" i="1"/>
  <c r="O880" i="1"/>
  <c r="O1590" i="1"/>
  <c r="O2768" i="1"/>
  <c r="O1819" i="1"/>
  <c r="O950" i="1"/>
  <c r="O213" i="1"/>
  <c r="O1432" i="1"/>
  <c r="O2145" i="1"/>
  <c r="O669" i="1"/>
  <c r="O990" i="1"/>
  <c r="O1137" i="1"/>
  <c r="O695" i="1"/>
  <c r="O2146" i="1"/>
  <c r="O214" i="1"/>
  <c r="O2147" i="1"/>
  <c r="O579" i="1"/>
  <c r="O696" i="1"/>
  <c r="O492" i="1"/>
  <c r="O1433" i="1"/>
  <c r="O1434" i="1"/>
  <c r="O987" i="1"/>
  <c r="O3737" i="1"/>
  <c r="O1108" i="1"/>
  <c r="O1109" i="1"/>
  <c r="O1435" i="1"/>
  <c r="O1110" i="1"/>
  <c r="O1772" i="1"/>
  <c r="O447" i="1"/>
  <c r="O2895" i="1"/>
  <c r="O2855" i="1"/>
  <c r="O1820" i="1"/>
  <c r="O232" i="1"/>
  <c r="O1111" i="1"/>
  <c r="O1436" i="1"/>
  <c r="O2912" i="1"/>
  <c r="O951" i="1"/>
  <c r="O1560" i="1"/>
  <c r="O881" i="1"/>
  <c r="O4019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493" i="1"/>
  <c r="O580" i="1"/>
  <c r="O550" i="1"/>
  <c r="O236" i="1"/>
  <c r="O1792" i="1"/>
  <c r="O1821" i="1"/>
  <c r="O697" i="1"/>
  <c r="O3649" i="1"/>
  <c r="O215" i="1"/>
  <c r="O1822" i="1"/>
  <c r="O1134" i="1"/>
  <c r="O1437" i="1"/>
  <c r="O1909" i="1"/>
  <c r="O494" i="1"/>
  <c r="O239" i="1"/>
  <c r="O952" i="1"/>
  <c r="O3733" i="1"/>
  <c r="O495" i="1"/>
  <c r="O698" i="1"/>
  <c r="O1112" i="1"/>
  <c r="O179" i="1"/>
  <c r="O2522" i="1"/>
  <c r="O3909" i="1"/>
  <c r="O882" i="1"/>
  <c r="O911" i="1"/>
  <c r="O1438" i="1"/>
  <c r="O883" i="1"/>
  <c r="O2752" i="1"/>
  <c r="O2896" i="1"/>
  <c r="O1439" i="1"/>
  <c r="O2148" i="1"/>
  <c r="O953" i="1"/>
  <c r="O884" i="1"/>
  <c r="O1440" i="1"/>
  <c r="O2897" i="1"/>
  <c r="O4047" i="1"/>
  <c r="O1711" i="1"/>
  <c r="O954" i="1"/>
  <c r="O2431" i="1"/>
  <c r="O2509" i="1"/>
  <c r="O1561" i="1"/>
  <c r="O440" i="1"/>
  <c r="O2149" i="1"/>
  <c r="O3799" i="1"/>
  <c r="O191" i="1"/>
  <c r="O175" i="1"/>
  <c r="O955" i="1"/>
  <c r="O3202" i="1"/>
  <c r="O956" i="1"/>
  <c r="O699" i="1"/>
  <c r="O2150" i="1"/>
  <c r="O1562" i="1"/>
  <c r="O1441" i="1"/>
  <c r="O3910" i="1"/>
  <c r="O216" i="1"/>
  <c r="O957" i="1"/>
  <c r="O2510" i="1"/>
  <c r="O1793" i="1"/>
  <c r="O2151" i="1"/>
  <c r="O1583" i="1"/>
  <c r="O441" i="1"/>
  <c r="O4048" i="1"/>
  <c r="O1442" i="1"/>
  <c r="O581" i="1"/>
  <c r="O1074" i="1"/>
  <c r="O1712" i="1"/>
  <c r="O885" i="1"/>
  <c r="O1911" i="1"/>
  <c r="O4058" i="1"/>
  <c r="O3203" i="1"/>
  <c r="O665" i="1"/>
  <c r="O2595" i="1"/>
  <c r="O2152" i="1"/>
  <c r="O3085" i="1"/>
  <c r="O496" i="1"/>
  <c r="O666" i="1"/>
  <c r="O700" i="1"/>
  <c r="O1443" i="1"/>
  <c r="O240" i="1"/>
  <c r="O886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3086" i="1"/>
  <c r="O4067" i="1"/>
  <c r="O958" i="1"/>
  <c r="O2153" i="1"/>
  <c r="O3911" i="1"/>
  <c r="O701" i="1"/>
  <c r="O3087" i="1"/>
  <c r="O4095" i="1"/>
  <c r="O497" i="1"/>
  <c r="O411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1075" i="1"/>
  <c r="O3912" i="1"/>
  <c r="O2154" i="1"/>
  <c r="O185" i="1"/>
  <c r="O2898" i="1"/>
  <c r="O3088" i="1"/>
  <c r="O3913" i="1"/>
  <c r="O2851" i="1"/>
  <c r="O2753" i="1"/>
  <c r="O4070" i="1"/>
  <c r="O4100" i="1"/>
  <c r="O2155" i="1"/>
  <c r="O959" i="1"/>
  <c r="O3962" i="1"/>
  <c r="O3089" i="1"/>
  <c r="O4083" i="1"/>
  <c r="O1863" i="1"/>
  <c r="O4077" i="1"/>
  <c r="O498" i="1"/>
  <c r="O2156" i="1"/>
  <c r="O2511" i="1"/>
  <c r="O2512" i="1"/>
  <c r="O4110" i="1"/>
  <c r="O3090" i="1"/>
  <c r="O2754" i="1"/>
  <c r="O2157" i="1"/>
  <c r="O2917" i="1"/>
  <c r="O3942" i="1"/>
  <c r="O4104" i="1"/>
  <c r="O4109" i="1"/>
  <c r="O4101" i="1"/>
  <c r="O1904" i="1"/>
  <c r="O2899" i="1"/>
  <c r="O1120" i="1"/>
  <c r="O3091" i="1"/>
  <c r="O2900" i="1"/>
  <c r="O2901" i="1"/>
  <c r="O3947" i="1"/>
  <c r="O3092" i="1"/>
  <c r="O4071" i="1"/>
  <c r="O1444" i="1"/>
  <c r="O4020" i="1"/>
  <c r="O1113" i="1"/>
  <c r="O4021" i="1"/>
  <c r="O2598" i="1"/>
  <c r="O2902" i="1"/>
  <c r="O2158" i="1"/>
  <c r="O3803" i="1"/>
  <c r="O702" i="1"/>
  <c r="O2513" i="1"/>
  <c r="O887" i="1"/>
  <c r="O2769" i="1"/>
  <c r="O1121" i="1"/>
  <c r="O1114" i="1"/>
  <c r="O1589" i="1"/>
  <c r="O499" i="1"/>
  <c r="O3749" i="1"/>
  <c r="O3914" i="1"/>
  <c r="O3101" i="1"/>
  <c r="O3093" i="1"/>
  <c r="O2903" i="1"/>
  <c r="O2426" i="1"/>
  <c r="O4025" i="1"/>
  <c r="O3963" i="1"/>
  <c r="O2159" i="1"/>
  <c r="O442" i="1"/>
  <c r="O500" i="1"/>
  <c r="O4096" i="1"/>
  <c r="O2160" i="1"/>
  <c r="O4103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176" i="1"/>
  <c r="O3923" i="1"/>
  <c r="O1115" i="1"/>
  <c r="O1088" i="1"/>
  <c r="O2161" i="1"/>
  <c r="O1445" i="1"/>
  <c r="O2427" i="1"/>
  <c r="O1076" i="1"/>
  <c r="O4111" i="1"/>
  <c r="O2162" i="1"/>
  <c r="O3204" i="1"/>
  <c r="O1446" i="1"/>
  <c r="O3915" i="1"/>
  <c r="O703" i="1"/>
  <c r="O1447" i="1"/>
  <c r="O501" i="1"/>
  <c r="O217" i="1"/>
  <c r="O1864" i="1"/>
  <c r="O1448" i="1"/>
  <c r="O1584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4022" i="1"/>
  <c r="O4102" i="1"/>
  <c r="O960" i="1"/>
  <c r="O2777" i="1"/>
  <c r="O218" i="1"/>
  <c r="O1449" i="1"/>
  <c r="O3964" i="1"/>
  <c r="O1077" i="1"/>
  <c r="O4049" i="1"/>
  <c r="O961" i="1"/>
  <c r="O994" i="1"/>
  <c r="O3094" i="1"/>
  <c r="O502" i="1"/>
  <c r="O962" i="1"/>
  <c r="O429" i="1"/>
  <c r="O3095" i="1"/>
  <c r="O1450" i="1"/>
  <c r="O503" i="1"/>
  <c r="O2403" i="1"/>
  <c r="O21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2904" i="1"/>
  <c r="O1451" i="1"/>
  <c r="O504" i="1"/>
  <c r="O1585" i="1"/>
  <c r="O451" i="1"/>
  <c r="O582" i="1"/>
  <c r="O583" i="1"/>
  <c r="O170" i="1"/>
  <c r="O584" i="1"/>
  <c r="O430" i="1"/>
  <c r="O585" i="1"/>
  <c r="O1116" i="1"/>
  <c r="O704" i="1"/>
  <c r="O2905" i="1"/>
  <c r="O1452" i="1"/>
  <c r="O772" i="1"/>
  <c r="O551" i="1"/>
  <c r="O168" i="1"/>
  <c r="O1872" i="1"/>
  <c r="O888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965" i="1"/>
  <c r="O1085" i="1"/>
  <c r="O2755" i="1"/>
  <c r="O586" i="1"/>
  <c r="O2520" i="1"/>
  <c r="O1773" i="1"/>
  <c r="O1483" i="1"/>
  <c r="O241" i="1"/>
  <c r="O2920" i="1"/>
  <c r="O1713" i="1"/>
  <c r="O3953" i="1"/>
  <c r="O2404" i="1"/>
  <c r="O2918" i="1"/>
  <c r="O1484" i="1"/>
  <c r="O963" i="1"/>
  <c r="O2514" i="1"/>
  <c r="O1865" i="1"/>
  <c r="O4050" i="1"/>
  <c r="O1794" i="1"/>
  <c r="O587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2405" i="1"/>
  <c r="O1485" i="1"/>
  <c r="O1486" i="1"/>
  <c r="O1913" i="1"/>
  <c r="O3790" i="1"/>
  <c r="O1774" i="1"/>
  <c r="O2422" i="1"/>
  <c r="O2587" i="1"/>
  <c r="O3205" i="1"/>
  <c r="O505" i="1"/>
  <c r="O889" i="1"/>
  <c r="O2406" i="1"/>
  <c r="O4023" i="1"/>
  <c r="O2428" i="1"/>
  <c r="O506" i="1"/>
  <c r="O1487" i="1"/>
  <c r="O1488" i="1"/>
  <c r="O220" i="1"/>
  <c r="O890" i="1"/>
  <c r="O1714" i="1"/>
  <c r="O705" i="1"/>
  <c r="O1795" i="1"/>
  <c r="O1715" i="1"/>
  <c r="O1489" i="1"/>
  <c r="O776" i="1"/>
  <c r="O706" i="1"/>
  <c r="O707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708" i="1"/>
  <c r="O1866" i="1"/>
  <c r="O2756" i="1"/>
  <c r="O448" i="1"/>
  <c r="O507" i="1"/>
  <c r="O3916" i="1"/>
  <c r="O2757" i="1"/>
  <c r="O508" i="1"/>
  <c r="O599" i="1"/>
  <c r="O891" i="1"/>
  <c r="O892" i="1"/>
  <c r="O2407" i="1"/>
  <c r="O893" i="1"/>
  <c r="O964" i="1"/>
  <c r="O965" i="1"/>
  <c r="O588" i="1"/>
  <c r="O2408" i="1"/>
  <c r="O589" i="1"/>
  <c r="O590" i="1"/>
  <c r="O509" i="1"/>
  <c r="O443" i="1"/>
  <c r="O3943" i="1"/>
  <c r="O1716" i="1"/>
  <c r="O1867" i="1"/>
  <c r="O2758" i="1"/>
  <c r="O2409" i="1"/>
  <c r="O894" i="1"/>
  <c r="O591" i="1"/>
  <c r="O709" i="1"/>
  <c r="O1078" i="1"/>
  <c r="O3944" i="1"/>
  <c r="O1490" i="1"/>
  <c r="O895" i="1"/>
  <c r="O966" i="1"/>
  <c r="O444" i="1"/>
  <c r="O2432" i="1"/>
  <c r="O2759" i="1"/>
  <c r="O171" i="1"/>
  <c r="O1491" i="1"/>
  <c r="O896" i="1"/>
  <c r="O1492" i="1"/>
  <c r="O2906" i="1"/>
  <c r="O2410" i="1"/>
  <c r="O1868" i="1"/>
  <c r="O2515" i="1"/>
  <c r="O1775" i="1"/>
  <c r="O1493" i="1"/>
  <c r="O967" i="1"/>
  <c r="O2907" i="1"/>
  <c r="O910" i="1"/>
  <c r="O988" i="1"/>
  <c r="O1494" i="1"/>
  <c r="O1495" i="1"/>
  <c r="O1586" i="1"/>
  <c r="O552" i="1"/>
  <c r="O1496" i="1"/>
  <c r="O1497" i="1"/>
  <c r="O710" i="1"/>
  <c r="O1717" i="1"/>
  <c r="O968" i="1"/>
  <c r="O3206" i="1"/>
  <c r="O2411" i="1"/>
  <c r="O1117" i="1"/>
  <c r="O4068" i="1"/>
  <c r="O3100" i="1"/>
  <c r="O2781" i="1"/>
  <c r="O3096" i="1"/>
  <c r="O664" i="1"/>
  <c r="O1587" i="1"/>
  <c r="O3109" i="1"/>
  <c r="O711" i="1"/>
  <c r="O553" i="1"/>
  <c r="O969" i="1"/>
  <c r="O1498" i="1"/>
  <c r="O561" i="1"/>
  <c r="O2412" i="1"/>
  <c r="O712" i="1"/>
  <c r="O713" i="1"/>
  <c r="O1796" i="1"/>
  <c r="O662" i="1"/>
  <c r="O1499" i="1"/>
  <c r="O908" i="1"/>
  <c r="O2760" i="1"/>
  <c r="O2594" i="1"/>
  <c r="O510" i="1"/>
  <c r="O1500" i="1"/>
  <c r="O511" i="1"/>
  <c r="O427" i="1"/>
  <c r="O559" i="1"/>
  <c r="O3984" i="1"/>
  <c r="O714" i="1"/>
  <c r="O1718" i="1"/>
  <c r="O897" i="1"/>
  <c r="O3207" i="1"/>
  <c r="O452" i="1"/>
  <c r="O2429" i="1"/>
  <c r="O592" i="1"/>
  <c r="O715" i="1"/>
  <c r="O1501" i="1"/>
  <c r="O192" i="1"/>
  <c r="O593" i="1"/>
  <c r="O970" i="1"/>
  <c r="O601" i="1"/>
  <c r="O221" i="1"/>
  <c r="O2413" i="1"/>
  <c r="O3917" i="1"/>
  <c r="O716" i="1"/>
  <c r="O177" i="1"/>
  <c r="O971" i="1"/>
  <c r="O972" i="1"/>
  <c r="O556" i="1"/>
  <c r="O1776" i="1"/>
  <c r="O1869" i="1"/>
  <c r="O554" i="1"/>
  <c r="O557" i="1"/>
  <c r="O717" i="1"/>
  <c r="O222" i="1"/>
  <c r="O973" i="1"/>
  <c r="O3208" i="1"/>
  <c r="O718" i="1"/>
  <c r="O512" i="1"/>
  <c r="O668" i="1"/>
  <c r="O1780" i="1"/>
  <c r="O180" i="1"/>
  <c r="O237" i="1"/>
  <c r="O719" i="1"/>
  <c r="O1905" i="1"/>
  <c r="O1777" i="1"/>
  <c r="O223" i="1"/>
  <c r="O2414" i="1"/>
  <c r="O594" i="1"/>
  <c r="O1079" i="1"/>
  <c r="O422" i="1"/>
  <c r="O2761" i="1"/>
  <c r="O2852" i="1"/>
  <c r="O1778" i="1"/>
  <c r="O449" i="1"/>
  <c r="O1502" i="1"/>
  <c r="O1118" i="1"/>
  <c r="O974" i="1"/>
  <c r="O720" i="1"/>
  <c r="O2908" i="1"/>
  <c r="O898" i="1"/>
  <c r="O1543" i="1"/>
  <c r="O1720" i="1"/>
  <c r="O2943" i="1"/>
  <c r="O2588" i="1"/>
  <c r="O2415" i="1"/>
  <c r="O1719" i="1"/>
  <c r="O431" i="1"/>
  <c r="O899" i="1"/>
  <c r="O224" i="1"/>
  <c r="O1870" i="1"/>
  <c r="O1544" i="1"/>
  <c r="O2416" i="1"/>
  <c r="O186" i="1"/>
  <c r="O423" i="1"/>
  <c r="O1545" i="1"/>
  <c r="O1588" i="1"/>
  <c r="O1546" i="1"/>
  <c r="O2776" i="1"/>
  <c r="O2909" i="1"/>
  <c r="O595" i="1"/>
  <c r="O225" i="1"/>
  <c r="O975" i="1"/>
  <c r="O226" i="1"/>
  <c r="O1875" i="1"/>
  <c r="O1547" i="1"/>
  <c r="O596" i="1"/>
  <c r="O1080" i="1"/>
  <c r="O1089" i="1"/>
  <c r="O2417" i="1"/>
  <c r="O2418" i="1"/>
  <c r="O231" i="1"/>
  <c r="O2910" i="1"/>
  <c r="O1910" i="1"/>
  <c r="O721" i="1"/>
  <c r="O1119" i="1"/>
  <c r="O2762" i="1"/>
  <c r="O1548" i="1"/>
  <c r="O996" i="1"/>
  <c r="O558" i="1"/>
  <c r="O513" i="1"/>
  <c r="O2911" i="1"/>
  <c r="O514" i="1"/>
  <c r="O1081" i="1"/>
  <c r="O905" i="1"/>
  <c r="O762" i="1"/>
  <c r="O432" i="1"/>
  <c r="O2763" i="1"/>
  <c r="O181" i="1"/>
  <c r="O976" i="1"/>
  <c r="O977" i="1"/>
  <c r="O773" i="1"/>
  <c r="O172" i="1"/>
  <c r="O1082" i="1"/>
  <c r="O978" i="1"/>
  <c r="O1083" i="1"/>
  <c r="O515" i="1"/>
  <c r="O1912" i="1"/>
  <c r="O763" i="1"/>
  <c r="O1549" i="1"/>
  <c r="O516" i="1"/>
  <c r="O600" i="1"/>
  <c r="O4031" i="1"/>
  <c r="O900" i="1"/>
  <c r="O764" i="1"/>
  <c r="O3209" i="1"/>
  <c r="O1084" i="1"/>
  <c r="O2419" i="1"/>
  <c r="O3966" i="1"/>
  <c r="O1135" i="1"/>
  <c r="O182" i="1"/>
  <c r="O424" i="1"/>
  <c r="O227" i="1"/>
  <c r="O517" i="1"/>
  <c r="O979" i="1"/>
  <c r="O3635" i="1"/>
  <c r="O1550" i="1"/>
  <c r="O765" i="1"/>
  <c r="O980" i="1"/>
  <c r="O228" i="1"/>
  <c r="O187" i="1"/>
  <c r="O981" i="1"/>
  <c r="O901" i="1"/>
  <c r="O597" i="1"/>
  <c r="O2" i="1"/>
  <c r="H4" i="5" l="1"/>
  <c r="G4" i="5"/>
  <c r="G11" i="5"/>
  <c r="H6" i="5"/>
  <c r="F7" i="5"/>
  <c r="G6" i="5"/>
  <c r="G7" i="5"/>
  <c r="H12" i="5"/>
  <c r="F11" i="5"/>
  <c r="G12" i="5"/>
  <c r="H2" i="5"/>
  <c r="H13" i="5"/>
  <c r="H3" i="5"/>
  <c r="G2" i="5"/>
  <c r="G3" i="5"/>
  <c r="F13" i="5"/>
  <c r="F10" i="5"/>
  <c r="H10" i="5"/>
  <c r="G10" i="5"/>
  <c r="F9" i="5"/>
  <c r="H9" i="5"/>
  <c r="G9" i="5"/>
  <c r="F8" i="5"/>
  <c r="H8" i="5"/>
  <c r="G8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<sst xmlns="http://schemas.openxmlformats.org/spreadsheetml/2006/main" count="24820" uniqueCount="8400">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</sst>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2" borderId="0" xfId="0" applyFill="1"/>
    <xf numFmtId="0" fontId="0" fillId="0" borderId="0" xfId="0" applyFill="1"/>
    <xf numFmtId="9" fontId="0" fillId="0" borderId="0" xfId="1" applyFont="1" applyFill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B80000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colors>
    <mruColors>
      <color rgb="FFB80000"/>
      <color rgb="FFD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[StarterBook_Melody Yunchen Zhang.xlsx]Outcome by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6-45EF-92F3-3841E0A74BC9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6-45EF-92F3-3841E0A74BC9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6-45EF-92F3-3841E0A74BC9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D6-45EF-92F3-3841E0A74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1560456"/>
        <c:axId val="631561768"/>
      </c:barChart>
      <c:catAx>
        <c:axId val="63156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61768"/>
        <c:crosses val="autoZero"/>
        <c:auto val="1"/>
        <c:lblAlgn val="ctr"/>
        <c:lblOffset val="100"/>
        <c:noMultiLvlLbl val="0"/>
      </c:catAx>
      <c:valAx>
        <c:axId val="63156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6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[StarterBook_Melody Yunchen Zhang.xlsx]Outcome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63-4692-9E80-00478BECC032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63-4692-9E80-00478BECC032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63-4692-9E80-00478BECC032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63-4692-9E80-00478BECC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237088"/>
        <c:axId val="648235776"/>
      </c:barChart>
      <c:catAx>
        <c:axId val="64823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235776"/>
        <c:crosses val="autoZero"/>
        <c:auto val="1"/>
        <c:lblAlgn val="ctr"/>
        <c:lblOffset val="100"/>
        <c:noMultiLvlLbl val="0"/>
      </c:catAx>
      <c:valAx>
        <c:axId val="64823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23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[StarterBook_Melody Yunchen Zhang.xlsx]Outcome by Created Date!PivotTable3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Created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Created Date'!$B$6:$B$18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7-4FD7-BFE3-2D2A25B27814}"/>
            </c:ext>
          </c:extLst>
        </c:ser>
        <c:ser>
          <c:idx val="1"/>
          <c:order val="1"/>
          <c:tx>
            <c:strRef>
              <c:f>'Outcome by Created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Created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7-4FD7-BFE3-2D2A25B27814}"/>
            </c:ext>
          </c:extLst>
        </c:ser>
        <c:ser>
          <c:idx val="2"/>
          <c:order val="2"/>
          <c:tx>
            <c:strRef>
              <c:f>'Outcome by Created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Created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7-4FD7-BFE3-2D2A25B27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387096"/>
        <c:axId val="590389720"/>
      </c:lineChart>
      <c:catAx>
        <c:axId val="590387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89720"/>
        <c:crosses val="autoZero"/>
        <c:auto val="1"/>
        <c:lblAlgn val="ctr"/>
        <c:lblOffset val="100"/>
        <c:noMultiLvlLbl val="0"/>
      </c:catAx>
      <c:valAx>
        <c:axId val="59038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8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92257217847769"/>
          <c:y val="0.17171296296296298"/>
          <c:w val="0.85907930016291068"/>
          <c:h val="0.61406714404601859"/>
        </c:manualLayout>
      </c:layout>
      <c:lineChart>
        <c:grouping val="standard"/>
        <c:varyColors val="0"/>
        <c:ser>
          <c:idx val="0"/>
          <c:order val="0"/>
          <c:tx>
            <c:strRef>
              <c:f>'Bonus Exercise'!$F$1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Exercise'!$F$2:$F$13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2-40FE-A5BE-3B170D821160}"/>
            </c:ext>
          </c:extLst>
        </c:ser>
        <c:ser>
          <c:idx val="1"/>
          <c:order val="1"/>
          <c:tx>
            <c:strRef>
              <c:f>'Bonus Exercise'!$G$1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Exercise'!$G$2:$G$13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2-40FE-A5BE-3B170D821160}"/>
            </c:ext>
          </c:extLst>
        </c:ser>
        <c:ser>
          <c:idx val="2"/>
          <c:order val="2"/>
          <c:tx>
            <c:strRef>
              <c:f>'Bonus Exercise'!$H$1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Exercise'!$H$2:$H$13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92-40FE-A5BE-3B170D821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793528"/>
        <c:axId val="629797792"/>
      </c:lineChart>
      <c:catAx>
        <c:axId val="62979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797792"/>
        <c:crosses val="autoZero"/>
        <c:auto val="1"/>
        <c:lblAlgn val="ctr"/>
        <c:lblOffset val="100"/>
        <c:noMultiLvlLbl val="0"/>
      </c:catAx>
      <c:valAx>
        <c:axId val="62979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79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3810</xdr:rowOff>
    </xdr:from>
    <xdr:to>
      <xdr:col>14</xdr:col>
      <xdr:colOff>30480</xdr:colOff>
      <xdr:row>24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B78A0-F8E2-40DE-B0F9-FDB78DF16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3</xdr:row>
      <xdr:rowOff>3810</xdr:rowOff>
    </xdr:from>
    <xdr:to>
      <xdr:col>18</xdr:col>
      <xdr:colOff>464820</xdr:colOff>
      <xdr:row>30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D86DE-8C10-4D12-8BB9-AB1CE081C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220980</xdr:colOff>
      <xdr:row>3</xdr:row>
      <xdr:rowOff>34290</xdr:rowOff>
    </xdr:from>
    <xdr:to>
      <xdr:col>14</xdr:col>
      <xdr:colOff>441960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20127-31CC-498D-87F0-C80665316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449580</xdr:colOff>
      <xdr:row>13</xdr:row>
      <xdr:rowOff>106680</xdr:rowOff>
    </xdr:from>
    <xdr:to>
      <xdr:col>6</xdr:col>
      <xdr:colOff>68580</xdr:colOff>
      <xdr:row>37</xdr:row>
      <xdr:rowOff>91440</xdr:rowOff>
    </xdr:to>
    <xdr:graphicFrame macro="">
      <xdr:nvGraphicFramePr>
        <xdr:cNvPr id="3" name="Outcome Based on Goal">
          <a:extLst>
            <a:ext uri="{FF2B5EF4-FFF2-40B4-BE49-F238E27FC236}">
              <a16:creationId xmlns:a16="http://schemas.microsoft.com/office/drawing/2014/main" id="{F2275BC2-7458-40CB-B041-D755BD1DF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ody Yunchen Zhang" refreshedDate="43205.947785763892" createdVersion="6" refreshedVersion="6" minRefreshableVersion="3" recordCount="4114" xr:uid="{F6C95656-3474-4E6A-B028-462EDC48CB19}">
  <cacheSource type="worksheet">
    <worksheetSource ref="C1:R4115" sheet="Master Data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ody Yunchen Zhang" refreshedDate="43205.961810995374" createdVersion="6" refreshedVersion="6" minRefreshableVersion="3" recordCount="4114" xr:uid="{0BEFF029-D020-459B-9FE3-BEEC06449BC1}">
  <cacheSource type="worksheet">
    <worksheetSource ref="C1:T4115" sheet="Master Data"/>
  </cacheSource>
  <cacheFields count="20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19" base="16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6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E2A93-4585-486F-B250-66CBFA1883E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C7870-DD79-4732-99AA-B4A9FEB866E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F67B85-B866-4C17-8D7A-D81A93CFB15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14" hier="-1"/>
    <pageField fld="19" hier="-1"/>
  </pageFields>
  <dataFields count="1">
    <dataField name="Count of state" fld="3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B18" sqref="B1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6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6.5546875" customWidth="1"/>
    <col min="15" max="15" width="21.88671875" style="8" customWidth="1"/>
    <col min="16" max="16" width="18.5546875" customWidth="1"/>
    <col min="17" max="18" width="16" customWidth="1"/>
    <col min="19" max="19" width="20.21875" style="15" customWidth="1"/>
    <col min="20" max="20" width="18" style="1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8309</v>
      </c>
      <c r="R1" s="1" t="s">
        <v>8308</v>
      </c>
      <c r="S1" s="14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E2/D2*100</f>
        <v>136.85882352941178</v>
      </c>
      <c r="P2" s="10">
        <f>E2/L2</f>
        <v>63.917582417582416</v>
      </c>
      <c r="Q2" t="str">
        <f>LEFT(N2, SEARCH("/", N2)-1)</f>
        <v>film &amp; video</v>
      </c>
      <c r="R2" t="str">
        <f>RIGHT(N2,LEN(N2)-SEARCH("/",N2))</f>
        <v>television</v>
      </c>
      <c r="S2" s="15">
        <f>(((J2/60)/60)/24)+DATE(1970,1,1)+(-6/24)</f>
        <v>42176.757071759261</v>
      </c>
      <c r="T2" s="15">
        <f>(((I2/60)/60)/24)+DATE(1970,1,1)+(-6/24)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E3/D3*100</f>
        <v>142.60827250608273</v>
      </c>
      <c r="P3" s="10">
        <f t="shared" ref="P3:P66" si="1">E3/L3</f>
        <v>185.48101265822785</v>
      </c>
      <c r="Q3" t="str">
        <f t="shared" ref="Q3:Q66" si="2">LEFT(N3, SEARCH("/", N3)-1)</f>
        <v>film &amp; video</v>
      </c>
      <c r="R3" t="str">
        <f t="shared" ref="R3:R66" si="3">RIGHT(N3,LEN(N3)-SEARCH("/",N3))</f>
        <v>television</v>
      </c>
      <c r="S3" s="15">
        <f t="shared" ref="S3:S66" si="4">(((J3/60)/60)/24)+DATE(1970,1,1)+(-6/24)</f>
        <v>42766.350497685184</v>
      </c>
      <c r="T3" s="15">
        <f t="shared" ref="T3:T66" si="5">(((I3/60)/60)/24)+DATE(1970,1,1)+(-6/24)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10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42405.452349537038</v>
      </c>
      <c r="T4" s="15">
        <f t="shared" si="5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10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41828.265127314815</v>
      </c>
      <c r="T5" s="15">
        <f t="shared" si="5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10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42327.584247685183</v>
      </c>
      <c r="T6" s="15">
        <f t="shared" si="5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1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42563.682951388888</v>
      </c>
      <c r="T7" s="15">
        <f t="shared" si="5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10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41793.822337962964</v>
      </c>
      <c r="T8" s="15">
        <f t="shared" si="5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10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42515.797071759262</v>
      </c>
      <c r="T9" s="15">
        <f t="shared" si="5"/>
        <v>42555.797071759262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42468.69458333333</v>
      </c>
      <c r="T10" s="15">
        <f t="shared" si="5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10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42446.853518518517</v>
      </c>
      <c r="T11" s="15">
        <f t="shared" si="5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10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41779.818043981482</v>
      </c>
      <c r="T12" s="15">
        <f t="shared" si="5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10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42572.528495370367</v>
      </c>
      <c r="T13" s="15">
        <f t="shared" si="5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10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41791.463252314818</v>
      </c>
      <c r="T14" s="15">
        <f t="shared" si="5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10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42508.427187499998</v>
      </c>
      <c r="T15" s="15">
        <f t="shared" si="5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10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41807.77648148148</v>
      </c>
      <c r="T16" s="15">
        <f t="shared" si="5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10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42256.141875000001</v>
      </c>
      <c r="T17" s="15">
        <f t="shared" si="5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10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41760.546423611115</v>
      </c>
      <c r="T18" s="15">
        <f t="shared" si="5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10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41917.481736111113</v>
      </c>
      <c r="T19" s="15">
        <f t="shared" si="5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1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41869.292314814818</v>
      </c>
      <c r="T20" s="15">
        <f t="shared" si="5"/>
        <v>41899.292314814818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10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42175.566365740742</v>
      </c>
      <c r="T21" s="15">
        <f t="shared" si="5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1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42200.508240740746</v>
      </c>
      <c r="T22" s="15">
        <f t="shared" si="5"/>
        <v>42260.508240740746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10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41878.377187500002</v>
      </c>
      <c r="T23" s="15">
        <f t="shared" si="5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1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41989.66134259259</v>
      </c>
      <c r="T24" s="15">
        <f t="shared" si="5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10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42097.528946759259</v>
      </c>
      <c r="T25" s="15">
        <f t="shared" si="5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10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42229.570173611108</v>
      </c>
      <c r="T26" s="15">
        <f t="shared" si="5"/>
        <v>42262.568750000006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10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42317.775011574078</v>
      </c>
      <c r="T27" s="15">
        <f t="shared" si="5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10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41828.265555555554</v>
      </c>
      <c r="T28" s="15">
        <f t="shared" si="5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10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41928.914733796293</v>
      </c>
      <c r="T29" s="15">
        <f t="shared" si="5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1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42324.71393518518</v>
      </c>
      <c r="T30" s="15">
        <f t="shared" si="5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10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41812.42324074074</v>
      </c>
      <c r="T31" s="15">
        <f t="shared" si="5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10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41842.042997685188</v>
      </c>
      <c r="T32" s="15">
        <f t="shared" si="5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10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42376.54206018518</v>
      </c>
      <c r="T33" s="15">
        <f t="shared" si="5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10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42461.377511574072</v>
      </c>
      <c r="T34" s="15">
        <f t="shared" si="5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1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42286.410891203705</v>
      </c>
      <c r="T35" s="15">
        <f t="shared" si="5"/>
        <v>42316.452557870376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10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41841.071770833332</v>
      </c>
      <c r="T36" s="15">
        <f t="shared" si="5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10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42098.041828703703</v>
      </c>
      <c r="T37" s="15">
        <f t="shared" si="5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10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42068.057002314818</v>
      </c>
      <c r="T38" s="15">
        <f t="shared" si="5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10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42032.443043981482</v>
      </c>
      <c r="T39" s="15">
        <f t="shared" si="5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1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41374.807222222218</v>
      </c>
      <c r="T40" s="15">
        <f t="shared" si="5"/>
        <v>41404.807222222218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10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41753.797083333331</v>
      </c>
      <c r="T41" s="15">
        <f t="shared" si="5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10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41788.96398148148</v>
      </c>
      <c r="T42" s="15">
        <f t="shared" si="5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10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41887.318912037037</v>
      </c>
      <c r="T43" s="15">
        <f t="shared" si="5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10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41971.389189814814</v>
      </c>
      <c r="T44" s="15">
        <f t="shared" si="5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10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41802.540347222224</v>
      </c>
      <c r="T45" s="15">
        <f t="shared" si="5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10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41873.848807870374</v>
      </c>
      <c r="T46" s="15">
        <f t="shared" si="5"/>
        <v>41918.848807870374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10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42457.373923611114</v>
      </c>
      <c r="T47" s="15">
        <f t="shared" si="5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10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42323.714976851858</v>
      </c>
      <c r="T48" s="15">
        <f t="shared" si="5"/>
        <v>42353.714976851858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10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41932.569525462961</v>
      </c>
      <c r="T49" s="15">
        <f t="shared" si="5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1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42033.266898148147</v>
      </c>
      <c r="T50" s="15">
        <f t="shared" si="5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10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42270.926446759258</v>
      </c>
      <c r="T51" s="15">
        <f t="shared" si="5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10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41995.502986111111</v>
      </c>
      <c r="T52" s="15">
        <f t="shared" si="5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10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42196.678668981483</v>
      </c>
      <c r="T53" s="15">
        <f t="shared" si="5"/>
        <v>42226.678668981483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10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41807.451921296299</v>
      </c>
      <c r="T54" s="15">
        <f t="shared" si="5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10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41719.299131944441</v>
      </c>
      <c r="T55" s="15">
        <f t="shared" si="5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10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42333.463206018518</v>
      </c>
      <c r="T56" s="15">
        <f t="shared" si="5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10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42496.718935185185</v>
      </c>
      <c r="T57" s="15">
        <f t="shared" si="5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10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42149.298888888887</v>
      </c>
      <c r="T58" s="15">
        <f t="shared" si="5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10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42089.58289351852</v>
      </c>
      <c r="T59" s="15">
        <f t="shared" si="5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1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41932.495046296295</v>
      </c>
      <c r="T60" s="15">
        <f t="shared" si="5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10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42229.98583333334</v>
      </c>
      <c r="T61" s="15">
        <f t="shared" si="5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10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41701.651817129627</v>
      </c>
      <c r="T62" s="15">
        <f t="shared" si="5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10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41409.564317129632</v>
      </c>
      <c r="T63" s="15">
        <f t="shared" si="5"/>
        <v>41431.564317129632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10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41311.549513888887</v>
      </c>
      <c r="T64" s="15">
        <f t="shared" si="5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10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41612.662187499998</v>
      </c>
      <c r="T65" s="15">
        <f t="shared" si="5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10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41432.76829861111</v>
      </c>
      <c r="T66" s="15">
        <f t="shared" si="5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E67/D67*100</f>
        <v>107.52857142857141</v>
      </c>
      <c r="P67" s="10">
        <f t="shared" ref="P67:P130" si="7">E67/L67</f>
        <v>132.05263157894737</v>
      </c>
      <c r="Q67" t="str">
        <f t="shared" ref="Q67:Q130" si="8">LEFT(N67, SEARCH("/", N67)-1)</f>
        <v>film &amp; video</v>
      </c>
      <c r="R67" t="str">
        <f t="shared" ref="R67:R130" si="9">RIGHT(N67,LEN(N67)-SEARCH("/",N67))</f>
        <v>shorts</v>
      </c>
      <c r="S67" s="15">
        <f t="shared" ref="S67:S130" si="10">(((J67/60)/60)/24)+DATE(1970,1,1)+(-6/24)</f>
        <v>41835.571226851855</v>
      </c>
      <c r="T67" s="15">
        <f t="shared" ref="T67:T130" si="11">(((I67/60)/60)/24)+DATE(1970,1,1)+(-6/24)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10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42539.599768518514</v>
      </c>
      <c r="T68" s="15">
        <f t="shared" si="11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10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41075.333379629628</v>
      </c>
      <c r="T69" s="15">
        <f t="shared" si="11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1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41663.319340277776</v>
      </c>
      <c r="T70" s="15">
        <f t="shared" si="11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10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40785.937789351854</v>
      </c>
      <c r="T71" s="15">
        <f t="shared" si="11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10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40730.646354166667</v>
      </c>
      <c r="T72" s="15">
        <f t="shared" si="11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10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40997.021493055552</v>
      </c>
      <c r="T73" s="15">
        <f t="shared" si="11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10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41207.760196759256</v>
      </c>
      <c r="T74" s="15">
        <f t="shared" si="11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10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40587.50675925926</v>
      </c>
      <c r="T75" s="15">
        <f t="shared" si="11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10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42360.237210648149</v>
      </c>
      <c r="T76" s="15">
        <f t="shared" si="11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10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41356.959166666667</v>
      </c>
      <c r="T77" s="15">
        <f t="shared" si="11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10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40844.441643518519</v>
      </c>
      <c r="T78" s="15">
        <f t="shared" si="11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10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40996.894872685189</v>
      </c>
      <c r="T79" s="15">
        <f t="shared" si="11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10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42604.480567129634</v>
      </c>
      <c r="T80" s="15">
        <f t="shared" si="11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10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41724.526539351849</v>
      </c>
      <c r="T81" s="15">
        <f t="shared" si="11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10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41582.833981481483</v>
      </c>
      <c r="T82" s="15">
        <f t="shared" si="11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10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41099.908877314818</v>
      </c>
      <c r="T83" s="15">
        <f t="shared" si="11"/>
        <v>41103.876388888886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10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40795.570150462961</v>
      </c>
      <c r="T84" s="15">
        <f t="shared" si="11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10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42042.365613425922</v>
      </c>
      <c r="T85" s="15">
        <f t="shared" si="11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10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40648.507939814815</v>
      </c>
      <c r="T86" s="15">
        <f t="shared" si="11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10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40778.875428240739</v>
      </c>
      <c r="T87" s="15">
        <f t="shared" si="11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10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42291.306076388893</v>
      </c>
      <c r="T88" s="15">
        <f t="shared" si="11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10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40322.28938657407</v>
      </c>
      <c r="T89" s="15">
        <f t="shared" si="11"/>
        <v>40331.820138888892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10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41786.40892361111</v>
      </c>
      <c r="T90" s="15">
        <f t="shared" si="11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10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41402.502222222225</v>
      </c>
      <c r="T91" s="15">
        <f t="shared" si="11"/>
        <v>41427.502222222225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10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40706.047442129631</v>
      </c>
      <c r="T92" s="15">
        <f t="shared" si="11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10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40619.152361111112</v>
      </c>
      <c r="T93" s="15">
        <f t="shared" si="11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10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42720.948877314819</v>
      </c>
      <c r="T94" s="15">
        <f t="shared" si="11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10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41065.608067129629</v>
      </c>
      <c r="T95" s="15">
        <f t="shared" si="11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10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41716.467847222222</v>
      </c>
      <c r="T96" s="15">
        <f t="shared" si="11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10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40934.755104166667</v>
      </c>
      <c r="T97" s="15">
        <f t="shared" si="11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10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40324.412511574075</v>
      </c>
      <c r="T98" s="15">
        <f t="shared" si="11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10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40705.885208333333</v>
      </c>
      <c r="T99" s="15">
        <f t="shared" si="11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1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41214.54483796296</v>
      </c>
      <c r="T100" s="15">
        <f t="shared" si="11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10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41631.652766203704</v>
      </c>
      <c r="T101" s="15">
        <f t="shared" si="11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10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41197.503310185188</v>
      </c>
      <c r="T102" s="15">
        <f t="shared" si="11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10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41274.526736111111</v>
      </c>
      <c r="T103" s="15">
        <f t="shared" si="11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10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40504.881168981483</v>
      </c>
      <c r="T104" s="15">
        <f t="shared" si="11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10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41682.555902777778</v>
      </c>
      <c r="T105" s="15">
        <f t="shared" si="11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10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40612.445208333331</v>
      </c>
      <c r="T106" s="15">
        <f t="shared" si="11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10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42485.474768518514</v>
      </c>
      <c r="T107" s="15">
        <f t="shared" si="11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10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40987.526631944449</v>
      </c>
      <c r="T108" s="15">
        <f t="shared" si="11"/>
        <v>41001.526631944449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10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40635.732488425929</v>
      </c>
      <c r="T109" s="15">
        <f t="shared" si="11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41365.363078703704</v>
      </c>
      <c r="T110" s="15">
        <f t="shared" si="11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10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40569.775810185187</v>
      </c>
      <c r="T111" s="15">
        <f t="shared" si="11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10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41557.699687500004</v>
      </c>
      <c r="T112" s="15">
        <f t="shared" si="11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10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42125.083182870367</v>
      </c>
      <c r="T113" s="15">
        <f t="shared" si="11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10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41717.793032407404</v>
      </c>
      <c r="T114" s="15">
        <f t="shared" si="11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10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40753.508425925924</v>
      </c>
      <c r="T115" s="15">
        <f t="shared" si="11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10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40861.02416666667</v>
      </c>
      <c r="T116" s="15">
        <f t="shared" si="11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10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40918.488935185182</v>
      </c>
      <c r="T117" s="15">
        <f t="shared" si="11"/>
        <v>40943.488935185182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10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40595.247164351851</v>
      </c>
      <c r="T118" s="15">
        <f t="shared" si="11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10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40248.584999999999</v>
      </c>
      <c r="T119" s="15">
        <f t="shared" si="11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1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40722.803657407407</v>
      </c>
      <c r="T120" s="15">
        <f t="shared" si="11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10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40738.819282407407</v>
      </c>
      <c r="T121" s="15">
        <f t="shared" si="11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10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42615.799849537041</v>
      </c>
      <c r="T122" s="15">
        <f t="shared" si="11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10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42096.454976851848</v>
      </c>
      <c r="T123" s="15">
        <f t="shared" si="11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10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42593.181793981479</v>
      </c>
      <c r="T124" s="15">
        <f t="shared" si="11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10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41904.531990740739</v>
      </c>
      <c r="T125" s="15">
        <f t="shared" si="11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10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42114.678726851853</v>
      </c>
      <c r="T126" s="15">
        <f t="shared" si="11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10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42709.743981481486</v>
      </c>
      <c r="T127" s="15">
        <f t="shared" si="11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10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42135.339548611111</v>
      </c>
      <c r="T128" s="15">
        <f t="shared" si="11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10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42067.37431712963</v>
      </c>
      <c r="T129" s="15">
        <f t="shared" si="11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1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42627.97792824074</v>
      </c>
      <c r="T130" s="15">
        <f t="shared" si="11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61" si="12">E131/D131*100</f>
        <v>0</v>
      </c>
      <c r="P131" s="10" t="e">
        <f t="shared" ref="P131:P161" si="13">E131/L131</f>
        <v>#DIV/0!</v>
      </c>
      <c r="Q131" t="str">
        <f t="shared" ref="Q131:Q161" si="14">LEFT(N131, SEARCH("/", N131)-1)</f>
        <v>film &amp; video</v>
      </c>
      <c r="R131" t="str">
        <f t="shared" ref="R131:R161" si="15">RIGHT(N131,LEN(N131)-SEARCH("/",N131))</f>
        <v>science fiction</v>
      </c>
      <c r="S131" s="15">
        <f t="shared" ref="S131:S194" si="16">(((J131/60)/60)/24)+DATE(1970,1,1)+(-6/24)</f>
        <v>41882.687303240738</v>
      </c>
      <c r="T131" s="15">
        <f t="shared" ref="T131:T194" si="17">(((I131/60)/60)/24)+DATE(1970,1,1)+(-6/24)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10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41778.665416666663</v>
      </c>
      <c r="T132" s="15">
        <f t="shared" si="17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10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42541.587511574078</v>
      </c>
      <c r="T133" s="15">
        <f t="shared" si="17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10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41905.562581018516</v>
      </c>
      <c r="T134" s="15">
        <f t="shared" si="17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10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42491.55768518518</v>
      </c>
      <c r="T135" s="15">
        <f t="shared" si="17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10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42221.659930555557</v>
      </c>
      <c r="T136" s="15">
        <f t="shared" si="17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10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41788.131909722222</v>
      </c>
      <c r="T137" s="15">
        <f t="shared" si="17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10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42096.160115740742</v>
      </c>
      <c r="T138" s="15">
        <f t="shared" si="17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10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42239.323993055557</v>
      </c>
      <c r="T139" s="15">
        <f t="shared" si="17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1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42186.007418981477</v>
      </c>
      <c r="T140" s="15">
        <f t="shared" si="17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10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42187.670972222222</v>
      </c>
      <c r="T141" s="15">
        <f t="shared" si="17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10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42052.948287037041</v>
      </c>
      <c r="T142" s="15">
        <f t="shared" si="17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10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42109.903043981481</v>
      </c>
      <c r="T143" s="15">
        <f t="shared" si="17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10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41938.643263888887</v>
      </c>
      <c r="T144" s="15">
        <f t="shared" si="17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10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42558.814143518524</v>
      </c>
      <c r="T145" s="15">
        <f t="shared" si="17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10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42047.512407407412</v>
      </c>
      <c r="T146" s="15">
        <f t="shared" si="17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10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42200.292268518519</v>
      </c>
      <c r="T147" s="15">
        <f t="shared" si="17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10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42692.766180555554</v>
      </c>
      <c r="T148" s="15">
        <f t="shared" si="17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10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41969.517824074079</v>
      </c>
      <c r="T149" s="15">
        <f t="shared" si="17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1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42397.031666666662</v>
      </c>
      <c r="T150" s="15">
        <f t="shared" si="17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10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41967.922106481477</v>
      </c>
      <c r="T151" s="15">
        <f t="shared" si="17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10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42089.911828703705</v>
      </c>
      <c r="T152" s="15">
        <f t="shared" si="17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10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42113.300821759258</v>
      </c>
      <c r="T153" s="15">
        <f t="shared" si="17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10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41874.827546296299</v>
      </c>
      <c r="T154" s="15">
        <f t="shared" si="17"/>
        <v>41904.827546296299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10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41933.336157407408</v>
      </c>
      <c r="T155" s="15">
        <f t="shared" si="17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10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42115.297395833331</v>
      </c>
      <c r="T156" s="15">
        <f t="shared" si="17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10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42168.309432870374</v>
      </c>
      <c r="T157" s="15">
        <f t="shared" si="17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10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41793.874953703707</v>
      </c>
      <c r="T158" s="15">
        <f t="shared" si="17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10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42396.661712962959</v>
      </c>
      <c r="T159" s="15">
        <f t="shared" si="17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1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41903.82671296296</v>
      </c>
      <c r="T160" s="15">
        <f t="shared" si="17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10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42514.184548611112</v>
      </c>
      <c r="T161" s="15">
        <f t="shared" si="17"/>
        <v>42554.184548611112</v>
      </c>
    </row>
    <row r="162" spans="1:20" ht="43.2" x14ac:dyDescent="0.3">
      <c r="A162">
        <v>2699</v>
      </c>
      <c r="B162" s="3" t="s">
        <v>2699</v>
      </c>
      <c r="C162" s="3" t="s">
        <v>6809</v>
      </c>
      <c r="D162">
        <v>2</v>
      </c>
      <c r="E162">
        <v>0</v>
      </c>
      <c r="F162" s="6" t="s">
        <v>8221</v>
      </c>
      <c r="G162" t="s">
        <v>8229</v>
      </c>
      <c r="H162" t="s">
        <v>8251</v>
      </c>
      <c r="I162">
        <v>1407533463</v>
      </c>
      <c r="J162">
        <v>1404941463</v>
      </c>
      <c r="K162" t="b">
        <v>0</v>
      </c>
      <c r="L162">
        <v>0</v>
      </c>
      <c r="M162" t="b">
        <v>0</v>
      </c>
      <c r="N162" t="s">
        <v>8284</v>
      </c>
      <c r="O162" s="9">
        <f t="shared" ref="O162:O225" si="18">E162/D162*100</f>
        <v>0</v>
      </c>
      <c r="P162" s="10" t="e">
        <f t="shared" ref="P162:P225" si="19">E162/L162</f>
        <v>#DIV/0!</v>
      </c>
      <c r="Q162" t="str">
        <f t="shared" ref="Q162:Q225" si="20">LEFT(N162, SEARCH("/", N162)-1)</f>
        <v>food</v>
      </c>
      <c r="R162" t="str">
        <f t="shared" ref="R162:R225" si="21">RIGHT(N162,LEN(N162)-SEARCH("/",N162))</f>
        <v>food trucks</v>
      </c>
      <c r="S162" s="15">
        <f t="shared" si="16"/>
        <v>41829.646562499998</v>
      </c>
      <c r="T162" s="15">
        <f t="shared" si="17"/>
        <v>41859.646562499998</v>
      </c>
    </row>
    <row r="163" spans="1:20" ht="43.2" x14ac:dyDescent="0.3">
      <c r="A163">
        <v>1547</v>
      </c>
      <c r="B163" s="3" t="s">
        <v>1548</v>
      </c>
      <c r="C163" s="3" t="s">
        <v>5657</v>
      </c>
      <c r="D163">
        <v>20</v>
      </c>
      <c r="E163">
        <v>0</v>
      </c>
      <c r="F163" s="6" t="s">
        <v>8221</v>
      </c>
      <c r="G163" t="s">
        <v>8224</v>
      </c>
      <c r="H163" t="s">
        <v>8246</v>
      </c>
      <c r="I163">
        <v>1487844882</v>
      </c>
      <c r="J163">
        <v>1487240082</v>
      </c>
      <c r="K163" t="b">
        <v>0</v>
      </c>
      <c r="L163">
        <v>0</v>
      </c>
      <c r="M163" t="b">
        <v>0</v>
      </c>
      <c r="N163" t="s">
        <v>8289</v>
      </c>
      <c r="O163" s="9">
        <f t="shared" si="18"/>
        <v>0</v>
      </c>
      <c r="P163" s="10" t="e">
        <f t="shared" si="19"/>
        <v>#DIV/0!</v>
      </c>
      <c r="Q163" t="str">
        <f t="shared" si="20"/>
        <v>photography</v>
      </c>
      <c r="R163" t="str">
        <f t="shared" si="21"/>
        <v>nature</v>
      </c>
      <c r="S163" s="15">
        <f t="shared" si="16"/>
        <v>42782.176875000005</v>
      </c>
      <c r="T163" s="15">
        <f t="shared" si="17"/>
        <v>42789.176875000005</v>
      </c>
    </row>
    <row r="164" spans="1:20" ht="28.8" x14ac:dyDescent="0.3">
      <c r="A164">
        <v>1592</v>
      </c>
      <c r="B164" s="3" t="s">
        <v>1593</v>
      </c>
      <c r="C164" s="3" t="s">
        <v>5702</v>
      </c>
      <c r="D164">
        <v>25</v>
      </c>
      <c r="E164">
        <v>0</v>
      </c>
      <c r="F164" s="6" t="s">
        <v>8221</v>
      </c>
      <c r="G164" t="s">
        <v>8224</v>
      </c>
      <c r="H164" t="s">
        <v>8246</v>
      </c>
      <c r="I164">
        <v>1427503485</v>
      </c>
      <c r="J164">
        <v>1423619085</v>
      </c>
      <c r="K164" t="b">
        <v>0</v>
      </c>
      <c r="L164">
        <v>0</v>
      </c>
      <c r="M164" t="b">
        <v>0</v>
      </c>
      <c r="N164" t="s">
        <v>8291</v>
      </c>
      <c r="O164" s="9">
        <f t="shared" si="18"/>
        <v>0</v>
      </c>
      <c r="P164" s="10" t="e">
        <f t="shared" si="19"/>
        <v>#DIV/0!</v>
      </c>
      <c r="Q164" t="str">
        <f t="shared" si="20"/>
        <v>photography</v>
      </c>
      <c r="R164" t="str">
        <f t="shared" si="21"/>
        <v>places</v>
      </c>
      <c r="S164" s="15">
        <f t="shared" si="16"/>
        <v>42045.822743055556</v>
      </c>
      <c r="T164" s="15">
        <f t="shared" si="17"/>
        <v>42090.781076388885</v>
      </c>
    </row>
    <row r="165" spans="1:20" ht="43.2" x14ac:dyDescent="0.3">
      <c r="A165">
        <v>1877</v>
      </c>
      <c r="B165" s="3" t="s">
        <v>1878</v>
      </c>
      <c r="C165" s="3" t="s">
        <v>5987</v>
      </c>
      <c r="D165">
        <v>60</v>
      </c>
      <c r="E165">
        <v>0</v>
      </c>
      <c r="F165" s="6" t="s">
        <v>8221</v>
      </c>
      <c r="G165" t="s">
        <v>8224</v>
      </c>
      <c r="H165" t="s">
        <v>8246</v>
      </c>
      <c r="I165">
        <v>1425170525</v>
      </c>
      <c r="J165">
        <v>1422664925</v>
      </c>
      <c r="K165" t="b">
        <v>0</v>
      </c>
      <c r="L165">
        <v>0</v>
      </c>
      <c r="M165" t="b">
        <v>0</v>
      </c>
      <c r="N165" t="s">
        <v>8283</v>
      </c>
      <c r="O165" s="9">
        <f t="shared" si="18"/>
        <v>0</v>
      </c>
      <c r="P165" s="10" t="e">
        <f t="shared" si="19"/>
        <v>#DIV/0!</v>
      </c>
      <c r="Q165" t="str">
        <f t="shared" si="20"/>
        <v>games</v>
      </c>
      <c r="R165" t="str">
        <f t="shared" si="21"/>
        <v>mobile games</v>
      </c>
      <c r="S165" s="15">
        <f t="shared" si="16"/>
        <v>42034.779224537036</v>
      </c>
      <c r="T165" s="15">
        <f t="shared" si="17"/>
        <v>42063.779224537036</v>
      </c>
    </row>
    <row r="166" spans="1:20" ht="43.2" x14ac:dyDescent="0.3">
      <c r="A166">
        <v>1071</v>
      </c>
      <c r="B166" s="3" t="s">
        <v>1072</v>
      </c>
      <c r="C166" s="3" t="s">
        <v>5181</v>
      </c>
      <c r="D166">
        <v>100</v>
      </c>
      <c r="E166">
        <v>0</v>
      </c>
      <c r="F166" s="6" t="s">
        <v>8221</v>
      </c>
      <c r="G166" t="s">
        <v>8234</v>
      </c>
      <c r="H166" t="s">
        <v>8254</v>
      </c>
      <c r="I166">
        <v>1447787093</v>
      </c>
      <c r="J166">
        <v>1445191493</v>
      </c>
      <c r="K166" t="b">
        <v>0</v>
      </c>
      <c r="L166">
        <v>0</v>
      </c>
      <c r="M166" t="b">
        <v>0</v>
      </c>
      <c r="N166" t="s">
        <v>8282</v>
      </c>
      <c r="O166" s="9">
        <f t="shared" si="18"/>
        <v>0</v>
      </c>
      <c r="P166" s="10" t="e">
        <f t="shared" si="19"/>
        <v>#DIV/0!</v>
      </c>
      <c r="Q166" t="str">
        <f t="shared" si="20"/>
        <v>games</v>
      </c>
      <c r="R166" t="str">
        <f t="shared" si="21"/>
        <v>video games</v>
      </c>
      <c r="S166" s="15">
        <f t="shared" si="16"/>
        <v>42295.503391203703</v>
      </c>
      <c r="T166" s="15">
        <f t="shared" si="17"/>
        <v>42325.545057870375</v>
      </c>
    </row>
    <row r="167" spans="1:20" ht="43.2" x14ac:dyDescent="0.3">
      <c r="A167">
        <v>2148</v>
      </c>
      <c r="B167" s="3" t="s">
        <v>2149</v>
      </c>
      <c r="C167" s="3" t="s">
        <v>6258</v>
      </c>
      <c r="D167">
        <v>100</v>
      </c>
      <c r="E167">
        <v>2</v>
      </c>
      <c r="F167" s="6" t="s">
        <v>8221</v>
      </c>
      <c r="G167" t="s">
        <v>8225</v>
      </c>
      <c r="H167" t="s">
        <v>8247</v>
      </c>
      <c r="I167">
        <v>1427992582</v>
      </c>
      <c r="J167">
        <v>1425404182</v>
      </c>
      <c r="K167" t="b">
        <v>0</v>
      </c>
      <c r="L167">
        <v>2</v>
      </c>
      <c r="M167" t="b">
        <v>0</v>
      </c>
      <c r="N167" t="s">
        <v>8282</v>
      </c>
      <c r="O167" s="9">
        <f t="shared" si="18"/>
        <v>2</v>
      </c>
      <c r="P167" s="10">
        <f t="shared" si="19"/>
        <v>1</v>
      </c>
      <c r="Q167" t="str">
        <f t="shared" si="20"/>
        <v>games</v>
      </c>
      <c r="R167" t="str">
        <f t="shared" si="21"/>
        <v>video games</v>
      </c>
      <c r="S167" s="15">
        <f t="shared" si="16"/>
        <v>42066.483587962968</v>
      </c>
      <c r="T167" s="15">
        <f t="shared" si="17"/>
        <v>42096.441921296297</v>
      </c>
    </row>
    <row r="168" spans="1:20" ht="43.2" x14ac:dyDescent="0.3">
      <c r="A168">
        <v>3745</v>
      </c>
      <c r="B168" s="3" t="s">
        <v>3742</v>
      </c>
      <c r="C168" s="3" t="s">
        <v>7855</v>
      </c>
      <c r="D168">
        <v>100</v>
      </c>
      <c r="E168">
        <v>10</v>
      </c>
      <c r="F168" s="6" t="s">
        <v>8221</v>
      </c>
      <c r="G168" t="s">
        <v>8224</v>
      </c>
      <c r="H168" t="s">
        <v>8246</v>
      </c>
      <c r="I168">
        <v>1407689102</v>
      </c>
      <c r="J168">
        <v>1405097102</v>
      </c>
      <c r="K168" t="b">
        <v>0</v>
      </c>
      <c r="L168">
        <v>1</v>
      </c>
      <c r="M168" t="b">
        <v>0</v>
      </c>
      <c r="N168" t="s">
        <v>8271</v>
      </c>
      <c r="O168" s="9">
        <f t="shared" si="18"/>
        <v>10</v>
      </c>
      <c r="P168" s="10">
        <f t="shared" si="19"/>
        <v>10</v>
      </c>
      <c r="Q168" t="str">
        <f t="shared" si="20"/>
        <v>theater</v>
      </c>
      <c r="R168" t="str">
        <f t="shared" si="21"/>
        <v>plays</v>
      </c>
      <c r="S168" s="15">
        <f t="shared" si="16"/>
        <v>41831.447939814818</v>
      </c>
      <c r="T168" s="15">
        <f t="shared" si="17"/>
        <v>41861.447939814818</v>
      </c>
    </row>
    <row r="169" spans="1:20" ht="28.8" x14ac:dyDescent="0.3">
      <c r="A169">
        <v>1420</v>
      </c>
      <c r="B169" s="3" t="s">
        <v>1421</v>
      </c>
      <c r="C169" s="3" t="s">
        <v>5530</v>
      </c>
      <c r="D169">
        <v>110</v>
      </c>
      <c r="E169">
        <v>3</v>
      </c>
      <c r="F169" s="6" t="s">
        <v>8221</v>
      </c>
      <c r="G169" t="s">
        <v>8224</v>
      </c>
      <c r="H169" t="s">
        <v>8246</v>
      </c>
      <c r="I169">
        <v>1467129686</v>
      </c>
      <c r="J169">
        <v>1464969686</v>
      </c>
      <c r="K169" t="b">
        <v>0</v>
      </c>
      <c r="L169">
        <v>3</v>
      </c>
      <c r="M169" t="b">
        <v>0</v>
      </c>
      <c r="N169" t="s">
        <v>8287</v>
      </c>
      <c r="O169" s="9">
        <f t="shared" si="18"/>
        <v>2.7272727272727271</v>
      </c>
      <c r="P169" s="10">
        <f t="shared" si="19"/>
        <v>1</v>
      </c>
      <c r="Q169" t="str">
        <f t="shared" si="20"/>
        <v>publishing</v>
      </c>
      <c r="R169" t="str">
        <f t="shared" si="21"/>
        <v>translations</v>
      </c>
      <c r="S169" s="15">
        <f t="shared" si="16"/>
        <v>42524.417662037042</v>
      </c>
      <c r="T169" s="15">
        <f t="shared" si="17"/>
        <v>42549.417662037042</v>
      </c>
    </row>
    <row r="170" spans="1:20" ht="28.8" x14ac:dyDescent="0.3">
      <c r="A170">
        <v>3735</v>
      </c>
      <c r="B170" s="3" t="s">
        <v>3732</v>
      </c>
      <c r="C170" s="3" t="s">
        <v>7845</v>
      </c>
      <c r="D170">
        <v>150</v>
      </c>
      <c r="E170">
        <v>20</v>
      </c>
      <c r="F170" s="6" t="s">
        <v>8221</v>
      </c>
      <c r="G170" t="s">
        <v>8225</v>
      </c>
      <c r="H170" t="s">
        <v>8247</v>
      </c>
      <c r="I170">
        <v>1432831089</v>
      </c>
      <c r="J170">
        <v>1430239089</v>
      </c>
      <c r="K170" t="b">
        <v>0</v>
      </c>
      <c r="L170">
        <v>2</v>
      </c>
      <c r="M170" t="b">
        <v>0</v>
      </c>
      <c r="N170" t="s">
        <v>8271</v>
      </c>
      <c r="O170" s="9">
        <f t="shared" si="18"/>
        <v>13.333333333333334</v>
      </c>
      <c r="P170" s="10">
        <f t="shared" si="19"/>
        <v>10</v>
      </c>
      <c r="Q170" t="str">
        <f t="shared" si="20"/>
        <v>theater</v>
      </c>
      <c r="R170" t="str">
        <f t="shared" si="21"/>
        <v>plays</v>
      </c>
      <c r="S170" s="15">
        <f t="shared" si="16"/>
        <v>42122.443159722221</v>
      </c>
      <c r="T170" s="15">
        <f t="shared" si="17"/>
        <v>42152.443159722221</v>
      </c>
    </row>
    <row r="171" spans="1:20" ht="43.2" x14ac:dyDescent="0.3">
      <c r="A171">
        <v>3925</v>
      </c>
      <c r="B171" s="3" t="s">
        <v>3922</v>
      </c>
      <c r="C171" s="3" t="s">
        <v>8033</v>
      </c>
      <c r="D171">
        <v>150</v>
      </c>
      <c r="E171">
        <v>15</v>
      </c>
      <c r="F171" s="6" t="s">
        <v>8221</v>
      </c>
      <c r="G171" t="s">
        <v>8224</v>
      </c>
      <c r="H171" t="s">
        <v>8246</v>
      </c>
      <c r="I171">
        <v>1406753639</v>
      </c>
      <c r="J171">
        <v>1404161639</v>
      </c>
      <c r="K171" t="b">
        <v>0</v>
      </c>
      <c r="L171">
        <v>3</v>
      </c>
      <c r="M171" t="b">
        <v>0</v>
      </c>
      <c r="N171" t="s">
        <v>8271</v>
      </c>
      <c r="O171" s="9">
        <f t="shared" si="18"/>
        <v>10</v>
      </c>
      <c r="P171" s="10">
        <f t="shared" si="19"/>
        <v>5</v>
      </c>
      <c r="Q171" t="str">
        <f t="shared" si="20"/>
        <v>theater</v>
      </c>
      <c r="R171" t="str">
        <f t="shared" si="21"/>
        <v>plays</v>
      </c>
      <c r="S171" s="15">
        <f t="shared" si="16"/>
        <v>41820.620821759258</v>
      </c>
      <c r="T171" s="15">
        <f t="shared" si="17"/>
        <v>41850.620821759258</v>
      </c>
    </row>
    <row r="172" spans="1:20" ht="43.2" x14ac:dyDescent="0.3">
      <c r="A172">
        <v>4082</v>
      </c>
      <c r="B172" s="3" t="s">
        <v>4078</v>
      </c>
      <c r="C172" s="3" t="s">
        <v>8185</v>
      </c>
      <c r="D172">
        <v>150</v>
      </c>
      <c r="E172">
        <v>3</v>
      </c>
      <c r="F172" s="6" t="s">
        <v>8221</v>
      </c>
      <c r="G172" t="s">
        <v>8224</v>
      </c>
      <c r="H172" t="s">
        <v>8246</v>
      </c>
      <c r="I172">
        <v>1447542000</v>
      </c>
      <c r="J172">
        <v>1446179553</v>
      </c>
      <c r="K172" t="b">
        <v>0</v>
      </c>
      <c r="L172">
        <v>2</v>
      </c>
      <c r="M172" t="b">
        <v>0</v>
      </c>
      <c r="N172" t="s">
        <v>8271</v>
      </c>
      <c r="O172" s="9">
        <f t="shared" si="18"/>
        <v>2</v>
      </c>
      <c r="P172" s="10">
        <f t="shared" si="19"/>
        <v>1.5</v>
      </c>
      <c r="Q172" t="str">
        <f t="shared" si="20"/>
        <v>theater</v>
      </c>
      <c r="R172" t="str">
        <f t="shared" si="21"/>
        <v>plays</v>
      </c>
      <c r="S172" s="15">
        <f t="shared" si="16"/>
        <v>42306.939270833333</v>
      </c>
      <c r="T172" s="15">
        <f t="shared" si="17"/>
        <v>42322.708333333328</v>
      </c>
    </row>
    <row r="173" spans="1:20" ht="43.2" x14ac:dyDescent="0.3">
      <c r="A173">
        <v>225</v>
      </c>
      <c r="B173" s="3" t="s">
        <v>227</v>
      </c>
      <c r="C173" s="3" t="s">
        <v>4335</v>
      </c>
      <c r="D173">
        <v>200</v>
      </c>
      <c r="E173">
        <v>0</v>
      </c>
      <c r="F173" s="6" t="s">
        <v>8221</v>
      </c>
      <c r="G173" t="s">
        <v>8224</v>
      </c>
      <c r="H173" t="s">
        <v>8246</v>
      </c>
      <c r="I173">
        <v>1460153054</v>
      </c>
      <c r="J173">
        <v>1457564654</v>
      </c>
      <c r="K173" t="b">
        <v>0</v>
      </c>
      <c r="L173">
        <v>0</v>
      </c>
      <c r="M173" t="b">
        <v>0</v>
      </c>
      <c r="N173" t="s">
        <v>8268</v>
      </c>
      <c r="O173" s="9">
        <f t="shared" si="18"/>
        <v>0</v>
      </c>
      <c r="P173" s="10" t="e">
        <f t="shared" si="19"/>
        <v>#DIV/0!</v>
      </c>
      <c r="Q173" t="str">
        <f t="shared" si="20"/>
        <v>film &amp; video</v>
      </c>
      <c r="R173" t="str">
        <f t="shared" si="21"/>
        <v>drama</v>
      </c>
      <c r="S173" s="15">
        <f t="shared" si="16"/>
        <v>42438.711273148147</v>
      </c>
      <c r="T173" s="15">
        <f t="shared" si="17"/>
        <v>42468.669606481482</v>
      </c>
    </row>
    <row r="174" spans="1:20" ht="43.2" x14ac:dyDescent="0.3">
      <c r="A174">
        <v>1091</v>
      </c>
      <c r="B174" s="3" t="s">
        <v>1092</v>
      </c>
      <c r="C174" s="3" t="s">
        <v>5201</v>
      </c>
      <c r="D174">
        <v>200</v>
      </c>
      <c r="E174">
        <v>25</v>
      </c>
      <c r="F174" s="6" t="s">
        <v>8221</v>
      </c>
      <c r="G174" t="s">
        <v>8225</v>
      </c>
      <c r="H174" t="s">
        <v>8247</v>
      </c>
      <c r="I174">
        <v>1460313672</v>
      </c>
      <c r="J174">
        <v>1457725272</v>
      </c>
      <c r="K174" t="b">
        <v>0</v>
      </c>
      <c r="L174">
        <v>2</v>
      </c>
      <c r="M174" t="b">
        <v>0</v>
      </c>
      <c r="N174" t="s">
        <v>8282</v>
      </c>
      <c r="O174" s="9">
        <f t="shared" si="18"/>
        <v>12.5</v>
      </c>
      <c r="P174" s="10">
        <f t="shared" si="19"/>
        <v>12.5</v>
      </c>
      <c r="Q174" t="str">
        <f t="shared" si="20"/>
        <v>games</v>
      </c>
      <c r="R174" t="str">
        <f t="shared" si="21"/>
        <v>video games</v>
      </c>
      <c r="S174" s="15">
        <f t="shared" si="16"/>
        <v>42440.570277777777</v>
      </c>
      <c r="T174" s="15">
        <f t="shared" si="17"/>
        <v>42470.528611111105</v>
      </c>
    </row>
    <row r="175" spans="1:20" ht="43.2" x14ac:dyDescent="0.3">
      <c r="A175">
        <v>2886</v>
      </c>
      <c r="B175" s="3" t="s">
        <v>2886</v>
      </c>
      <c r="C175" s="3" t="s">
        <v>6996</v>
      </c>
      <c r="D175">
        <v>200</v>
      </c>
      <c r="E175">
        <v>10</v>
      </c>
      <c r="F175" s="6" t="s">
        <v>8221</v>
      </c>
      <c r="G175" t="s">
        <v>8224</v>
      </c>
      <c r="H175" t="s">
        <v>8246</v>
      </c>
      <c r="I175">
        <v>1442635140</v>
      </c>
      <c r="J175">
        <v>1442243484</v>
      </c>
      <c r="K175" t="b">
        <v>0</v>
      </c>
      <c r="L175">
        <v>1</v>
      </c>
      <c r="M175" t="b">
        <v>0</v>
      </c>
      <c r="N175" t="s">
        <v>8271</v>
      </c>
      <c r="O175" s="9">
        <f t="shared" si="18"/>
        <v>5</v>
      </c>
      <c r="P175" s="10">
        <f t="shared" si="19"/>
        <v>10</v>
      </c>
      <c r="Q175" t="str">
        <f t="shared" si="20"/>
        <v>theater</v>
      </c>
      <c r="R175" t="str">
        <f t="shared" si="21"/>
        <v>plays</v>
      </c>
      <c r="S175" s="15">
        <f t="shared" si="16"/>
        <v>42261.382916666669</v>
      </c>
      <c r="T175" s="15">
        <f t="shared" si="17"/>
        <v>42265.915972222225</v>
      </c>
    </row>
    <row r="176" spans="1:20" ht="43.2" x14ac:dyDescent="0.3">
      <c r="A176">
        <v>3188</v>
      </c>
      <c r="B176" s="3" t="s">
        <v>3188</v>
      </c>
      <c r="C176" s="3" t="s">
        <v>7298</v>
      </c>
      <c r="D176">
        <v>200</v>
      </c>
      <c r="E176">
        <v>130</v>
      </c>
      <c r="F176" s="6" t="s">
        <v>8221</v>
      </c>
      <c r="G176" t="s">
        <v>8225</v>
      </c>
      <c r="H176" t="s">
        <v>8247</v>
      </c>
      <c r="I176">
        <v>1433930302</v>
      </c>
      <c r="J176">
        <v>1432115902</v>
      </c>
      <c r="K176" t="b">
        <v>0</v>
      </c>
      <c r="L176">
        <v>9</v>
      </c>
      <c r="M176" t="b">
        <v>0</v>
      </c>
      <c r="N176" t="s">
        <v>8305</v>
      </c>
      <c r="O176" s="9">
        <f t="shared" si="18"/>
        <v>65</v>
      </c>
      <c r="P176" s="10">
        <f t="shared" si="19"/>
        <v>14.444444444444445</v>
      </c>
      <c r="Q176" t="str">
        <f t="shared" si="20"/>
        <v>theater</v>
      </c>
      <c r="R176" t="str">
        <f t="shared" si="21"/>
        <v>musical</v>
      </c>
      <c r="S176" s="15">
        <f t="shared" si="16"/>
        <v>42144.165532407409</v>
      </c>
      <c r="T176" s="15">
        <f t="shared" si="17"/>
        <v>42165.165532407409</v>
      </c>
    </row>
    <row r="177" spans="1:20" ht="43.2" x14ac:dyDescent="0.3">
      <c r="A177">
        <v>3995</v>
      </c>
      <c r="B177" s="3" t="s">
        <v>3991</v>
      </c>
      <c r="C177" s="3" t="s">
        <v>8101</v>
      </c>
      <c r="D177">
        <v>200</v>
      </c>
      <c r="E177">
        <v>70</v>
      </c>
      <c r="F177" s="6" t="s">
        <v>8221</v>
      </c>
      <c r="G177" t="s">
        <v>8225</v>
      </c>
      <c r="H177" t="s">
        <v>8247</v>
      </c>
      <c r="I177">
        <v>1423913220</v>
      </c>
      <c r="J177">
        <v>1421339077</v>
      </c>
      <c r="K177" t="b">
        <v>0</v>
      </c>
      <c r="L177">
        <v>4</v>
      </c>
      <c r="M177" t="b">
        <v>0</v>
      </c>
      <c r="N177" t="s">
        <v>8271</v>
      </c>
      <c r="O177" s="9">
        <f t="shared" si="18"/>
        <v>35</v>
      </c>
      <c r="P177" s="10">
        <f t="shared" si="19"/>
        <v>17.5</v>
      </c>
      <c r="Q177" t="str">
        <f t="shared" si="20"/>
        <v>theater</v>
      </c>
      <c r="R177" t="str">
        <f t="shared" si="21"/>
        <v>plays</v>
      </c>
      <c r="S177" s="15">
        <f t="shared" si="16"/>
        <v>42019.433761574073</v>
      </c>
      <c r="T177" s="15">
        <f t="shared" si="17"/>
        <v>42049.227083333331</v>
      </c>
    </row>
    <row r="178" spans="1:20" ht="28.8" x14ac:dyDescent="0.3">
      <c r="A178">
        <v>2154</v>
      </c>
      <c r="B178" s="3" t="s">
        <v>2155</v>
      </c>
      <c r="C178" s="3" t="s">
        <v>6264</v>
      </c>
      <c r="D178">
        <v>250</v>
      </c>
      <c r="E178">
        <v>2</v>
      </c>
      <c r="F178" s="6" t="s">
        <v>8221</v>
      </c>
      <c r="G178" t="s">
        <v>8224</v>
      </c>
      <c r="H178" t="s">
        <v>8246</v>
      </c>
      <c r="I178">
        <v>1390921827</v>
      </c>
      <c r="J178">
        <v>1389193827</v>
      </c>
      <c r="K178" t="b">
        <v>0</v>
      </c>
      <c r="L178">
        <v>2</v>
      </c>
      <c r="M178" t="b">
        <v>0</v>
      </c>
      <c r="N178" t="s">
        <v>8282</v>
      </c>
      <c r="O178" s="9">
        <f t="shared" si="18"/>
        <v>0.8</v>
      </c>
      <c r="P178" s="10">
        <f t="shared" si="19"/>
        <v>1</v>
      </c>
      <c r="Q178" t="str">
        <f t="shared" si="20"/>
        <v>games</v>
      </c>
      <c r="R178" t="str">
        <f t="shared" si="21"/>
        <v>video games</v>
      </c>
      <c r="S178" s="15">
        <f t="shared" si="16"/>
        <v>41647.382256944446</v>
      </c>
      <c r="T178" s="15">
        <f t="shared" si="17"/>
        <v>41667.382256944446</v>
      </c>
    </row>
    <row r="179" spans="1:20" ht="43.2" x14ac:dyDescent="0.3">
      <c r="A179">
        <v>2861</v>
      </c>
      <c r="B179" s="3" t="s">
        <v>2861</v>
      </c>
      <c r="C179" s="3" t="s">
        <v>6971</v>
      </c>
      <c r="D179">
        <v>250</v>
      </c>
      <c r="E179">
        <v>80</v>
      </c>
      <c r="F179" s="6" t="s">
        <v>8221</v>
      </c>
      <c r="G179" t="s">
        <v>8226</v>
      </c>
      <c r="H179" t="s">
        <v>8248</v>
      </c>
      <c r="I179">
        <v>1443103848</v>
      </c>
      <c r="J179">
        <v>1441894248</v>
      </c>
      <c r="K179" t="b">
        <v>0</v>
      </c>
      <c r="L179">
        <v>3</v>
      </c>
      <c r="M179" t="b">
        <v>0</v>
      </c>
      <c r="N179" t="s">
        <v>8271</v>
      </c>
      <c r="O179" s="9">
        <f t="shared" si="18"/>
        <v>32</v>
      </c>
      <c r="P179" s="10">
        <f t="shared" si="19"/>
        <v>26.666666666666668</v>
      </c>
      <c r="Q179" t="str">
        <f t="shared" si="20"/>
        <v>theater</v>
      </c>
      <c r="R179" t="str">
        <f t="shared" si="21"/>
        <v>plays</v>
      </c>
      <c r="S179" s="15">
        <f t="shared" si="16"/>
        <v>42257.340833333335</v>
      </c>
      <c r="T179" s="15">
        <f t="shared" si="17"/>
        <v>42271.340833333335</v>
      </c>
    </row>
    <row r="180" spans="1:20" ht="43.2" x14ac:dyDescent="0.3">
      <c r="A180">
        <v>4011</v>
      </c>
      <c r="B180" s="3" t="s">
        <v>4007</v>
      </c>
      <c r="C180" s="3" t="s">
        <v>8116</v>
      </c>
      <c r="D180">
        <v>250</v>
      </c>
      <c r="E180">
        <v>19</v>
      </c>
      <c r="F180" s="6" t="s">
        <v>8221</v>
      </c>
      <c r="G180" t="s">
        <v>8225</v>
      </c>
      <c r="H180" t="s">
        <v>8247</v>
      </c>
      <c r="I180">
        <v>1422450278</v>
      </c>
      <c r="J180">
        <v>1419858278</v>
      </c>
      <c r="K180" t="b">
        <v>0</v>
      </c>
      <c r="L180">
        <v>4</v>
      </c>
      <c r="M180" t="b">
        <v>0</v>
      </c>
      <c r="N180" t="s">
        <v>8271</v>
      </c>
      <c r="O180" s="9">
        <f t="shared" si="18"/>
        <v>7.6</v>
      </c>
      <c r="P180" s="10">
        <f t="shared" si="19"/>
        <v>4.75</v>
      </c>
      <c r="Q180" t="str">
        <f t="shared" si="20"/>
        <v>theater</v>
      </c>
      <c r="R180" t="str">
        <f t="shared" si="21"/>
        <v>plays</v>
      </c>
      <c r="S180" s="15">
        <f t="shared" si="16"/>
        <v>42002.29488425926</v>
      </c>
      <c r="T180" s="15">
        <f t="shared" si="17"/>
        <v>42032.29488425926</v>
      </c>
    </row>
    <row r="181" spans="1:20" ht="43.2" x14ac:dyDescent="0.3">
      <c r="A181">
        <v>4078</v>
      </c>
      <c r="B181" s="3" t="s">
        <v>4074</v>
      </c>
      <c r="C181" s="3" t="s">
        <v>8181</v>
      </c>
      <c r="D181">
        <v>250</v>
      </c>
      <c r="E181">
        <v>0</v>
      </c>
      <c r="F181" s="6" t="s">
        <v>8221</v>
      </c>
      <c r="G181" t="s">
        <v>8225</v>
      </c>
      <c r="H181" t="s">
        <v>8247</v>
      </c>
      <c r="I181">
        <v>1485543242</v>
      </c>
      <c r="J181">
        <v>1482951242</v>
      </c>
      <c r="K181" t="b">
        <v>0</v>
      </c>
      <c r="L181">
        <v>0</v>
      </c>
      <c r="M181" t="b">
        <v>0</v>
      </c>
      <c r="N181" t="s">
        <v>8271</v>
      </c>
      <c r="O181" s="9">
        <f t="shared" si="18"/>
        <v>0</v>
      </c>
      <c r="P181" s="10" t="e">
        <f t="shared" si="19"/>
        <v>#DIV/0!</v>
      </c>
      <c r="Q181" t="str">
        <f t="shared" si="20"/>
        <v>theater</v>
      </c>
      <c r="R181" t="str">
        <f t="shared" si="21"/>
        <v>plays</v>
      </c>
      <c r="S181" s="15">
        <f t="shared" si="16"/>
        <v>42732.537523148145</v>
      </c>
      <c r="T181" s="15">
        <f t="shared" si="17"/>
        <v>42762.537523148145</v>
      </c>
    </row>
    <row r="182" spans="1:20" ht="43.2" x14ac:dyDescent="0.3">
      <c r="A182">
        <v>4100</v>
      </c>
      <c r="B182" s="3" t="s">
        <v>4096</v>
      </c>
      <c r="C182" s="3" t="s">
        <v>8203</v>
      </c>
      <c r="D182">
        <v>270</v>
      </c>
      <c r="E182">
        <v>0</v>
      </c>
      <c r="F182" s="6" t="s">
        <v>8221</v>
      </c>
      <c r="G182" t="s">
        <v>8224</v>
      </c>
      <c r="H182" t="s">
        <v>8246</v>
      </c>
      <c r="I182">
        <v>1414205990</v>
      </c>
      <c r="J182">
        <v>1413341990</v>
      </c>
      <c r="K182" t="b">
        <v>0</v>
      </c>
      <c r="L182">
        <v>0</v>
      </c>
      <c r="M182" t="b">
        <v>0</v>
      </c>
      <c r="N182" t="s">
        <v>8271</v>
      </c>
      <c r="O182" s="9">
        <f t="shared" si="18"/>
        <v>0</v>
      </c>
      <c r="P182" s="10" t="e">
        <f t="shared" si="19"/>
        <v>#DIV/0!</v>
      </c>
      <c r="Q182" t="str">
        <f t="shared" si="20"/>
        <v>theater</v>
      </c>
      <c r="R182" t="str">
        <f t="shared" si="21"/>
        <v>plays</v>
      </c>
      <c r="S182" s="15">
        <f t="shared" si="16"/>
        <v>41926.874884259261</v>
      </c>
      <c r="T182" s="15">
        <f t="shared" si="17"/>
        <v>41936.874884259261</v>
      </c>
    </row>
    <row r="183" spans="1:20" ht="43.2" x14ac:dyDescent="0.3">
      <c r="A183">
        <v>1876</v>
      </c>
      <c r="B183" s="3" t="s">
        <v>1877</v>
      </c>
      <c r="C183" s="3" t="s">
        <v>5986</v>
      </c>
      <c r="D183">
        <v>280</v>
      </c>
      <c r="E183">
        <v>0</v>
      </c>
      <c r="F183" s="6" t="s">
        <v>8221</v>
      </c>
      <c r="G183" t="s">
        <v>8226</v>
      </c>
      <c r="H183" t="s">
        <v>8248</v>
      </c>
      <c r="I183">
        <v>1402901405</v>
      </c>
      <c r="J183">
        <v>1400309405</v>
      </c>
      <c r="K183" t="b">
        <v>0</v>
      </c>
      <c r="L183">
        <v>0</v>
      </c>
      <c r="M183" t="b">
        <v>0</v>
      </c>
      <c r="N183" t="s">
        <v>8283</v>
      </c>
      <c r="O183" s="9">
        <f t="shared" si="18"/>
        <v>0</v>
      </c>
      <c r="P183" s="10" t="e">
        <f t="shared" si="19"/>
        <v>#DIV/0!</v>
      </c>
      <c r="Q183" t="str">
        <f t="shared" si="20"/>
        <v>games</v>
      </c>
      <c r="R183" t="str">
        <f t="shared" si="21"/>
        <v>mobile games</v>
      </c>
      <c r="S183" s="15">
        <f t="shared" si="16"/>
        <v>41776.034780092588</v>
      </c>
      <c r="T183" s="15">
        <f t="shared" si="17"/>
        <v>41806.034780092588</v>
      </c>
    </row>
    <row r="184" spans="1:20" ht="43.2" x14ac:dyDescent="0.3">
      <c r="A184">
        <v>1093</v>
      </c>
      <c r="B184" s="3" t="s">
        <v>1094</v>
      </c>
      <c r="C184" s="3" t="s">
        <v>5203</v>
      </c>
      <c r="D184">
        <v>300</v>
      </c>
      <c r="E184">
        <v>42.25</v>
      </c>
      <c r="F184" s="6" t="s">
        <v>8221</v>
      </c>
      <c r="G184" t="s">
        <v>8229</v>
      </c>
      <c r="H184" t="s">
        <v>8251</v>
      </c>
      <c r="I184">
        <v>1455232937</v>
      </c>
      <c r="J184">
        <v>1453936937</v>
      </c>
      <c r="K184" t="b">
        <v>0</v>
      </c>
      <c r="L184">
        <v>4</v>
      </c>
      <c r="M184" t="b">
        <v>0</v>
      </c>
      <c r="N184" t="s">
        <v>8282</v>
      </c>
      <c r="O184" s="9">
        <f t="shared" si="18"/>
        <v>14.083333333333334</v>
      </c>
      <c r="P184" s="10">
        <f t="shared" si="19"/>
        <v>10.5625</v>
      </c>
      <c r="Q184" t="str">
        <f t="shared" si="20"/>
        <v>games</v>
      </c>
      <c r="R184" t="str">
        <f t="shared" si="21"/>
        <v>video games</v>
      </c>
      <c r="S184" s="15">
        <f t="shared" si="16"/>
        <v>42396.723807870367</v>
      </c>
      <c r="T184" s="15">
        <f t="shared" si="17"/>
        <v>42411.723807870367</v>
      </c>
    </row>
    <row r="185" spans="1:20" ht="43.2" x14ac:dyDescent="0.3">
      <c r="A185">
        <v>3054</v>
      </c>
      <c r="B185" s="3" t="s">
        <v>3054</v>
      </c>
      <c r="C185" s="3" t="s">
        <v>7164</v>
      </c>
      <c r="D185">
        <v>300</v>
      </c>
      <c r="E185">
        <v>0</v>
      </c>
      <c r="F185" s="6" t="s">
        <v>8221</v>
      </c>
      <c r="G185" t="s">
        <v>8224</v>
      </c>
      <c r="H185" t="s">
        <v>8246</v>
      </c>
      <c r="I185">
        <v>1425258240</v>
      </c>
      <c r="J185">
        <v>1422043154</v>
      </c>
      <c r="K185" t="b">
        <v>0</v>
      </c>
      <c r="L185">
        <v>0</v>
      </c>
      <c r="M185" t="b">
        <v>0</v>
      </c>
      <c r="N185" t="s">
        <v>8303</v>
      </c>
      <c r="O185" s="9">
        <f t="shared" si="18"/>
        <v>0</v>
      </c>
      <c r="P185" s="10" t="e">
        <f t="shared" si="19"/>
        <v>#DIV/0!</v>
      </c>
      <c r="Q185" t="str">
        <f t="shared" si="20"/>
        <v>theater</v>
      </c>
      <c r="R185" t="str">
        <f t="shared" si="21"/>
        <v>spaces</v>
      </c>
      <c r="S185" s="15">
        <f t="shared" si="16"/>
        <v>42027.582800925928</v>
      </c>
      <c r="T185" s="15">
        <f t="shared" si="17"/>
        <v>42064.794444444444</v>
      </c>
    </row>
    <row r="186" spans="1:20" ht="43.2" x14ac:dyDescent="0.3">
      <c r="A186">
        <v>4043</v>
      </c>
      <c r="B186" s="3" t="s">
        <v>4039</v>
      </c>
      <c r="C186" s="3" t="s">
        <v>8147</v>
      </c>
      <c r="D186">
        <v>300</v>
      </c>
      <c r="E186">
        <v>0</v>
      </c>
      <c r="F186" s="6" t="s">
        <v>8221</v>
      </c>
      <c r="G186" t="s">
        <v>8229</v>
      </c>
      <c r="H186" t="s">
        <v>8251</v>
      </c>
      <c r="I186">
        <v>1416524325</v>
      </c>
      <c r="J186">
        <v>1415228325</v>
      </c>
      <c r="K186" t="b">
        <v>0</v>
      </c>
      <c r="L186">
        <v>0</v>
      </c>
      <c r="M186" t="b">
        <v>0</v>
      </c>
      <c r="N186" t="s">
        <v>8271</v>
      </c>
      <c r="O186" s="9">
        <f t="shared" si="18"/>
        <v>0</v>
      </c>
      <c r="P186" s="10" t="e">
        <f t="shared" si="19"/>
        <v>#DIV/0!</v>
      </c>
      <c r="Q186" t="str">
        <f t="shared" si="20"/>
        <v>theater</v>
      </c>
      <c r="R186" t="str">
        <f t="shared" si="21"/>
        <v>plays</v>
      </c>
      <c r="S186" s="15">
        <f t="shared" si="16"/>
        <v>41948.707465277781</v>
      </c>
      <c r="T186" s="15">
        <f t="shared" si="17"/>
        <v>41963.707465277781</v>
      </c>
    </row>
    <row r="187" spans="1:20" ht="43.2" x14ac:dyDescent="0.3">
      <c r="A187">
        <v>4110</v>
      </c>
      <c r="B187" s="3" t="s">
        <v>4106</v>
      </c>
      <c r="C187" s="3" t="s">
        <v>8213</v>
      </c>
      <c r="D187">
        <v>300</v>
      </c>
      <c r="E187">
        <v>86</v>
      </c>
      <c r="F187" s="6" t="s">
        <v>8221</v>
      </c>
      <c r="G187" t="s">
        <v>8225</v>
      </c>
      <c r="H187" t="s">
        <v>8247</v>
      </c>
      <c r="I187">
        <v>1469113351</v>
      </c>
      <c r="J187">
        <v>1463929351</v>
      </c>
      <c r="K187" t="b">
        <v>0</v>
      </c>
      <c r="L187">
        <v>6</v>
      </c>
      <c r="M187" t="b">
        <v>0</v>
      </c>
      <c r="N187" t="s">
        <v>8271</v>
      </c>
      <c r="O187" s="9">
        <f t="shared" si="18"/>
        <v>28.666666666666668</v>
      </c>
      <c r="P187" s="10">
        <f t="shared" si="19"/>
        <v>14.333333333333334</v>
      </c>
      <c r="Q187" t="str">
        <f t="shared" si="20"/>
        <v>theater</v>
      </c>
      <c r="R187" t="str">
        <f t="shared" si="21"/>
        <v>plays</v>
      </c>
      <c r="S187" s="15">
        <f t="shared" si="16"/>
        <v>42512.376747685179</v>
      </c>
      <c r="T187" s="15">
        <f t="shared" si="17"/>
        <v>42572.376747685179</v>
      </c>
    </row>
    <row r="188" spans="1:20" ht="43.2" x14ac:dyDescent="0.3">
      <c r="A188">
        <v>441</v>
      </c>
      <c r="B188" s="3" t="s">
        <v>442</v>
      </c>
      <c r="C188" s="3" t="s">
        <v>4551</v>
      </c>
      <c r="D188">
        <v>400</v>
      </c>
      <c r="E188">
        <v>0</v>
      </c>
      <c r="F188" s="6" t="s">
        <v>8221</v>
      </c>
      <c r="G188" t="s">
        <v>8225</v>
      </c>
      <c r="H188" t="s">
        <v>8247</v>
      </c>
      <c r="I188">
        <v>1383418996</v>
      </c>
      <c r="J188">
        <v>1380826996</v>
      </c>
      <c r="K188" t="b">
        <v>0</v>
      </c>
      <c r="L188">
        <v>0</v>
      </c>
      <c r="M188" t="b">
        <v>0</v>
      </c>
      <c r="N188" t="s">
        <v>8270</v>
      </c>
      <c r="O188" s="9">
        <f t="shared" si="18"/>
        <v>0</v>
      </c>
      <c r="P188" s="10" t="e">
        <f t="shared" si="19"/>
        <v>#DIV/0!</v>
      </c>
      <c r="Q188" t="str">
        <f t="shared" si="20"/>
        <v>film &amp; video</v>
      </c>
      <c r="R188" t="str">
        <f t="shared" si="21"/>
        <v>animation</v>
      </c>
      <c r="S188" s="15">
        <f t="shared" si="16"/>
        <v>41550.543935185182</v>
      </c>
      <c r="T188" s="15">
        <f t="shared" si="17"/>
        <v>41580.543935185182</v>
      </c>
    </row>
    <row r="189" spans="1:20" ht="43.2" x14ac:dyDescent="0.3">
      <c r="A189">
        <v>581</v>
      </c>
      <c r="B189" s="3" t="s">
        <v>582</v>
      </c>
      <c r="C189" s="3" t="s">
        <v>4691</v>
      </c>
      <c r="D189">
        <v>400</v>
      </c>
      <c r="E189">
        <v>0</v>
      </c>
      <c r="F189" s="6" t="s">
        <v>8221</v>
      </c>
      <c r="G189" t="s">
        <v>8224</v>
      </c>
      <c r="H189" t="s">
        <v>8246</v>
      </c>
      <c r="I189">
        <v>1438474704</v>
      </c>
      <c r="J189">
        <v>1435882704</v>
      </c>
      <c r="K189" t="b">
        <v>0</v>
      </c>
      <c r="L189">
        <v>0</v>
      </c>
      <c r="M189" t="b">
        <v>0</v>
      </c>
      <c r="N189" t="s">
        <v>8272</v>
      </c>
      <c r="O189" s="9">
        <f t="shared" si="18"/>
        <v>0</v>
      </c>
      <c r="P189" s="10" t="e">
        <f t="shared" si="19"/>
        <v>#DIV/0!</v>
      </c>
      <c r="Q189" t="str">
        <f t="shared" si="20"/>
        <v>technology</v>
      </c>
      <c r="R189" t="str">
        <f t="shared" si="21"/>
        <v>web</v>
      </c>
      <c r="S189" s="15">
        <f t="shared" si="16"/>
        <v>42187.762777777782</v>
      </c>
      <c r="T189" s="15">
        <f t="shared" si="17"/>
        <v>42217.762777777782</v>
      </c>
    </row>
    <row r="190" spans="1:20" ht="43.2" x14ac:dyDescent="0.3">
      <c r="A190">
        <v>1106</v>
      </c>
      <c r="B190" s="3" t="s">
        <v>1107</v>
      </c>
      <c r="C190" s="3" t="s">
        <v>5216</v>
      </c>
      <c r="D190">
        <v>400</v>
      </c>
      <c r="E190">
        <v>165</v>
      </c>
      <c r="F190" s="6" t="s">
        <v>8221</v>
      </c>
      <c r="G190" t="s">
        <v>8224</v>
      </c>
      <c r="H190" t="s">
        <v>8246</v>
      </c>
      <c r="I190">
        <v>1333557975</v>
      </c>
      <c r="J190">
        <v>1330969575</v>
      </c>
      <c r="K190" t="b">
        <v>0</v>
      </c>
      <c r="L190">
        <v>7</v>
      </c>
      <c r="M190" t="b">
        <v>0</v>
      </c>
      <c r="N190" t="s">
        <v>8282</v>
      </c>
      <c r="O190" s="9">
        <f t="shared" si="18"/>
        <v>41.25</v>
      </c>
      <c r="P190" s="10">
        <f t="shared" si="19"/>
        <v>23.571428571428573</v>
      </c>
      <c r="Q190" t="str">
        <f t="shared" si="20"/>
        <v>games</v>
      </c>
      <c r="R190" t="str">
        <f t="shared" si="21"/>
        <v>video games</v>
      </c>
      <c r="S190" s="15">
        <f t="shared" si="16"/>
        <v>40973.490451388891</v>
      </c>
      <c r="T190" s="15">
        <f t="shared" si="17"/>
        <v>41003.448784722219</v>
      </c>
    </row>
    <row r="191" spans="1:20" ht="28.8" x14ac:dyDescent="0.3">
      <c r="A191">
        <v>2885</v>
      </c>
      <c r="B191" s="3" t="s">
        <v>2885</v>
      </c>
      <c r="C191" s="3" t="s">
        <v>6995</v>
      </c>
      <c r="D191">
        <v>400</v>
      </c>
      <c r="E191">
        <v>130</v>
      </c>
      <c r="F191" s="6" t="s">
        <v>8221</v>
      </c>
      <c r="G191" t="s">
        <v>8224</v>
      </c>
      <c r="H191" t="s">
        <v>8246</v>
      </c>
      <c r="I191">
        <v>1426294201</v>
      </c>
      <c r="J191">
        <v>1423705801</v>
      </c>
      <c r="K191" t="b">
        <v>0</v>
      </c>
      <c r="L191">
        <v>5</v>
      </c>
      <c r="M191" t="b">
        <v>0</v>
      </c>
      <c r="N191" t="s">
        <v>8271</v>
      </c>
      <c r="O191" s="9">
        <f t="shared" si="18"/>
        <v>32.5</v>
      </c>
      <c r="P191" s="10">
        <f t="shared" si="19"/>
        <v>26</v>
      </c>
      <c r="Q191" t="str">
        <f t="shared" si="20"/>
        <v>theater</v>
      </c>
      <c r="R191" t="str">
        <f t="shared" si="21"/>
        <v>plays</v>
      </c>
      <c r="S191" s="15">
        <f t="shared" si="16"/>
        <v>42046.82640046296</v>
      </c>
      <c r="T191" s="15">
        <f t="shared" si="17"/>
        <v>42076.784733796296</v>
      </c>
    </row>
    <row r="192" spans="1:20" ht="43.2" x14ac:dyDescent="0.3">
      <c r="A192">
        <v>3987</v>
      </c>
      <c r="B192" s="3" t="s">
        <v>3983</v>
      </c>
      <c r="C192" s="3" t="s">
        <v>8093</v>
      </c>
      <c r="D192">
        <v>400</v>
      </c>
      <c r="E192">
        <v>151</v>
      </c>
      <c r="F192" s="6" t="s">
        <v>8221</v>
      </c>
      <c r="G192" t="s">
        <v>8225</v>
      </c>
      <c r="H192" t="s">
        <v>8247</v>
      </c>
      <c r="I192">
        <v>1400278290</v>
      </c>
      <c r="J192">
        <v>1399414290</v>
      </c>
      <c r="K192" t="b">
        <v>0</v>
      </c>
      <c r="L192">
        <v>13</v>
      </c>
      <c r="M192" t="b">
        <v>0</v>
      </c>
      <c r="N192" t="s">
        <v>8271</v>
      </c>
      <c r="O192" s="9">
        <f t="shared" si="18"/>
        <v>37.75</v>
      </c>
      <c r="P192" s="10">
        <f t="shared" si="19"/>
        <v>11.615384615384615</v>
      </c>
      <c r="Q192" t="str">
        <f t="shared" si="20"/>
        <v>theater</v>
      </c>
      <c r="R192" t="str">
        <f t="shared" si="21"/>
        <v>plays</v>
      </c>
      <c r="S192" s="15">
        <f t="shared" si="16"/>
        <v>41765.67465277778</v>
      </c>
      <c r="T192" s="15">
        <f t="shared" si="17"/>
        <v>41775.67465277778</v>
      </c>
    </row>
    <row r="193" spans="1:20" ht="28.8" x14ac:dyDescent="0.3">
      <c r="A193">
        <v>177</v>
      </c>
      <c r="B193" s="3" t="s">
        <v>179</v>
      </c>
      <c r="C193" s="3" t="s">
        <v>4287</v>
      </c>
      <c r="D193">
        <v>450</v>
      </c>
      <c r="E193">
        <v>180</v>
      </c>
      <c r="F193" s="6" t="s">
        <v>8221</v>
      </c>
      <c r="G193" t="s">
        <v>8224</v>
      </c>
      <c r="H193" t="s">
        <v>8246</v>
      </c>
      <c r="I193">
        <v>1427155726</v>
      </c>
      <c r="J193">
        <v>1425690526</v>
      </c>
      <c r="K193" t="b">
        <v>0</v>
      </c>
      <c r="L193">
        <v>7</v>
      </c>
      <c r="M193" t="b">
        <v>0</v>
      </c>
      <c r="N193" t="s">
        <v>8268</v>
      </c>
      <c r="O193" s="9">
        <f t="shared" si="18"/>
        <v>40</v>
      </c>
      <c r="P193" s="10">
        <f t="shared" si="19"/>
        <v>25.714285714285715</v>
      </c>
      <c r="Q193" t="str">
        <f t="shared" si="20"/>
        <v>film &amp; video</v>
      </c>
      <c r="R193" t="str">
        <f t="shared" si="21"/>
        <v>drama</v>
      </c>
      <c r="S193" s="15">
        <f t="shared" si="16"/>
        <v>42069.797754629632</v>
      </c>
      <c r="T193" s="15">
        <f t="shared" si="17"/>
        <v>42086.75608796296</v>
      </c>
    </row>
    <row r="194" spans="1:20" ht="43.2" x14ac:dyDescent="0.3">
      <c r="A194">
        <v>439</v>
      </c>
      <c r="B194" s="3" t="s">
        <v>440</v>
      </c>
      <c r="C194" s="3" t="s">
        <v>4549</v>
      </c>
      <c r="D194">
        <v>450</v>
      </c>
      <c r="E194">
        <v>0</v>
      </c>
      <c r="F194" s="6" t="s">
        <v>8221</v>
      </c>
      <c r="G194" t="s">
        <v>8224</v>
      </c>
      <c r="H194" t="s">
        <v>8246</v>
      </c>
      <c r="I194">
        <v>1413569818</v>
      </c>
      <c r="J194">
        <v>1412705818</v>
      </c>
      <c r="K194" t="b">
        <v>0</v>
      </c>
      <c r="L194">
        <v>0</v>
      </c>
      <c r="M194" t="b">
        <v>0</v>
      </c>
      <c r="N194" t="s">
        <v>8270</v>
      </c>
      <c r="O194" s="9">
        <f t="shared" si="18"/>
        <v>0</v>
      </c>
      <c r="P194" s="10" t="e">
        <f t="shared" si="19"/>
        <v>#DIV/0!</v>
      </c>
      <c r="Q194" t="str">
        <f t="shared" si="20"/>
        <v>film &amp; video</v>
      </c>
      <c r="R194" t="str">
        <f t="shared" si="21"/>
        <v>animation</v>
      </c>
      <c r="S194" s="15">
        <f t="shared" si="16"/>
        <v>41919.511782407404</v>
      </c>
      <c r="T194" s="15">
        <f t="shared" si="17"/>
        <v>41929.511782407404</v>
      </c>
    </row>
    <row r="195" spans="1:20" ht="43.2" x14ac:dyDescent="0.3">
      <c r="A195">
        <v>1810</v>
      </c>
      <c r="B195" s="3" t="s">
        <v>1811</v>
      </c>
      <c r="C195" s="3" t="s">
        <v>5920</v>
      </c>
      <c r="D195">
        <v>450</v>
      </c>
      <c r="E195">
        <v>15</v>
      </c>
      <c r="F195" s="6" t="s">
        <v>8221</v>
      </c>
      <c r="G195" t="s">
        <v>8224</v>
      </c>
      <c r="H195" t="s">
        <v>8246</v>
      </c>
      <c r="I195">
        <v>1408657826</v>
      </c>
      <c r="J195">
        <v>1407621026</v>
      </c>
      <c r="K195" t="b">
        <v>0</v>
      </c>
      <c r="L195">
        <v>2</v>
      </c>
      <c r="M195" t="b">
        <v>0</v>
      </c>
      <c r="N195" t="s">
        <v>8285</v>
      </c>
      <c r="O195" s="9">
        <f t="shared" si="18"/>
        <v>3.3333333333333335</v>
      </c>
      <c r="P195" s="10">
        <f t="shared" si="19"/>
        <v>7.5</v>
      </c>
      <c r="Q195" t="str">
        <f t="shared" si="20"/>
        <v>photography</v>
      </c>
      <c r="R195" t="str">
        <f t="shared" si="21"/>
        <v>photobooks</v>
      </c>
      <c r="S195" s="15">
        <f t="shared" ref="S195:S258" si="22">(((J195/60)/60)/24)+DATE(1970,1,1)+(-6/24)</f>
        <v>41860.66002314815</v>
      </c>
      <c r="T195" s="15">
        <f t="shared" ref="T195:T258" si="23">(((I195/60)/60)/24)+DATE(1970,1,1)+(-6/24)</f>
        <v>41872.66002314815</v>
      </c>
    </row>
    <row r="196" spans="1:20" ht="43.2" x14ac:dyDescent="0.3">
      <c r="A196">
        <v>544</v>
      </c>
      <c r="B196" s="3" t="s">
        <v>545</v>
      </c>
      <c r="C196" s="3" t="s">
        <v>4654</v>
      </c>
      <c r="D196">
        <v>500</v>
      </c>
      <c r="E196">
        <v>6</v>
      </c>
      <c r="F196" s="6" t="s">
        <v>8221</v>
      </c>
      <c r="G196" t="s">
        <v>8224</v>
      </c>
      <c r="H196" t="s">
        <v>8246</v>
      </c>
      <c r="I196">
        <v>1467647160</v>
      </c>
      <c r="J196">
        <v>1465055160</v>
      </c>
      <c r="K196" t="b">
        <v>0</v>
      </c>
      <c r="L196">
        <v>2</v>
      </c>
      <c r="M196" t="b">
        <v>0</v>
      </c>
      <c r="N196" t="s">
        <v>8272</v>
      </c>
      <c r="O196" s="9">
        <f t="shared" si="18"/>
        <v>1.2</v>
      </c>
      <c r="P196" s="10">
        <f t="shared" si="19"/>
        <v>3</v>
      </c>
      <c r="Q196" t="str">
        <f t="shared" si="20"/>
        <v>technology</v>
      </c>
      <c r="R196" t="str">
        <f t="shared" si="21"/>
        <v>web</v>
      </c>
      <c r="S196" s="15">
        <f t="shared" si="22"/>
        <v>42525.406944444447</v>
      </c>
      <c r="T196" s="15">
        <f t="shared" si="23"/>
        <v>42555.406944444447</v>
      </c>
    </row>
    <row r="197" spans="1:20" ht="57.6" x14ac:dyDescent="0.3">
      <c r="A197">
        <v>593</v>
      </c>
      <c r="B197" s="3" t="s">
        <v>594</v>
      </c>
      <c r="C197" s="3" t="s">
        <v>4703</v>
      </c>
      <c r="D197">
        <v>500</v>
      </c>
      <c r="E197">
        <v>115</v>
      </c>
      <c r="F197" s="6" t="s">
        <v>8221</v>
      </c>
      <c r="G197" t="s">
        <v>8225</v>
      </c>
      <c r="H197" t="s">
        <v>8247</v>
      </c>
      <c r="I197">
        <v>1428333345</v>
      </c>
      <c r="J197">
        <v>1425744945</v>
      </c>
      <c r="K197" t="b">
        <v>0</v>
      </c>
      <c r="L197">
        <v>7</v>
      </c>
      <c r="M197" t="b">
        <v>0</v>
      </c>
      <c r="N197" t="s">
        <v>8272</v>
      </c>
      <c r="O197" s="9">
        <f t="shared" si="18"/>
        <v>23</v>
      </c>
      <c r="P197" s="10">
        <f t="shared" si="19"/>
        <v>16.428571428571427</v>
      </c>
      <c r="Q197" t="str">
        <f t="shared" si="20"/>
        <v>technology</v>
      </c>
      <c r="R197" t="str">
        <f t="shared" si="21"/>
        <v>web</v>
      </c>
      <c r="S197" s="15">
        <f t="shared" si="22"/>
        <v>42070.427604166667</v>
      </c>
      <c r="T197" s="15">
        <f t="shared" si="23"/>
        <v>42100.385937500003</v>
      </c>
    </row>
    <row r="198" spans="1:20" ht="43.2" x14ac:dyDescent="0.3">
      <c r="A198">
        <v>774</v>
      </c>
      <c r="B198" s="3" t="s">
        <v>775</v>
      </c>
      <c r="C198" s="3" t="s">
        <v>4884</v>
      </c>
      <c r="D198">
        <v>500</v>
      </c>
      <c r="E198">
        <v>351</v>
      </c>
      <c r="F198" s="6" t="s">
        <v>8221</v>
      </c>
      <c r="G198" t="s">
        <v>8224</v>
      </c>
      <c r="H198" t="s">
        <v>8246</v>
      </c>
      <c r="I198">
        <v>1393181018</v>
      </c>
      <c r="J198">
        <v>1390589018</v>
      </c>
      <c r="K198" t="b">
        <v>0</v>
      </c>
      <c r="L198">
        <v>9</v>
      </c>
      <c r="M198" t="b">
        <v>0</v>
      </c>
      <c r="N198" t="s">
        <v>8275</v>
      </c>
      <c r="O198" s="9">
        <f t="shared" si="18"/>
        <v>70.199999999999989</v>
      </c>
      <c r="P198" s="10">
        <f t="shared" si="19"/>
        <v>39</v>
      </c>
      <c r="Q198" t="str">
        <f t="shared" si="20"/>
        <v>publishing</v>
      </c>
      <c r="R198" t="str">
        <f t="shared" si="21"/>
        <v>fiction</v>
      </c>
      <c r="S198" s="15">
        <f t="shared" si="22"/>
        <v>41663.530300925922</v>
      </c>
      <c r="T198" s="15">
        <f t="shared" si="23"/>
        <v>41693.530300925922</v>
      </c>
    </row>
    <row r="199" spans="1:20" ht="43.2" x14ac:dyDescent="0.3">
      <c r="A199">
        <v>778</v>
      </c>
      <c r="B199" s="3" t="s">
        <v>779</v>
      </c>
      <c r="C199" s="3" t="s">
        <v>4888</v>
      </c>
      <c r="D199">
        <v>500</v>
      </c>
      <c r="E199">
        <v>2</v>
      </c>
      <c r="F199" s="6" t="s">
        <v>8221</v>
      </c>
      <c r="G199" t="s">
        <v>8224</v>
      </c>
      <c r="H199" t="s">
        <v>8246</v>
      </c>
      <c r="I199">
        <v>1398876680</v>
      </c>
      <c r="J199">
        <v>1396284680</v>
      </c>
      <c r="K199" t="b">
        <v>0</v>
      </c>
      <c r="L199">
        <v>1</v>
      </c>
      <c r="M199" t="b">
        <v>0</v>
      </c>
      <c r="N199" t="s">
        <v>8275</v>
      </c>
      <c r="O199" s="9">
        <f t="shared" si="18"/>
        <v>0.4</v>
      </c>
      <c r="P199" s="10">
        <f t="shared" si="19"/>
        <v>2</v>
      </c>
      <c r="Q199" t="str">
        <f t="shared" si="20"/>
        <v>publishing</v>
      </c>
      <c r="R199" t="str">
        <f t="shared" si="21"/>
        <v>fiction</v>
      </c>
      <c r="S199" s="15">
        <f t="shared" si="22"/>
        <v>41729.452314814815</v>
      </c>
      <c r="T199" s="15">
        <f t="shared" si="23"/>
        <v>41759.452314814815</v>
      </c>
    </row>
    <row r="200" spans="1:20" ht="43.2" x14ac:dyDescent="0.3">
      <c r="A200">
        <v>886</v>
      </c>
      <c r="B200" s="3" t="s">
        <v>887</v>
      </c>
      <c r="C200" s="3" t="s">
        <v>4996</v>
      </c>
      <c r="D200">
        <v>500</v>
      </c>
      <c r="E200">
        <v>205</v>
      </c>
      <c r="F200" s="6" t="s">
        <v>8221</v>
      </c>
      <c r="G200" t="s">
        <v>8224</v>
      </c>
      <c r="H200" t="s">
        <v>8246</v>
      </c>
      <c r="I200">
        <v>1473972813</v>
      </c>
      <c r="J200">
        <v>1471812813</v>
      </c>
      <c r="K200" t="b">
        <v>0</v>
      </c>
      <c r="L200">
        <v>7</v>
      </c>
      <c r="M200" t="b">
        <v>0</v>
      </c>
      <c r="N200" t="s">
        <v>8279</v>
      </c>
      <c r="O200" s="9">
        <f t="shared" si="18"/>
        <v>41</v>
      </c>
      <c r="P200" s="10">
        <f t="shared" si="19"/>
        <v>29.285714285714285</v>
      </c>
      <c r="Q200" t="str">
        <f t="shared" si="20"/>
        <v>music</v>
      </c>
      <c r="R200" t="str">
        <f t="shared" si="21"/>
        <v>indie rock</v>
      </c>
      <c r="S200" s="15">
        <f t="shared" si="22"/>
        <v>42603.620520833334</v>
      </c>
      <c r="T200" s="15">
        <f t="shared" si="23"/>
        <v>42628.620520833334</v>
      </c>
    </row>
    <row r="201" spans="1:20" ht="43.2" x14ac:dyDescent="0.3">
      <c r="A201">
        <v>929</v>
      </c>
      <c r="B201" s="3" t="s">
        <v>930</v>
      </c>
      <c r="C201" s="3" t="s">
        <v>5039</v>
      </c>
      <c r="D201">
        <v>500</v>
      </c>
      <c r="E201">
        <v>0</v>
      </c>
      <c r="F201" s="6" t="s">
        <v>8221</v>
      </c>
      <c r="G201" t="s">
        <v>8224</v>
      </c>
      <c r="H201" t="s">
        <v>8246</v>
      </c>
      <c r="I201">
        <v>1333946569</v>
      </c>
      <c r="J201">
        <v>1331358169</v>
      </c>
      <c r="K201" t="b">
        <v>0</v>
      </c>
      <c r="L201">
        <v>0</v>
      </c>
      <c r="M201" t="b">
        <v>0</v>
      </c>
      <c r="N201" t="s">
        <v>8278</v>
      </c>
      <c r="O201" s="9">
        <f t="shared" si="18"/>
        <v>0</v>
      </c>
      <c r="P201" s="10" t="e">
        <f t="shared" si="19"/>
        <v>#DIV/0!</v>
      </c>
      <c r="Q201" t="str">
        <f t="shared" si="20"/>
        <v>music</v>
      </c>
      <c r="R201" t="str">
        <f t="shared" si="21"/>
        <v>jazz</v>
      </c>
      <c r="S201" s="15">
        <f t="shared" si="22"/>
        <v>40977.988067129627</v>
      </c>
      <c r="T201" s="15">
        <f t="shared" si="23"/>
        <v>41007.946400462963</v>
      </c>
    </row>
    <row r="202" spans="1:20" ht="43.2" x14ac:dyDescent="0.3">
      <c r="A202">
        <v>1067</v>
      </c>
      <c r="B202" s="3" t="s">
        <v>1068</v>
      </c>
      <c r="C202" s="3" t="s">
        <v>5177</v>
      </c>
      <c r="D202">
        <v>500</v>
      </c>
      <c r="E202">
        <v>130</v>
      </c>
      <c r="F202" s="6" t="s">
        <v>8221</v>
      </c>
      <c r="G202" t="s">
        <v>8224</v>
      </c>
      <c r="H202" t="s">
        <v>8246</v>
      </c>
      <c r="I202">
        <v>1387657931</v>
      </c>
      <c r="J202">
        <v>1385065931</v>
      </c>
      <c r="K202" t="b">
        <v>0</v>
      </c>
      <c r="L202">
        <v>10</v>
      </c>
      <c r="M202" t="b">
        <v>0</v>
      </c>
      <c r="N202" t="s">
        <v>8282</v>
      </c>
      <c r="O202" s="9">
        <f t="shared" si="18"/>
        <v>26</v>
      </c>
      <c r="P202" s="10">
        <f t="shared" si="19"/>
        <v>13</v>
      </c>
      <c r="Q202" t="str">
        <f t="shared" si="20"/>
        <v>games</v>
      </c>
      <c r="R202" t="str">
        <f t="shared" si="21"/>
        <v>video games</v>
      </c>
      <c r="S202" s="15">
        <f t="shared" si="22"/>
        <v>41599.605682870373</v>
      </c>
      <c r="T202" s="15">
        <f t="shared" si="23"/>
        <v>41629.605682870373</v>
      </c>
    </row>
    <row r="203" spans="1:20" x14ac:dyDescent="0.3">
      <c r="A203">
        <v>1141</v>
      </c>
      <c r="B203" s="3" t="s">
        <v>1142</v>
      </c>
      <c r="C203" s="3" t="s">
        <v>5251</v>
      </c>
      <c r="D203">
        <v>500</v>
      </c>
      <c r="E203">
        <v>0</v>
      </c>
      <c r="F203" s="6" t="s">
        <v>8221</v>
      </c>
      <c r="G203" t="s">
        <v>8236</v>
      </c>
      <c r="H203" t="s">
        <v>8249</v>
      </c>
      <c r="I203">
        <v>1436460450</v>
      </c>
      <c r="J203">
        <v>1433868450</v>
      </c>
      <c r="K203" t="b">
        <v>0</v>
      </c>
      <c r="L203">
        <v>0</v>
      </c>
      <c r="M203" t="b">
        <v>0</v>
      </c>
      <c r="N203" t="s">
        <v>8283</v>
      </c>
      <c r="O203" s="9">
        <f t="shared" si="18"/>
        <v>0</v>
      </c>
      <c r="P203" s="10" t="e">
        <f t="shared" si="19"/>
        <v>#DIV/0!</v>
      </c>
      <c r="Q203" t="str">
        <f t="shared" si="20"/>
        <v>games</v>
      </c>
      <c r="R203" t="str">
        <f t="shared" si="21"/>
        <v>mobile games</v>
      </c>
      <c r="S203" s="15">
        <f t="shared" si="22"/>
        <v>42164.449652777781</v>
      </c>
      <c r="T203" s="15">
        <f t="shared" si="23"/>
        <v>42194.449652777781</v>
      </c>
    </row>
    <row r="204" spans="1:20" ht="43.2" x14ac:dyDescent="0.3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s="6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9">
        <f t="shared" si="18"/>
        <v>0.2</v>
      </c>
      <c r="P204" s="10">
        <f t="shared" si="19"/>
        <v>1</v>
      </c>
      <c r="Q204" t="str">
        <f t="shared" si="20"/>
        <v>publishing</v>
      </c>
      <c r="R204" t="str">
        <f t="shared" si="21"/>
        <v>translations</v>
      </c>
      <c r="S204" s="15">
        <f t="shared" si="22"/>
        <v>42708.00309027778</v>
      </c>
      <c r="T204" s="15">
        <f t="shared" si="23"/>
        <v>42738.00309027778</v>
      </c>
    </row>
    <row r="205" spans="1:20" ht="43.2" x14ac:dyDescent="0.3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s="6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9">
        <f t="shared" si="18"/>
        <v>4</v>
      </c>
      <c r="P205" s="10">
        <f t="shared" si="19"/>
        <v>20</v>
      </c>
      <c r="Q205" t="str">
        <f t="shared" si="20"/>
        <v>photography</v>
      </c>
      <c r="R205" t="str">
        <f t="shared" si="21"/>
        <v>nature</v>
      </c>
      <c r="S205" s="15">
        <f t="shared" si="22"/>
        <v>42170.746527777781</v>
      </c>
      <c r="T205" s="15">
        <f t="shared" si="23"/>
        <v>42185.746527777781</v>
      </c>
    </row>
    <row r="206" spans="1:20" ht="43.2" x14ac:dyDescent="0.3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s="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9">
        <f t="shared" si="18"/>
        <v>34</v>
      </c>
      <c r="P206" s="10">
        <f t="shared" si="19"/>
        <v>28.333333333333332</v>
      </c>
      <c r="Q206" t="str">
        <f t="shared" si="20"/>
        <v>photography</v>
      </c>
      <c r="R206" t="str">
        <f t="shared" si="21"/>
        <v>nature</v>
      </c>
      <c r="S206" s="15">
        <f t="shared" si="22"/>
        <v>42280.886099537034</v>
      </c>
      <c r="T206" s="15">
        <f t="shared" si="23"/>
        <v>42310.927766203706</v>
      </c>
    </row>
    <row r="207" spans="1:20" ht="43.2" x14ac:dyDescent="0.3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s="6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9">
        <f t="shared" si="18"/>
        <v>0</v>
      </c>
      <c r="P207" s="10" t="e">
        <f t="shared" si="19"/>
        <v>#DIV/0!</v>
      </c>
      <c r="Q207" t="str">
        <f t="shared" si="20"/>
        <v>photography</v>
      </c>
      <c r="R207" t="str">
        <f t="shared" si="21"/>
        <v>places</v>
      </c>
      <c r="S207" s="15">
        <f t="shared" si="22"/>
        <v>42438.28907407407</v>
      </c>
      <c r="T207" s="15">
        <f t="shared" si="23"/>
        <v>42468.247407407413</v>
      </c>
    </row>
    <row r="208" spans="1:20" ht="43.2" x14ac:dyDescent="0.3">
      <c r="A208">
        <v>1915</v>
      </c>
      <c r="B208" s="3" t="s">
        <v>1916</v>
      </c>
      <c r="C208" s="3" t="s">
        <v>6025</v>
      </c>
      <c r="D208">
        <v>500</v>
      </c>
      <c r="E208">
        <v>8</v>
      </c>
      <c r="F208" s="6" t="s">
        <v>8221</v>
      </c>
      <c r="G208" t="s">
        <v>8224</v>
      </c>
      <c r="H208" t="s">
        <v>8246</v>
      </c>
      <c r="I208">
        <v>1409620222</v>
      </c>
      <c r="J208">
        <v>1407892222</v>
      </c>
      <c r="K208" t="b">
        <v>0</v>
      </c>
      <c r="L208">
        <v>4</v>
      </c>
      <c r="M208" t="b">
        <v>0</v>
      </c>
      <c r="N208" t="s">
        <v>8294</v>
      </c>
      <c r="O208" s="9">
        <f t="shared" si="18"/>
        <v>1.6</v>
      </c>
      <c r="P208" s="10">
        <f t="shared" si="19"/>
        <v>2</v>
      </c>
      <c r="Q208" t="str">
        <f t="shared" si="20"/>
        <v>technology</v>
      </c>
      <c r="R208" t="str">
        <f t="shared" si="21"/>
        <v>gadgets</v>
      </c>
      <c r="S208" s="15">
        <f t="shared" si="22"/>
        <v>41863.79886574074</v>
      </c>
      <c r="T208" s="15">
        <f t="shared" si="23"/>
        <v>41883.79886574074</v>
      </c>
    </row>
    <row r="209" spans="1:20" ht="43.2" x14ac:dyDescent="0.3">
      <c r="A209">
        <v>1919</v>
      </c>
      <c r="B209" s="3" t="s">
        <v>1920</v>
      </c>
      <c r="C209" s="3" t="s">
        <v>6029</v>
      </c>
      <c r="D209">
        <v>500</v>
      </c>
      <c r="E209">
        <v>237</v>
      </c>
      <c r="F209" s="6" t="s">
        <v>8221</v>
      </c>
      <c r="G209" t="s">
        <v>8224</v>
      </c>
      <c r="H209" t="s">
        <v>8246</v>
      </c>
      <c r="I209">
        <v>1432069249</v>
      </c>
      <c r="J209">
        <v>1429477249</v>
      </c>
      <c r="K209" t="b">
        <v>0</v>
      </c>
      <c r="L209">
        <v>8</v>
      </c>
      <c r="M209" t="b">
        <v>0</v>
      </c>
      <c r="N209" t="s">
        <v>8294</v>
      </c>
      <c r="O209" s="9">
        <f t="shared" si="18"/>
        <v>47.4</v>
      </c>
      <c r="P209" s="10">
        <f t="shared" si="19"/>
        <v>29.625</v>
      </c>
      <c r="Q209" t="str">
        <f t="shared" si="20"/>
        <v>technology</v>
      </c>
      <c r="R209" t="str">
        <f t="shared" si="21"/>
        <v>gadgets</v>
      </c>
      <c r="S209" s="15">
        <f t="shared" si="22"/>
        <v>42113.625567129624</v>
      </c>
      <c r="T209" s="15">
        <f t="shared" si="23"/>
        <v>42143.625567129624</v>
      </c>
    </row>
    <row r="210" spans="1:20" ht="57.6" x14ac:dyDescent="0.3">
      <c r="A210">
        <v>2123</v>
      </c>
      <c r="B210" s="3" t="s">
        <v>2124</v>
      </c>
      <c r="C210" s="3" t="s">
        <v>6233</v>
      </c>
      <c r="D210">
        <v>500</v>
      </c>
      <c r="E210">
        <v>50</v>
      </c>
      <c r="F210" s="6" t="s">
        <v>8221</v>
      </c>
      <c r="G210" t="s">
        <v>8224</v>
      </c>
      <c r="H210" t="s">
        <v>8246</v>
      </c>
      <c r="I210">
        <v>1268636340</v>
      </c>
      <c r="J210">
        <v>1263982307</v>
      </c>
      <c r="K210" t="b">
        <v>0</v>
      </c>
      <c r="L210">
        <v>5</v>
      </c>
      <c r="M210" t="b">
        <v>0</v>
      </c>
      <c r="N210" t="s">
        <v>8282</v>
      </c>
      <c r="O210" s="9">
        <f t="shared" si="18"/>
        <v>10</v>
      </c>
      <c r="P210" s="10">
        <f t="shared" si="19"/>
        <v>10</v>
      </c>
      <c r="Q210" t="str">
        <f t="shared" si="20"/>
        <v>games</v>
      </c>
      <c r="R210" t="str">
        <f t="shared" si="21"/>
        <v>video games</v>
      </c>
      <c r="S210" s="15">
        <f t="shared" si="22"/>
        <v>40198.174849537041</v>
      </c>
      <c r="T210" s="15">
        <f t="shared" si="23"/>
        <v>40252.040972222225</v>
      </c>
    </row>
    <row r="211" spans="1:20" ht="43.2" x14ac:dyDescent="0.3">
      <c r="A211">
        <v>2131</v>
      </c>
      <c r="B211" s="3" t="s">
        <v>2132</v>
      </c>
      <c r="C211" s="3" t="s">
        <v>6241</v>
      </c>
      <c r="D211">
        <v>500</v>
      </c>
      <c r="E211">
        <v>25</v>
      </c>
      <c r="F211" s="6" t="s">
        <v>8221</v>
      </c>
      <c r="G211" t="s">
        <v>8224</v>
      </c>
      <c r="H211" t="s">
        <v>8246</v>
      </c>
      <c r="I211">
        <v>1436677091</v>
      </c>
      <c r="J211">
        <v>1434085091</v>
      </c>
      <c r="K211" t="b">
        <v>0</v>
      </c>
      <c r="L211">
        <v>3</v>
      </c>
      <c r="M211" t="b">
        <v>0</v>
      </c>
      <c r="N211" t="s">
        <v>8282</v>
      </c>
      <c r="O211" s="9">
        <f t="shared" si="18"/>
        <v>5</v>
      </c>
      <c r="P211" s="10">
        <f t="shared" si="19"/>
        <v>8.3333333333333339</v>
      </c>
      <c r="Q211" t="str">
        <f t="shared" si="20"/>
        <v>games</v>
      </c>
      <c r="R211" t="str">
        <f t="shared" si="21"/>
        <v>video games</v>
      </c>
      <c r="S211" s="15">
        <f t="shared" si="22"/>
        <v>42166.957071759258</v>
      </c>
      <c r="T211" s="15">
        <f t="shared" si="23"/>
        <v>42196.957071759258</v>
      </c>
    </row>
    <row r="212" spans="1:20" ht="28.8" x14ac:dyDescent="0.3">
      <c r="A212">
        <v>2422</v>
      </c>
      <c r="B212" s="3" t="s">
        <v>2423</v>
      </c>
      <c r="C212" s="3" t="s">
        <v>6532</v>
      </c>
      <c r="D212">
        <v>500</v>
      </c>
      <c r="E212">
        <v>1</v>
      </c>
      <c r="F212" s="6" t="s">
        <v>8221</v>
      </c>
      <c r="G212" t="s">
        <v>8224</v>
      </c>
      <c r="H212" t="s">
        <v>8246</v>
      </c>
      <c r="I212">
        <v>1426091036</v>
      </c>
      <c r="J212">
        <v>1423502636</v>
      </c>
      <c r="K212" t="b">
        <v>0</v>
      </c>
      <c r="L212">
        <v>1</v>
      </c>
      <c r="M212" t="b">
        <v>0</v>
      </c>
      <c r="N212" t="s">
        <v>8284</v>
      </c>
      <c r="O212" s="9">
        <f t="shared" si="18"/>
        <v>0.2</v>
      </c>
      <c r="P212" s="10">
        <f t="shared" si="19"/>
        <v>1</v>
      </c>
      <c r="Q212" t="str">
        <f t="shared" si="20"/>
        <v>food</v>
      </c>
      <c r="R212" t="str">
        <f t="shared" si="21"/>
        <v>food trucks</v>
      </c>
      <c r="S212" s="15">
        <f t="shared" si="22"/>
        <v>42044.474953703699</v>
      </c>
      <c r="T212" s="15">
        <f t="shared" si="23"/>
        <v>42074.433287037042</v>
      </c>
    </row>
    <row r="213" spans="1:20" ht="43.2" x14ac:dyDescent="0.3">
      <c r="A213">
        <v>2747</v>
      </c>
      <c r="B213" s="3" t="s">
        <v>2747</v>
      </c>
      <c r="C213" s="3" t="s">
        <v>6857</v>
      </c>
      <c r="D213">
        <v>500</v>
      </c>
      <c r="E213">
        <v>140</v>
      </c>
      <c r="F213" s="6" t="s">
        <v>8221</v>
      </c>
      <c r="G213" t="s">
        <v>8224</v>
      </c>
      <c r="H213" t="s">
        <v>8246</v>
      </c>
      <c r="I213">
        <v>1339816200</v>
      </c>
      <c r="J213">
        <v>1337095997</v>
      </c>
      <c r="K213" t="b">
        <v>0</v>
      </c>
      <c r="L213">
        <v>4</v>
      </c>
      <c r="M213" t="b">
        <v>0</v>
      </c>
      <c r="N213" t="s">
        <v>8304</v>
      </c>
      <c r="O213" s="9">
        <f t="shared" si="18"/>
        <v>28.000000000000004</v>
      </c>
      <c r="P213" s="10">
        <f t="shared" si="19"/>
        <v>35</v>
      </c>
      <c r="Q213" t="str">
        <f t="shared" si="20"/>
        <v>publishing</v>
      </c>
      <c r="R213" t="str">
        <f t="shared" si="21"/>
        <v>children's books</v>
      </c>
      <c r="S213" s="15">
        <f t="shared" si="22"/>
        <v>41044.39811342593</v>
      </c>
      <c r="T213" s="15">
        <f t="shared" si="23"/>
        <v>41075.881944444445</v>
      </c>
    </row>
    <row r="214" spans="1:20" ht="43.2" x14ac:dyDescent="0.3">
      <c r="A214">
        <v>2755</v>
      </c>
      <c r="B214" s="3" t="s">
        <v>2755</v>
      </c>
      <c r="C214" s="3" t="s">
        <v>6865</v>
      </c>
      <c r="D214">
        <v>500</v>
      </c>
      <c r="E214">
        <v>260</v>
      </c>
      <c r="F214" s="6" t="s">
        <v>8221</v>
      </c>
      <c r="G214" t="s">
        <v>8241</v>
      </c>
      <c r="H214" t="s">
        <v>8249</v>
      </c>
      <c r="I214">
        <v>1428519527</v>
      </c>
      <c r="J214">
        <v>1425927527</v>
      </c>
      <c r="K214" t="b">
        <v>0</v>
      </c>
      <c r="L214">
        <v>15</v>
      </c>
      <c r="M214" t="b">
        <v>0</v>
      </c>
      <c r="N214" t="s">
        <v>8304</v>
      </c>
      <c r="O214" s="9">
        <f t="shared" si="18"/>
        <v>52</v>
      </c>
      <c r="P214" s="10">
        <f t="shared" si="19"/>
        <v>17.333333333333332</v>
      </c>
      <c r="Q214" t="str">
        <f t="shared" si="20"/>
        <v>publishing</v>
      </c>
      <c r="R214" t="str">
        <f t="shared" si="21"/>
        <v>children's books</v>
      </c>
      <c r="S214" s="15">
        <f t="shared" si="22"/>
        <v>42072.540821759263</v>
      </c>
      <c r="T214" s="15">
        <f t="shared" si="23"/>
        <v>42102.540821759263</v>
      </c>
    </row>
    <row r="215" spans="1:20" ht="43.2" x14ac:dyDescent="0.3">
      <c r="A215">
        <v>2849</v>
      </c>
      <c r="B215" s="3" t="s">
        <v>2849</v>
      </c>
      <c r="C215" s="3" t="s">
        <v>6959</v>
      </c>
      <c r="D215">
        <v>500</v>
      </c>
      <c r="E215">
        <v>5</v>
      </c>
      <c r="F215" s="6" t="s">
        <v>8221</v>
      </c>
      <c r="G215" t="s">
        <v>8225</v>
      </c>
      <c r="H215" t="s">
        <v>8247</v>
      </c>
      <c r="I215">
        <v>1461406600</v>
      </c>
      <c r="J215">
        <v>1458814600</v>
      </c>
      <c r="K215" t="b">
        <v>0</v>
      </c>
      <c r="L215">
        <v>1</v>
      </c>
      <c r="M215" t="b">
        <v>0</v>
      </c>
      <c r="N215" t="s">
        <v>8271</v>
      </c>
      <c r="O215" s="9">
        <f t="shared" si="18"/>
        <v>1</v>
      </c>
      <c r="P215" s="10">
        <f t="shared" si="19"/>
        <v>5</v>
      </c>
      <c r="Q215" t="str">
        <f t="shared" si="20"/>
        <v>theater</v>
      </c>
      <c r="R215" t="str">
        <f t="shared" si="21"/>
        <v>plays</v>
      </c>
      <c r="S215" s="15">
        <f t="shared" si="22"/>
        <v>42453.178240740745</v>
      </c>
      <c r="T215" s="15">
        <f t="shared" si="23"/>
        <v>42483.178240740745</v>
      </c>
    </row>
    <row r="216" spans="1:20" ht="43.2" x14ac:dyDescent="0.3">
      <c r="A216">
        <v>2895</v>
      </c>
      <c r="B216" s="3" t="s">
        <v>2895</v>
      </c>
      <c r="C216" s="3" t="s">
        <v>7005</v>
      </c>
      <c r="D216">
        <v>500</v>
      </c>
      <c r="E216">
        <v>23</v>
      </c>
      <c r="F216" s="6" t="s">
        <v>8221</v>
      </c>
      <c r="G216" t="s">
        <v>8224</v>
      </c>
      <c r="H216" t="s">
        <v>8246</v>
      </c>
      <c r="I216">
        <v>1403470800</v>
      </c>
      <c r="J216">
        <v>1403356792</v>
      </c>
      <c r="K216" t="b">
        <v>0</v>
      </c>
      <c r="L216">
        <v>4</v>
      </c>
      <c r="M216" t="b">
        <v>0</v>
      </c>
      <c r="N216" t="s">
        <v>8271</v>
      </c>
      <c r="O216" s="9">
        <f t="shared" si="18"/>
        <v>4.5999999999999996</v>
      </c>
      <c r="P216" s="10">
        <f t="shared" si="19"/>
        <v>5.75</v>
      </c>
      <c r="Q216" t="str">
        <f t="shared" si="20"/>
        <v>theater</v>
      </c>
      <c r="R216" t="str">
        <f t="shared" si="21"/>
        <v>plays</v>
      </c>
      <c r="S216" s="15">
        <f t="shared" si="22"/>
        <v>41811.305462962962</v>
      </c>
      <c r="T216" s="15">
        <f t="shared" si="23"/>
        <v>41812.625</v>
      </c>
    </row>
    <row r="217" spans="1:20" ht="43.2" x14ac:dyDescent="0.3">
      <c r="A217">
        <v>3204</v>
      </c>
      <c r="B217" s="3" t="s">
        <v>3204</v>
      </c>
      <c r="C217" s="3" t="s">
        <v>7314</v>
      </c>
      <c r="D217">
        <v>500</v>
      </c>
      <c r="E217">
        <v>0</v>
      </c>
      <c r="F217" s="6" t="s">
        <v>8221</v>
      </c>
      <c r="G217" t="s">
        <v>8224</v>
      </c>
      <c r="H217" t="s">
        <v>8246</v>
      </c>
      <c r="I217">
        <v>1437149640</v>
      </c>
      <c r="J217">
        <v>1434558479</v>
      </c>
      <c r="K217" t="b">
        <v>0</v>
      </c>
      <c r="L217">
        <v>0</v>
      </c>
      <c r="M217" t="b">
        <v>0</v>
      </c>
      <c r="N217" t="s">
        <v>8305</v>
      </c>
      <c r="O217" s="9">
        <f t="shared" si="18"/>
        <v>0</v>
      </c>
      <c r="P217" s="10" t="e">
        <f t="shared" si="19"/>
        <v>#DIV/0!</v>
      </c>
      <c r="Q217" t="str">
        <f t="shared" si="20"/>
        <v>theater</v>
      </c>
      <c r="R217" t="str">
        <f t="shared" si="21"/>
        <v>musical</v>
      </c>
      <c r="S217" s="15">
        <f t="shared" si="22"/>
        <v>42172.436099537037</v>
      </c>
      <c r="T217" s="15">
        <f t="shared" si="23"/>
        <v>42202.426388888889</v>
      </c>
    </row>
    <row r="218" spans="1:20" ht="43.2" x14ac:dyDescent="0.3">
      <c r="A218">
        <v>3632</v>
      </c>
      <c r="B218" s="3" t="s">
        <v>3630</v>
      </c>
      <c r="C218" s="3" t="s">
        <v>7742</v>
      </c>
      <c r="D218">
        <v>500</v>
      </c>
      <c r="E218">
        <v>100</v>
      </c>
      <c r="F218" s="6" t="s">
        <v>8221</v>
      </c>
      <c r="G218" t="s">
        <v>8225</v>
      </c>
      <c r="H218" t="s">
        <v>8247</v>
      </c>
      <c r="I218">
        <v>1416781749</v>
      </c>
      <c r="J218">
        <v>1415053749</v>
      </c>
      <c r="K218" t="b">
        <v>0</v>
      </c>
      <c r="L218">
        <v>1</v>
      </c>
      <c r="M218" t="b">
        <v>0</v>
      </c>
      <c r="N218" t="s">
        <v>8305</v>
      </c>
      <c r="O218" s="9">
        <f t="shared" si="18"/>
        <v>20</v>
      </c>
      <c r="P218" s="10">
        <f t="shared" si="19"/>
        <v>100</v>
      </c>
      <c r="Q218" t="str">
        <f t="shared" si="20"/>
        <v>theater</v>
      </c>
      <c r="R218" t="str">
        <f t="shared" si="21"/>
        <v>musical</v>
      </c>
      <c r="S218" s="15">
        <f t="shared" si="22"/>
        <v>41946.686909722222</v>
      </c>
      <c r="T218" s="15">
        <f t="shared" si="23"/>
        <v>41966.686909722222</v>
      </c>
    </row>
    <row r="219" spans="1:20" ht="43.2" x14ac:dyDescent="0.3">
      <c r="A219">
        <v>3647</v>
      </c>
      <c r="B219" s="3" t="s">
        <v>3645</v>
      </c>
      <c r="C219" s="3" t="s">
        <v>7757</v>
      </c>
      <c r="D219">
        <v>500</v>
      </c>
      <c r="E219">
        <v>30</v>
      </c>
      <c r="F219" s="6" t="s">
        <v>8221</v>
      </c>
      <c r="G219" t="s">
        <v>8225</v>
      </c>
      <c r="H219" t="s">
        <v>8247</v>
      </c>
      <c r="I219">
        <v>1475258327</v>
      </c>
      <c r="J219">
        <v>1471370327</v>
      </c>
      <c r="K219" t="b">
        <v>0</v>
      </c>
      <c r="L219">
        <v>2</v>
      </c>
      <c r="M219" t="b">
        <v>0</v>
      </c>
      <c r="N219" t="s">
        <v>8305</v>
      </c>
      <c r="O219" s="9">
        <f t="shared" si="18"/>
        <v>6</v>
      </c>
      <c r="P219" s="10">
        <f t="shared" si="19"/>
        <v>15</v>
      </c>
      <c r="Q219" t="str">
        <f t="shared" si="20"/>
        <v>theater</v>
      </c>
      <c r="R219" t="str">
        <f t="shared" si="21"/>
        <v>musical</v>
      </c>
      <c r="S219" s="15">
        <f t="shared" si="22"/>
        <v>42598.499155092592</v>
      </c>
      <c r="T219" s="15">
        <f t="shared" si="23"/>
        <v>42643.499155092592</v>
      </c>
    </row>
    <row r="220" spans="1:20" ht="57.6" x14ac:dyDescent="0.3">
      <c r="A220">
        <v>3858</v>
      </c>
      <c r="B220" s="3" t="s">
        <v>3855</v>
      </c>
      <c r="C220" s="3" t="s">
        <v>7967</v>
      </c>
      <c r="D220">
        <v>500</v>
      </c>
      <c r="E220">
        <v>10</v>
      </c>
      <c r="F220" s="6" t="s">
        <v>8221</v>
      </c>
      <c r="G220" t="s">
        <v>8225</v>
      </c>
      <c r="H220" t="s">
        <v>8247</v>
      </c>
      <c r="I220">
        <v>1432328400</v>
      </c>
      <c r="J220">
        <v>1430734844</v>
      </c>
      <c r="K220" t="b">
        <v>0</v>
      </c>
      <c r="L220">
        <v>1</v>
      </c>
      <c r="M220" t="b">
        <v>0</v>
      </c>
      <c r="N220" t="s">
        <v>8271</v>
      </c>
      <c r="O220" s="9">
        <f t="shared" si="18"/>
        <v>2</v>
      </c>
      <c r="P220" s="10">
        <f t="shared" si="19"/>
        <v>10</v>
      </c>
      <c r="Q220" t="str">
        <f t="shared" si="20"/>
        <v>theater</v>
      </c>
      <c r="R220" t="str">
        <f t="shared" si="21"/>
        <v>plays</v>
      </c>
      <c r="S220" s="15">
        <f t="shared" si="22"/>
        <v>42128.181064814817</v>
      </c>
      <c r="T220" s="15">
        <f t="shared" si="23"/>
        <v>42146.625</v>
      </c>
    </row>
    <row r="221" spans="1:20" ht="28.8" x14ac:dyDescent="0.3">
      <c r="A221">
        <v>3991</v>
      </c>
      <c r="B221" s="3" t="s">
        <v>3987</v>
      </c>
      <c r="C221" s="3" t="s">
        <v>8097</v>
      </c>
      <c r="D221">
        <v>500</v>
      </c>
      <c r="E221">
        <v>100</v>
      </c>
      <c r="F221" s="6" t="s">
        <v>8221</v>
      </c>
      <c r="G221" t="s">
        <v>8224</v>
      </c>
      <c r="H221" t="s">
        <v>8246</v>
      </c>
      <c r="I221">
        <v>1433086082</v>
      </c>
      <c r="J221">
        <v>1430494082</v>
      </c>
      <c r="K221" t="b">
        <v>0</v>
      </c>
      <c r="L221">
        <v>1</v>
      </c>
      <c r="M221" t="b">
        <v>0</v>
      </c>
      <c r="N221" t="s">
        <v>8271</v>
      </c>
      <c r="O221" s="9">
        <f t="shared" si="18"/>
        <v>20</v>
      </c>
      <c r="P221" s="10">
        <f t="shared" si="19"/>
        <v>100</v>
      </c>
      <c r="Q221" t="str">
        <f t="shared" si="20"/>
        <v>theater</v>
      </c>
      <c r="R221" t="str">
        <f t="shared" si="21"/>
        <v>plays</v>
      </c>
      <c r="S221" s="15">
        <f t="shared" si="22"/>
        <v>42125.394467592589</v>
      </c>
      <c r="T221" s="15">
        <f t="shared" si="23"/>
        <v>42155.394467592589</v>
      </c>
    </row>
    <row r="222" spans="1:20" x14ac:dyDescent="0.3">
      <c r="A222">
        <v>4004</v>
      </c>
      <c r="B222" s="3" t="s">
        <v>4000</v>
      </c>
      <c r="C222" s="3" t="s">
        <v>8109</v>
      </c>
      <c r="D222">
        <v>500</v>
      </c>
      <c r="E222">
        <v>1</v>
      </c>
      <c r="F222" s="6" t="s">
        <v>8221</v>
      </c>
      <c r="G222" t="s">
        <v>8224</v>
      </c>
      <c r="H222" t="s">
        <v>8246</v>
      </c>
      <c r="I222">
        <v>1412740457</v>
      </c>
      <c r="J222">
        <v>1410148457</v>
      </c>
      <c r="K222" t="b">
        <v>0</v>
      </c>
      <c r="L222">
        <v>1</v>
      </c>
      <c r="M222" t="b">
        <v>0</v>
      </c>
      <c r="N222" t="s">
        <v>8271</v>
      </c>
      <c r="O222" s="9">
        <f t="shared" si="18"/>
        <v>0.2</v>
      </c>
      <c r="P222" s="10">
        <f t="shared" si="19"/>
        <v>1</v>
      </c>
      <c r="Q222" t="str">
        <f t="shared" si="20"/>
        <v>theater</v>
      </c>
      <c r="R222" t="str">
        <f t="shared" si="21"/>
        <v>plays</v>
      </c>
      <c r="S222" s="15">
        <f t="shared" si="22"/>
        <v>41889.91269675926</v>
      </c>
      <c r="T222" s="15">
        <f t="shared" si="23"/>
        <v>41919.91269675926</v>
      </c>
    </row>
    <row r="223" spans="1:20" ht="43.2" x14ac:dyDescent="0.3">
      <c r="A223">
        <v>4016</v>
      </c>
      <c r="B223" s="3" t="s">
        <v>4012</v>
      </c>
      <c r="C223" s="3" t="s">
        <v>8121</v>
      </c>
      <c r="D223">
        <v>500</v>
      </c>
      <c r="E223">
        <v>70</v>
      </c>
      <c r="F223" s="6" t="s">
        <v>8221</v>
      </c>
      <c r="G223" t="s">
        <v>8225</v>
      </c>
      <c r="H223" t="s">
        <v>8247</v>
      </c>
      <c r="I223">
        <v>1410987400</v>
      </c>
      <c r="J223">
        <v>1408395400</v>
      </c>
      <c r="K223" t="b">
        <v>0</v>
      </c>
      <c r="L223">
        <v>7</v>
      </c>
      <c r="M223" t="b">
        <v>0</v>
      </c>
      <c r="N223" t="s">
        <v>8271</v>
      </c>
      <c r="O223" s="9">
        <f t="shared" si="18"/>
        <v>14.000000000000002</v>
      </c>
      <c r="P223" s="10">
        <f t="shared" si="19"/>
        <v>10</v>
      </c>
      <c r="Q223" t="str">
        <f t="shared" si="20"/>
        <v>theater</v>
      </c>
      <c r="R223" t="str">
        <f t="shared" si="21"/>
        <v>plays</v>
      </c>
      <c r="S223" s="15">
        <f t="shared" si="22"/>
        <v>41869.622685185182</v>
      </c>
      <c r="T223" s="15">
        <f t="shared" si="23"/>
        <v>41899.622685185182</v>
      </c>
    </row>
    <row r="224" spans="1:20" ht="43.2" x14ac:dyDescent="0.3">
      <c r="A224">
        <v>4039</v>
      </c>
      <c r="B224" s="3" t="s">
        <v>4035</v>
      </c>
      <c r="C224" s="3" t="s">
        <v>8143</v>
      </c>
      <c r="D224">
        <v>500</v>
      </c>
      <c r="E224">
        <v>300</v>
      </c>
      <c r="F224" s="6" t="s">
        <v>8221</v>
      </c>
      <c r="G224" t="s">
        <v>8224</v>
      </c>
      <c r="H224" t="s">
        <v>8246</v>
      </c>
      <c r="I224">
        <v>1448949540</v>
      </c>
      <c r="J224">
        <v>1446048367</v>
      </c>
      <c r="K224" t="b">
        <v>0</v>
      </c>
      <c r="L224">
        <v>5</v>
      </c>
      <c r="M224" t="b">
        <v>0</v>
      </c>
      <c r="N224" t="s">
        <v>8271</v>
      </c>
      <c r="O224" s="9">
        <f t="shared" si="18"/>
        <v>60</v>
      </c>
      <c r="P224" s="10">
        <f t="shared" si="19"/>
        <v>60</v>
      </c>
      <c r="Q224" t="str">
        <f t="shared" si="20"/>
        <v>theater</v>
      </c>
      <c r="R224" t="str">
        <f t="shared" si="21"/>
        <v>plays</v>
      </c>
      <c r="S224" s="15">
        <f t="shared" si="22"/>
        <v>42305.420914351853</v>
      </c>
      <c r="T224" s="15">
        <f t="shared" si="23"/>
        <v>42338.999305555553</v>
      </c>
    </row>
    <row r="225" spans="1:20" ht="43.2" x14ac:dyDescent="0.3">
      <c r="A225">
        <v>4051</v>
      </c>
      <c r="B225" s="3" t="s">
        <v>4047</v>
      </c>
      <c r="C225" s="3" t="s">
        <v>8155</v>
      </c>
      <c r="D225">
        <v>500</v>
      </c>
      <c r="E225">
        <v>0</v>
      </c>
      <c r="F225" s="6" t="s">
        <v>8221</v>
      </c>
      <c r="G225" t="s">
        <v>8224</v>
      </c>
      <c r="H225" t="s">
        <v>8246</v>
      </c>
      <c r="I225">
        <v>1399618380</v>
      </c>
      <c r="J225">
        <v>1399058797</v>
      </c>
      <c r="K225" t="b">
        <v>0</v>
      </c>
      <c r="L225">
        <v>0</v>
      </c>
      <c r="M225" t="b">
        <v>0</v>
      </c>
      <c r="N225" t="s">
        <v>8271</v>
      </c>
      <c r="O225" s="9">
        <f t="shared" si="18"/>
        <v>0</v>
      </c>
      <c r="P225" s="10" t="e">
        <f t="shared" si="19"/>
        <v>#DIV/0!</v>
      </c>
      <c r="Q225" t="str">
        <f t="shared" si="20"/>
        <v>theater</v>
      </c>
      <c r="R225" t="str">
        <f t="shared" si="21"/>
        <v>plays</v>
      </c>
      <c r="S225" s="15">
        <f t="shared" si="22"/>
        <v>41761.560150462967</v>
      </c>
      <c r="T225" s="15">
        <f t="shared" si="23"/>
        <v>41768.036805555559</v>
      </c>
    </row>
    <row r="226" spans="1:20" ht="43.2" x14ac:dyDescent="0.3">
      <c r="A226">
        <v>4053</v>
      </c>
      <c r="B226" s="3" t="s">
        <v>4049</v>
      </c>
      <c r="C226" s="3" t="s">
        <v>8157</v>
      </c>
      <c r="D226">
        <v>500</v>
      </c>
      <c r="E226">
        <v>110</v>
      </c>
      <c r="F226" s="6" t="s">
        <v>8221</v>
      </c>
      <c r="G226" t="s">
        <v>8225</v>
      </c>
      <c r="H226" t="s">
        <v>8247</v>
      </c>
      <c r="I226">
        <v>1416081600</v>
      </c>
      <c r="J226">
        <v>1413477228</v>
      </c>
      <c r="K226" t="b">
        <v>0</v>
      </c>
      <c r="L226">
        <v>2</v>
      </c>
      <c r="M226" t="b">
        <v>0</v>
      </c>
      <c r="N226" t="s">
        <v>8271</v>
      </c>
      <c r="O226" s="9">
        <f t="shared" ref="O226:O289" si="24">E226/D226*100</f>
        <v>22</v>
      </c>
      <c r="P226" s="10">
        <f t="shared" ref="P226:P289" si="25">E226/L226</f>
        <v>55</v>
      </c>
      <c r="Q226" t="str">
        <f t="shared" ref="Q226:Q289" si="26">LEFT(N226, SEARCH("/", N226)-1)</f>
        <v>theater</v>
      </c>
      <c r="R226" t="str">
        <f t="shared" ref="R226:R289" si="27">RIGHT(N226,LEN(N226)-SEARCH("/",N226))</f>
        <v>plays</v>
      </c>
      <c r="S226" s="15">
        <f t="shared" si="22"/>
        <v>41928.440138888887</v>
      </c>
      <c r="T226" s="15">
        <f t="shared" si="23"/>
        <v>41958.583333333328</v>
      </c>
    </row>
    <row r="227" spans="1:20" ht="43.2" x14ac:dyDescent="0.3">
      <c r="A227">
        <v>4102</v>
      </c>
      <c r="B227" s="3" t="s">
        <v>4098</v>
      </c>
      <c r="C227" s="3" t="s">
        <v>8205</v>
      </c>
      <c r="D227">
        <v>500</v>
      </c>
      <c r="E227">
        <v>137</v>
      </c>
      <c r="F227" s="6" t="s">
        <v>8221</v>
      </c>
      <c r="G227" t="s">
        <v>8224</v>
      </c>
      <c r="H227" t="s">
        <v>8246</v>
      </c>
      <c r="I227">
        <v>1463343673</v>
      </c>
      <c r="J227">
        <v>1460751673</v>
      </c>
      <c r="K227" t="b">
        <v>0</v>
      </c>
      <c r="L227">
        <v>6</v>
      </c>
      <c r="M227" t="b">
        <v>0</v>
      </c>
      <c r="N227" t="s">
        <v>8271</v>
      </c>
      <c r="O227" s="9">
        <f t="shared" si="24"/>
        <v>27.400000000000002</v>
      </c>
      <c r="P227" s="10">
        <f t="shared" si="25"/>
        <v>22.833333333333332</v>
      </c>
      <c r="Q227" t="str">
        <f t="shared" si="26"/>
        <v>theater</v>
      </c>
      <c r="R227" t="str">
        <f t="shared" si="27"/>
        <v>plays</v>
      </c>
      <c r="S227" s="15">
        <f t="shared" si="22"/>
        <v>42475.598067129627</v>
      </c>
      <c r="T227" s="15">
        <f t="shared" si="23"/>
        <v>42505.598067129627</v>
      </c>
    </row>
    <row r="228" spans="1:20" ht="43.2" x14ac:dyDescent="0.3">
      <c r="A228">
        <v>4109</v>
      </c>
      <c r="B228" s="3" t="s">
        <v>4105</v>
      </c>
      <c r="C228" s="3" t="s">
        <v>8212</v>
      </c>
      <c r="D228">
        <v>500</v>
      </c>
      <c r="E228">
        <v>0</v>
      </c>
      <c r="F228" s="6" t="s">
        <v>8221</v>
      </c>
      <c r="G228" t="s">
        <v>8225</v>
      </c>
      <c r="H228" t="s">
        <v>8247</v>
      </c>
      <c r="I228">
        <v>1448805404</v>
      </c>
      <c r="J228">
        <v>1446209804</v>
      </c>
      <c r="K228" t="b">
        <v>0</v>
      </c>
      <c r="L228">
        <v>0</v>
      </c>
      <c r="M228" t="b">
        <v>0</v>
      </c>
      <c r="N228" t="s">
        <v>8271</v>
      </c>
      <c r="O228" s="9">
        <f t="shared" si="24"/>
        <v>0</v>
      </c>
      <c r="P228" s="10" t="e">
        <f t="shared" si="25"/>
        <v>#DIV/0!</v>
      </c>
      <c r="Q228" t="str">
        <f t="shared" si="26"/>
        <v>theater</v>
      </c>
      <c r="R228" t="str">
        <f t="shared" si="27"/>
        <v>plays</v>
      </c>
      <c r="S228" s="15">
        <f t="shared" si="22"/>
        <v>42307.289398148147</v>
      </c>
      <c r="T228" s="15">
        <f t="shared" si="23"/>
        <v>42337.331064814818</v>
      </c>
    </row>
    <row r="229" spans="1:20" x14ac:dyDescent="0.3">
      <c r="A229">
        <v>465</v>
      </c>
      <c r="B229" s="3" t="s">
        <v>466</v>
      </c>
      <c r="C229" s="3" t="s">
        <v>4575</v>
      </c>
      <c r="D229">
        <v>512</v>
      </c>
      <c r="E229">
        <v>138</v>
      </c>
      <c r="F229" s="6" t="s">
        <v>8221</v>
      </c>
      <c r="G229" t="s">
        <v>8224</v>
      </c>
      <c r="H229" t="s">
        <v>8246</v>
      </c>
      <c r="I229">
        <v>1403837574</v>
      </c>
      <c r="J229">
        <v>1402455174</v>
      </c>
      <c r="K229" t="b">
        <v>0</v>
      </c>
      <c r="L229">
        <v>8</v>
      </c>
      <c r="M229" t="b">
        <v>0</v>
      </c>
      <c r="N229" t="s">
        <v>8270</v>
      </c>
      <c r="O229" s="9">
        <f t="shared" si="24"/>
        <v>26.953125</v>
      </c>
      <c r="P229" s="10">
        <f t="shared" si="25"/>
        <v>17.25</v>
      </c>
      <c r="Q229" t="str">
        <f t="shared" si="26"/>
        <v>film &amp; video</v>
      </c>
      <c r="R229" t="str">
        <f t="shared" si="27"/>
        <v>animation</v>
      </c>
      <c r="S229" s="15">
        <f t="shared" si="22"/>
        <v>41800.870069444441</v>
      </c>
      <c r="T229" s="15">
        <f t="shared" si="23"/>
        <v>41816.870069444441</v>
      </c>
    </row>
    <row r="230" spans="1:20" ht="28.8" x14ac:dyDescent="0.3">
      <c r="A230">
        <v>1588</v>
      </c>
      <c r="B230" s="3" t="s">
        <v>1589</v>
      </c>
      <c r="C230" s="3" t="s">
        <v>5698</v>
      </c>
      <c r="D230">
        <v>516</v>
      </c>
      <c r="E230">
        <v>0</v>
      </c>
      <c r="F230" s="6" t="s">
        <v>8221</v>
      </c>
      <c r="G230" t="s">
        <v>8224</v>
      </c>
      <c r="H230" t="s">
        <v>8246</v>
      </c>
      <c r="I230">
        <v>1422735120</v>
      </c>
      <c r="J230">
        <v>1420091999</v>
      </c>
      <c r="K230" t="b">
        <v>0</v>
      </c>
      <c r="L230">
        <v>0</v>
      </c>
      <c r="M230" t="b">
        <v>0</v>
      </c>
      <c r="N230" t="s">
        <v>8291</v>
      </c>
      <c r="O230" s="9">
        <f t="shared" si="24"/>
        <v>0</v>
      </c>
      <c r="P230" s="10" t="e">
        <f t="shared" si="25"/>
        <v>#DIV/0!</v>
      </c>
      <c r="Q230" t="str">
        <f t="shared" si="26"/>
        <v>photography</v>
      </c>
      <c r="R230" t="str">
        <f t="shared" si="27"/>
        <v>places</v>
      </c>
      <c r="S230" s="15">
        <f t="shared" si="22"/>
        <v>42004.99998842593</v>
      </c>
      <c r="T230" s="15">
        <f t="shared" si="23"/>
        <v>42035.591666666667</v>
      </c>
    </row>
    <row r="231" spans="1:20" ht="43.2" x14ac:dyDescent="0.3">
      <c r="A231">
        <v>4061</v>
      </c>
      <c r="B231" s="3" t="s">
        <v>4057</v>
      </c>
      <c r="C231" s="3" t="s">
        <v>8165</v>
      </c>
      <c r="D231">
        <v>525</v>
      </c>
      <c r="E231">
        <v>0</v>
      </c>
      <c r="F231" s="6" t="s">
        <v>8221</v>
      </c>
      <c r="G231" t="s">
        <v>8224</v>
      </c>
      <c r="H231" t="s">
        <v>8246</v>
      </c>
      <c r="I231">
        <v>1461205423</v>
      </c>
      <c r="J231">
        <v>1456025023</v>
      </c>
      <c r="K231" t="b">
        <v>0</v>
      </c>
      <c r="L231">
        <v>0</v>
      </c>
      <c r="M231" t="b">
        <v>0</v>
      </c>
      <c r="N231" t="s">
        <v>8271</v>
      </c>
      <c r="O231" s="9">
        <f t="shared" si="24"/>
        <v>0</v>
      </c>
      <c r="P231" s="10" t="e">
        <f t="shared" si="25"/>
        <v>#DIV/0!</v>
      </c>
      <c r="Q231" t="str">
        <f t="shared" si="26"/>
        <v>theater</v>
      </c>
      <c r="R231" t="str">
        <f t="shared" si="27"/>
        <v>plays</v>
      </c>
      <c r="S231" s="15">
        <f t="shared" si="22"/>
        <v>42420.891469907408</v>
      </c>
      <c r="T231" s="15">
        <f t="shared" si="23"/>
        <v>42480.849803240737</v>
      </c>
    </row>
    <row r="232" spans="1:20" ht="43.2" x14ac:dyDescent="0.3">
      <c r="A232">
        <v>2773</v>
      </c>
      <c r="B232" s="3" t="s">
        <v>2773</v>
      </c>
      <c r="C232" s="3" t="s">
        <v>6883</v>
      </c>
      <c r="D232">
        <v>530</v>
      </c>
      <c r="E232">
        <v>1</v>
      </c>
      <c r="F232" s="6" t="s">
        <v>8221</v>
      </c>
      <c r="G232" t="s">
        <v>8229</v>
      </c>
      <c r="H232" t="s">
        <v>8251</v>
      </c>
      <c r="I232">
        <v>1461530721</v>
      </c>
      <c r="J232">
        <v>1460666721</v>
      </c>
      <c r="K232" t="b">
        <v>0</v>
      </c>
      <c r="L232">
        <v>1</v>
      </c>
      <c r="M232" t="b">
        <v>0</v>
      </c>
      <c r="N232" t="s">
        <v>8304</v>
      </c>
      <c r="O232" s="9">
        <f t="shared" si="24"/>
        <v>0.18867924528301888</v>
      </c>
      <c r="P232" s="10">
        <f t="shared" si="25"/>
        <v>1</v>
      </c>
      <c r="Q232" t="str">
        <f t="shared" si="26"/>
        <v>publishing</v>
      </c>
      <c r="R232" t="str">
        <f t="shared" si="27"/>
        <v>children's books</v>
      </c>
      <c r="S232" s="15">
        <f t="shared" si="22"/>
        <v>42474.61482638889</v>
      </c>
      <c r="T232" s="15">
        <f t="shared" si="23"/>
        <v>42484.61482638889</v>
      </c>
    </row>
    <row r="233" spans="1:20" ht="43.2" x14ac:dyDescent="0.3">
      <c r="A233">
        <v>461</v>
      </c>
      <c r="B233" s="3" t="s">
        <v>462</v>
      </c>
      <c r="C233" s="3" t="s">
        <v>4571</v>
      </c>
      <c r="D233">
        <v>550</v>
      </c>
      <c r="E233">
        <v>0</v>
      </c>
      <c r="F233" s="6" t="s">
        <v>8221</v>
      </c>
      <c r="G233" t="s">
        <v>8225</v>
      </c>
      <c r="H233" t="s">
        <v>8247</v>
      </c>
      <c r="I233">
        <v>1370204367</v>
      </c>
      <c r="J233">
        <v>1368476367</v>
      </c>
      <c r="K233" t="b">
        <v>0</v>
      </c>
      <c r="L233">
        <v>0</v>
      </c>
      <c r="M233" t="b">
        <v>0</v>
      </c>
      <c r="N233" t="s">
        <v>8270</v>
      </c>
      <c r="O233" s="9">
        <f t="shared" si="24"/>
        <v>0</v>
      </c>
      <c r="P233" s="10" t="e">
        <f t="shared" si="25"/>
        <v>#DIV/0!</v>
      </c>
      <c r="Q233" t="str">
        <f t="shared" si="26"/>
        <v>film &amp; video</v>
      </c>
      <c r="R233" t="str">
        <f t="shared" si="27"/>
        <v>animation</v>
      </c>
      <c r="S233" s="15">
        <f t="shared" si="22"/>
        <v>41407.59684027778</v>
      </c>
      <c r="T233" s="15">
        <f t="shared" si="23"/>
        <v>41427.59684027778</v>
      </c>
    </row>
    <row r="234" spans="1:20" ht="43.2" x14ac:dyDescent="0.3">
      <c r="A234">
        <v>910</v>
      </c>
      <c r="B234" s="3" t="s">
        <v>911</v>
      </c>
      <c r="C234" s="3" t="s">
        <v>5020</v>
      </c>
      <c r="D234">
        <v>550</v>
      </c>
      <c r="E234">
        <v>123</v>
      </c>
      <c r="F234" s="6" t="s">
        <v>8221</v>
      </c>
      <c r="G234" t="s">
        <v>8225</v>
      </c>
      <c r="H234" t="s">
        <v>8247</v>
      </c>
      <c r="I234">
        <v>1488546319</v>
      </c>
      <c r="J234">
        <v>1483362319</v>
      </c>
      <c r="K234" t="b">
        <v>0</v>
      </c>
      <c r="L234">
        <v>5</v>
      </c>
      <c r="M234" t="b">
        <v>0</v>
      </c>
      <c r="N234" t="s">
        <v>8278</v>
      </c>
      <c r="O234" s="9">
        <f t="shared" si="24"/>
        <v>22.363636363636363</v>
      </c>
      <c r="P234" s="10">
        <f t="shared" si="25"/>
        <v>24.6</v>
      </c>
      <c r="Q234" t="str">
        <f t="shared" si="26"/>
        <v>music</v>
      </c>
      <c r="R234" t="str">
        <f t="shared" si="27"/>
        <v>jazz</v>
      </c>
      <c r="S234" s="15">
        <f t="shared" si="22"/>
        <v>42737.295358796298</v>
      </c>
      <c r="T234" s="15">
        <f t="shared" si="23"/>
        <v>42797.295358796298</v>
      </c>
    </row>
    <row r="235" spans="1:20" x14ac:dyDescent="0.3">
      <c r="A235">
        <v>1084</v>
      </c>
      <c r="B235" s="3" t="s">
        <v>1085</v>
      </c>
      <c r="C235" s="3" t="s">
        <v>5194</v>
      </c>
      <c r="D235">
        <v>550</v>
      </c>
      <c r="E235">
        <v>0</v>
      </c>
      <c r="F235" s="6" t="s">
        <v>8221</v>
      </c>
      <c r="G235" t="s">
        <v>8224</v>
      </c>
      <c r="H235" t="s">
        <v>8246</v>
      </c>
      <c r="I235">
        <v>1407534804</v>
      </c>
      <c r="J235">
        <v>1404942804</v>
      </c>
      <c r="K235" t="b">
        <v>0</v>
      </c>
      <c r="L235">
        <v>0</v>
      </c>
      <c r="M235" t="b">
        <v>0</v>
      </c>
      <c r="N235" t="s">
        <v>8282</v>
      </c>
      <c r="O235" s="9">
        <f t="shared" si="24"/>
        <v>0</v>
      </c>
      <c r="P235" s="10" t="e">
        <f t="shared" si="25"/>
        <v>#DIV/0!</v>
      </c>
      <c r="Q235" t="str">
        <f t="shared" si="26"/>
        <v>games</v>
      </c>
      <c r="R235" t="str">
        <f t="shared" si="27"/>
        <v>video games</v>
      </c>
      <c r="S235" s="15">
        <f t="shared" si="22"/>
        <v>41829.662083333329</v>
      </c>
      <c r="T235" s="15">
        <f t="shared" si="23"/>
        <v>41859.662083333329</v>
      </c>
    </row>
    <row r="236" spans="1:20" ht="43.2" x14ac:dyDescent="0.3">
      <c r="A236">
        <v>2844</v>
      </c>
      <c r="B236" s="3" t="s">
        <v>2844</v>
      </c>
      <c r="C236" s="3" t="s">
        <v>6954</v>
      </c>
      <c r="D236">
        <v>550</v>
      </c>
      <c r="E236">
        <v>30</v>
      </c>
      <c r="F236" s="6" t="s">
        <v>8221</v>
      </c>
      <c r="G236" t="s">
        <v>8239</v>
      </c>
      <c r="H236" t="s">
        <v>8249</v>
      </c>
      <c r="I236">
        <v>1483535180</v>
      </c>
      <c r="J236">
        <v>1480943180</v>
      </c>
      <c r="K236" t="b">
        <v>0</v>
      </c>
      <c r="L236">
        <v>1</v>
      </c>
      <c r="M236" t="b">
        <v>0</v>
      </c>
      <c r="N236" t="s">
        <v>8271</v>
      </c>
      <c r="O236" s="9">
        <f t="shared" si="24"/>
        <v>5.4545454545454541</v>
      </c>
      <c r="P236" s="10">
        <f t="shared" si="25"/>
        <v>30</v>
      </c>
      <c r="Q236" t="str">
        <f t="shared" si="26"/>
        <v>theater</v>
      </c>
      <c r="R236" t="str">
        <f t="shared" si="27"/>
        <v>plays</v>
      </c>
      <c r="S236" s="15">
        <f t="shared" si="22"/>
        <v>42709.296064814815</v>
      </c>
      <c r="T236" s="15">
        <f t="shared" si="23"/>
        <v>42739.296064814815</v>
      </c>
    </row>
    <row r="237" spans="1:20" ht="57.6" x14ac:dyDescent="0.3">
      <c r="A237">
        <v>4012</v>
      </c>
      <c r="B237" s="3" t="s">
        <v>4008</v>
      </c>
      <c r="C237" s="3" t="s">
        <v>8117</v>
      </c>
      <c r="D237">
        <v>575</v>
      </c>
      <c r="E237">
        <v>0</v>
      </c>
      <c r="F237" s="6" t="s">
        <v>8221</v>
      </c>
      <c r="G237" t="s">
        <v>8225</v>
      </c>
      <c r="H237" t="s">
        <v>8247</v>
      </c>
      <c r="I237">
        <v>1430571849</v>
      </c>
      <c r="J237">
        <v>1427979849</v>
      </c>
      <c r="K237" t="b">
        <v>0</v>
      </c>
      <c r="L237">
        <v>0</v>
      </c>
      <c r="M237" t="b">
        <v>0</v>
      </c>
      <c r="N237" t="s">
        <v>8271</v>
      </c>
      <c r="O237" s="9">
        <f t="shared" si="24"/>
        <v>0</v>
      </c>
      <c r="P237" s="10" t="e">
        <f t="shared" si="25"/>
        <v>#DIV/0!</v>
      </c>
      <c r="Q237" t="str">
        <f t="shared" si="26"/>
        <v>theater</v>
      </c>
      <c r="R237" t="str">
        <f t="shared" si="27"/>
        <v>plays</v>
      </c>
      <c r="S237" s="15">
        <f t="shared" si="22"/>
        <v>42096.294548611113</v>
      </c>
      <c r="T237" s="15">
        <f t="shared" si="23"/>
        <v>42126.294548611113</v>
      </c>
    </row>
    <row r="238" spans="1:20" ht="57.6" x14ac:dyDescent="0.3">
      <c r="A238">
        <v>1078</v>
      </c>
      <c r="B238" s="3" t="s">
        <v>1079</v>
      </c>
      <c r="C238" s="3" t="s">
        <v>5188</v>
      </c>
      <c r="D238">
        <v>600</v>
      </c>
      <c r="E238">
        <v>45</v>
      </c>
      <c r="F238" s="6" t="s">
        <v>8221</v>
      </c>
      <c r="G238" t="s">
        <v>8224</v>
      </c>
      <c r="H238" t="s">
        <v>8246</v>
      </c>
      <c r="I238">
        <v>1311309721</v>
      </c>
      <c r="J238">
        <v>1307421721</v>
      </c>
      <c r="K238" t="b">
        <v>0</v>
      </c>
      <c r="L238">
        <v>5</v>
      </c>
      <c r="M238" t="b">
        <v>0</v>
      </c>
      <c r="N238" t="s">
        <v>8282</v>
      </c>
      <c r="O238" s="9">
        <f t="shared" si="24"/>
        <v>7.5</v>
      </c>
      <c r="P238" s="10">
        <f t="shared" si="25"/>
        <v>9</v>
      </c>
      <c r="Q238" t="str">
        <f t="shared" si="26"/>
        <v>games</v>
      </c>
      <c r="R238" t="str">
        <f t="shared" si="27"/>
        <v>video games</v>
      </c>
      <c r="S238" s="15">
        <f t="shared" si="22"/>
        <v>40700.945844907408</v>
      </c>
      <c r="T238" s="15">
        <f t="shared" si="23"/>
        <v>40745.945844907408</v>
      </c>
    </row>
    <row r="239" spans="1:20" ht="57.6" x14ac:dyDescent="0.3">
      <c r="A239">
        <v>2855</v>
      </c>
      <c r="B239" s="3" t="s">
        <v>2855</v>
      </c>
      <c r="C239" s="3" t="s">
        <v>6965</v>
      </c>
      <c r="D239">
        <v>600</v>
      </c>
      <c r="E239">
        <v>300</v>
      </c>
      <c r="F239" s="6" t="s">
        <v>8221</v>
      </c>
      <c r="G239" t="s">
        <v>8224</v>
      </c>
      <c r="H239" t="s">
        <v>8246</v>
      </c>
      <c r="I239">
        <v>1454110440</v>
      </c>
      <c r="J239">
        <v>1451607071</v>
      </c>
      <c r="K239" t="b">
        <v>0</v>
      </c>
      <c r="L239">
        <v>5</v>
      </c>
      <c r="M239" t="b">
        <v>0</v>
      </c>
      <c r="N239" t="s">
        <v>8271</v>
      </c>
      <c r="O239" s="9">
        <f t="shared" si="24"/>
        <v>50</v>
      </c>
      <c r="P239" s="10">
        <f t="shared" si="25"/>
        <v>60</v>
      </c>
      <c r="Q239" t="str">
        <f t="shared" si="26"/>
        <v>theater</v>
      </c>
      <c r="R239" t="str">
        <f t="shared" si="27"/>
        <v>plays</v>
      </c>
      <c r="S239" s="15">
        <f t="shared" si="22"/>
        <v>42369.757766203707</v>
      </c>
      <c r="T239" s="15">
        <f t="shared" si="23"/>
        <v>42398.731944444444</v>
      </c>
    </row>
    <row r="240" spans="1:20" ht="43.2" x14ac:dyDescent="0.3">
      <c r="A240">
        <v>2919</v>
      </c>
      <c r="B240" s="3" t="s">
        <v>2919</v>
      </c>
      <c r="C240" s="3" t="s">
        <v>7029</v>
      </c>
      <c r="D240">
        <v>600</v>
      </c>
      <c r="E240">
        <v>51</v>
      </c>
      <c r="F240" s="6" t="s">
        <v>8221</v>
      </c>
      <c r="G240" t="s">
        <v>8224</v>
      </c>
      <c r="H240" t="s">
        <v>8246</v>
      </c>
      <c r="I240">
        <v>1407250329</v>
      </c>
      <c r="J240">
        <v>1404658329</v>
      </c>
      <c r="K240" t="b">
        <v>0</v>
      </c>
      <c r="L240">
        <v>6</v>
      </c>
      <c r="M240" t="b">
        <v>0</v>
      </c>
      <c r="N240" t="s">
        <v>8271</v>
      </c>
      <c r="O240" s="9">
        <f t="shared" si="24"/>
        <v>8.5</v>
      </c>
      <c r="P240" s="10">
        <f t="shared" si="25"/>
        <v>8.5</v>
      </c>
      <c r="Q240" t="str">
        <f t="shared" si="26"/>
        <v>theater</v>
      </c>
      <c r="R240" t="str">
        <f t="shared" si="27"/>
        <v>plays</v>
      </c>
      <c r="S240" s="15">
        <f t="shared" si="22"/>
        <v>41826.36954861111</v>
      </c>
      <c r="T240" s="15">
        <f t="shared" si="23"/>
        <v>41856.36954861111</v>
      </c>
    </row>
    <row r="241" spans="1:20" ht="43.2" x14ac:dyDescent="0.3">
      <c r="A241">
        <v>3795</v>
      </c>
      <c r="B241" s="3" t="s">
        <v>3792</v>
      </c>
      <c r="C241" s="3" t="s">
        <v>7905</v>
      </c>
      <c r="D241">
        <v>600</v>
      </c>
      <c r="E241">
        <v>10</v>
      </c>
      <c r="F241" s="6" t="s">
        <v>8221</v>
      </c>
      <c r="G241" t="s">
        <v>8225</v>
      </c>
      <c r="H241" t="s">
        <v>8247</v>
      </c>
      <c r="I241">
        <v>1440801000</v>
      </c>
      <c r="J241">
        <v>1437042490</v>
      </c>
      <c r="K241" t="b">
        <v>0</v>
      </c>
      <c r="L241">
        <v>2</v>
      </c>
      <c r="M241" t="b">
        <v>0</v>
      </c>
      <c r="N241" t="s">
        <v>8305</v>
      </c>
      <c r="O241" s="9">
        <f t="shared" si="24"/>
        <v>1.6666666666666667</v>
      </c>
      <c r="P241" s="10">
        <f t="shared" si="25"/>
        <v>5</v>
      </c>
      <c r="Q241" t="str">
        <f t="shared" si="26"/>
        <v>theater</v>
      </c>
      <c r="R241" t="str">
        <f t="shared" si="27"/>
        <v>musical</v>
      </c>
      <c r="S241" s="15">
        <f t="shared" si="22"/>
        <v>42201.186226851853</v>
      </c>
      <c r="T241" s="15">
        <f t="shared" si="23"/>
        <v>42244.6875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24"/>
        <v>107.63413333333334</v>
      </c>
      <c r="P242" s="10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5">
        <f t="shared" si="22"/>
        <v>41354.458460648151</v>
      </c>
      <c r="T242" s="15">
        <f t="shared" si="23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24"/>
        <v>112.63736263736264</v>
      </c>
      <c r="P243" s="10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5">
        <f t="shared" si="22"/>
        <v>41949.447962962964</v>
      </c>
      <c r="T243" s="15">
        <f t="shared" si="23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24"/>
        <v>113.46153846153845</v>
      </c>
      <c r="P244" s="10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5">
        <f t="shared" si="22"/>
        <v>40862.242939814816</v>
      </c>
      <c r="T244" s="15">
        <f t="shared" si="23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24"/>
        <v>102.592</v>
      </c>
      <c r="P245" s="10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5">
        <f t="shared" si="22"/>
        <v>41661.797500000001</v>
      </c>
      <c r="T245" s="15">
        <f t="shared" si="23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24"/>
        <v>113.75714285714287</v>
      </c>
      <c r="P246" s="10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5">
        <f t="shared" si="22"/>
        <v>40213.073599537034</v>
      </c>
      <c r="T246" s="15">
        <f t="shared" si="23"/>
        <v>40253.04583333333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24"/>
        <v>103.71999999999998</v>
      </c>
      <c r="P247" s="10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5">
        <f t="shared" si="22"/>
        <v>41106.803067129629</v>
      </c>
      <c r="T247" s="15">
        <f t="shared" si="23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24"/>
        <v>305.46000000000004</v>
      </c>
      <c r="P248" s="10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5">
        <f t="shared" si="22"/>
        <v>40480.113483796296</v>
      </c>
      <c r="T248" s="15">
        <f t="shared" si="23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24"/>
        <v>134.1</v>
      </c>
      <c r="P249" s="10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5">
        <f t="shared" si="22"/>
        <v>40430.354328703703</v>
      </c>
      <c r="T249" s="15">
        <f t="shared" si="23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24"/>
        <v>101.33294117647058</v>
      </c>
      <c r="P250" s="10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5">
        <f t="shared" si="22"/>
        <v>40870.524409722224</v>
      </c>
      <c r="T250" s="15">
        <f t="shared" si="23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24"/>
        <v>112.92</v>
      </c>
      <c r="P251" s="10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5">
        <f t="shared" si="22"/>
        <v>40332.673842592594</v>
      </c>
      <c r="T251" s="15">
        <f t="shared" si="23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24"/>
        <v>105.58333333333334</v>
      </c>
      <c r="P252" s="10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5">
        <f t="shared" si="22"/>
        <v>41401.315868055557</v>
      </c>
      <c r="T252" s="15">
        <f t="shared" si="23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24"/>
        <v>125.57142857142858</v>
      </c>
      <c r="P253" s="10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5">
        <f t="shared" si="22"/>
        <v>41013.537569444445</v>
      </c>
      <c r="T253" s="15">
        <f t="shared" si="23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24"/>
        <v>184.56</v>
      </c>
      <c r="P254" s="10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5">
        <f t="shared" si="22"/>
        <v>40266.412708333337</v>
      </c>
      <c r="T254" s="15">
        <f t="shared" si="23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24"/>
        <v>100.73333333333335</v>
      </c>
      <c r="P255" s="10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5">
        <f t="shared" si="22"/>
        <v>40924.400868055556</v>
      </c>
      <c r="T255" s="15">
        <f t="shared" si="23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24"/>
        <v>116.94725</v>
      </c>
      <c r="P256" s="10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5">
        <f t="shared" si="22"/>
        <v>42263.702662037031</v>
      </c>
      <c r="T256" s="15">
        <f t="shared" si="23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24"/>
        <v>106.73325</v>
      </c>
      <c r="P257" s="10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5">
        <f t="shared" si="22"/>
        <v>40588.276412037041</v>
      </c>
      <c r="T257" s="15">
        <f t="shared" si="23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24"/>
        <v>139.1</v>
      </c>
      <c r="P258" s="10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5">
        <f t="shared" si="22"/>
        <v>41319.519293981481</v>
      </c>
      <c r="T258" s="15">
        <f t="shared" si="23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si="24"/>
        <v>106.72648571428572</v>
      </c>
      <c r="P259" s="10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5">
        <f t="shared" ref="S259:S322" si="28">(((J259/60)/60)/24)+DATE(1970,1,1)+(-6/24)</f>
        <v>42479.376875000002</v>
      </c>
      <c r="T259" s="15">
        <f t="shared" ref="T259:T322" si="29">(((I259/60)/60)/24)+DATE(1970,1,1)+(-6/24)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1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40681.801689814813</v>
      </c>
      <c r="T260" s="15">
        <f t="shared" si="2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10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42072.488067129627</v>
      </c>
      <c r="T261" s="15">
        <f t="shared" si="2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10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40330.505543981482</v>
      </c>
      <c r="T262" s="15">
        <f t="shared" si="2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10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41017.635462962964</v>
      </c>
      <c r="T263" s="15">
        <f t="shared" si="2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10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40554.99800925926</v>
      </c>
      <c r="T264" s="15">
        <f t="shared" si="2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10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41149.704791666663</v>
      </c>
      <c r="T265" s="15">
        <f t="shared" si="2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10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41010.370312500003</v>
      </c>
      <c r="T266" s="15">
        <f t="shared" si="2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10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40266.995717592588</v>
      </c>
      <c r="T267" s="15">
        <f t="shared" si="2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10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40204.924849537041</v>
      </c>
      <c r="T268" s="15">
        <f t="shared" si="2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10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41785.202534722222</v>
      </c>
      <c r="T269" s="15">
        <f t="shared" si="2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1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40808.90252314815</v>
      </c>
      <c r="T270" s="15">
        <f t="shared" si="2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10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42757.947013888886</v>
      </c>
      <c r="T271" s="15">
        <f t="shared" si="2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10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40637.616550925923</v>
      </c>
      <c r="T272" s="15">
        <f t="shared" si="2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10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41611.85024305556</v>
      </c>
      <c r="T273" s="15">
        <f t="shared" si="2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10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40235.650358796294</v>
      </c>
      <c r="T274" s="15">
        <f t="shared" si="2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10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40697.248449074075</v>
      </c>
      <c r="T275" s="15">
        <f t="shared" si="2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10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40969.662372685183</v>
      </c>
      <c r="T276" s="15">
        <f t="shared" si="2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10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41192.782013888893</v>
      </c>
      <c r="T277" s="15">
        <f t="shared" si="2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10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40966.831874999996</v>
      </c>
      <c r="T278" s="15">
        <f t="shared" si="2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10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42117.641423611116</v>
      </c>
      <c r="T279" s="15">
        <f t="shared" si="2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1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41163.790960648148</v>
      </c>
      <c r="T280" s="15">
        <f t="shared" si="2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10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42758.994166666671</v>
      </c>
      <c r="T281" s="15">
        <f t="shared" si="2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10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41744.340682870366</v>
      </c>
      <c r="T282" s="15">
        <f t="shared" si="29"/>
        <v>41789.340682870366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10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39949.913344907407</v>
      </c>
      <c r="T283" s="15">
        <f t="shared" si="2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10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40194.670046296298</v>
      </c>
      <c r="T284" s="15">
        <f t="shared" si="2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10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40675.46</v>
      </c>
      <c r="T285" s="15">
        <f t="shared" si="2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10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40904.488194444442</v>
      </c>
      <c r="T286" s="15">
        <f t="shared" si="2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10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41506.506111111114</v>
      </c>
      <c r="T287" s="15">
        <f t="shared" si="2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10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41313.566249999996</v>
      </c>
      <c r="T288" s="15">
        <f t="shared" si="2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10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41184.027986111112</v>
      </c>
      <c r="T289" s="15">
        <f t="shared" si="2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ref="O290:O353" si="30">E290/D290*100</f>
        <v>103.21061999999999</v>
      </c>
      <c r="P290" s="10">
        <f t="shared" ref="P290:P353" si="31">E290/L290</f>
        <v>115.44812080536913</v>
      </c>
      <c r="Q290" t="str">
        <f t="shared" ref="Q290:Q353" si="32">LEFT(N290, SEARCH("/", N290)-1)</f>
        <v>film &amp; video</v>
      </c>
      <c r="R290" t="str">
        <f t="shared" ref="R290:R353" si="33">RIGHT(N290,LEN(N290)-SEARCH("/",N290))</f>
        <v>documentary</v>
      </c>
      <c r="S290" s="15">
        <f t="shared" si="28"/>
        <v>41050.918900462959</v>
      </c>
      <c r="T290" s="15">
        <f t="shared" si="2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30"/>
        <v>104.82000000000001</v>
      </c>
      <c r="P291" s="10">
        <f t="shared" si="31"/>
        <v>67.771551724137936</v>
      </c>
      <c r="Q291" t="str">
        <f t="shared" si="32"/>
        <v>film &amp; video</v>
      </c>
      <c r="R291" t="str">
        <f t="shared" si="33"/>
        <v>documentary</v>
      </c>
      <c r="S291" s="15">
        <f t="shared" si="28"/>
        <v>41550.206412037034</v>
      </c>
      <c r="T291" s="15">
        <f t="shared" si="2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30"/>
        <v>106.68444444444445</v>
      </c>
      <c r="P292" s="10">
        <f t="shared" si="31"/>
        <v>28.576190476190476</v>
      </c>
      <c r="Q292" t="str">
        <f t="shared" si="32"/>
        <v>film &amp; video</v>
      </c>
      <c r="R292" t="str">
        <f t="shared" si="33"/>
        <v>documentary</v>
      </c>
      <c r="S292" s="15">
        <f t="shared" si="28"/>
        <v>40526.11917824074</v>
      </c>
      <c r="T292" s="15">
        <f t="shared" si="2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30"/>
        <v>120.02</v>
      </c>
      <c r="P293" s="10">
        <f t="shared" si="31"/>
        <v>46.8828125</v>
      </c>
      <c r="Q293" t="str">
        <f t="shared" si="32"/>
        <v>film &amp; video</v>
      </c>
      <c r="R293" t="str">
        <f t="shared" si="33"/>
        <v>documentary</v>
      </c>
      <c r="S293" s="15">
        <f t="shared" si="28"/>
        <v>41376.519050925926</v>
      </c>
      <c r="T293" s="15">
        <f t="shared" si="2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30"/>
        <v>101.50693333333334</v>
      </c>
      <c r="P294" s="10">
        <f t="shared" si="31"/>
        <v>154.42231237322514</v>
      </c>
      <c r="Q294" t="str">
        <f t="shared" si="32"/>
        <v>film &amp; video</v>
      </c>
      <c r="R294" t="str">
        <f t="shared" si="33"/>
        <v>documentary</v>
      </c>
      <c r="S294" s="15">
        <f t="shared" si="28"/>
        <v>40812.553229166668</v>
      </c>
      <c r="T294" s="15">
        <f t="shared" si="2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30"/>
        <v>101.38461538461539</v>
      </c>
      <c r="P295" s="10">
        <f t="shared" si="31"/>
        <v>201.22137404580153</v>
      </c>
      <c r="Q295" t="str">
        <f t="shared" si="32"/>
        <v>film &amp; video</v>
      </c>
      <c r="R295" t="str">
        <f t="shared" si="33"/>
        <v>documentary</v>
      </c>
      <c r="S295" s="15">
        <f t="shared" si="28"/>
        <v>41719.417986111112</v>
      </c>
      <c r="T295" s="15">
        <f t="shared" si="2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30"/>
        <v>100</v>
      </c>
      <c r="P296" s="10">
        <f t="shared" si="31"/>
        <v>100</v>
      </c>
      <c r="Q296" t="str">
        <f t="shared" si="32"/>
        <v>film &amp; video</v>
      </c>
      <c r="R296" t="str">
        <f t="shared" si="33"/>
        <v>documentary</v>
      </c>
      <c r="S296" s="15">
        <f t="shared" si="28"/>
        <v>40342.834421296298</v>
      </c>
      <c r="T296" s="15">
        <f t="shared" si="2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30"/>
        <v>133.10911999999999</v>
      </c>
      <c r="P297" s="10">
        <f t="shared" si="31"/>
        <v>100.08204511278196</v>
      </c>
      <c r="Q297" t="str">
        <f t="shared" si="32"/>
        <v>film &amp; video</v>
      </c>
      <c r="R297" t="str">
        <f t="shared" si="33"/>
        <v>documentary</v>
      </c>
      <c r="S297" s="15">
        <f t="shared" si="28"/>
        <v>41518.754733796297</v>
      </c>
      <c r="T297" s="15">
        <f t="shared" si="2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30"/>
        <v>118.72620000000001</v>
      </c>
      <c r="P298" s="10">
        <f t="shared" si="31"/>
        <v>230.08953488372092</v>
      </c>
      <c r="Q298" t="str">
        <f t="shared" si="32"/>
        <v>film &amp; video</v>
      </c>
      <c r="R298" t="str">
        <f t="shared" si="33"/>
        <v>documentary</v>
      </c>
      <c r="S298" s="15">
        <f t="shared" si="28"/>
        <v>41134.225497685184</v>
      </c>
      <c r="T298" s="15">
        <f t="shared" si="2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30"/>
        <v>100.64</v>
      </c>
      <c r="P299" s="10">
        <f t="shared" si="31"/>
        <v>141.74647887323943</v>
      </c>
      <c r="Q299" t="str">
        <f t="shared" si="32"/>
        <v>film &amp; video</v>
      </c>
      <c r="R299" t="str">
        <f t="shared" si="33"/>
        <v>documentary</v>
      </c>
      <c r="S299" s="15">
        <f t="shared" si="28"/>
        <v>42089.47802083334</v>
      </c>
      <c r="T299" s="15">
        <f t="shared" si="2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30"/>
        <v>108.93241269841269</v>
      </c>
      <c r="P300" s="10">
        <f t="shared" si="31"/>
        <v>56.344351395730705</v>
      </c>
      <c r="Q300" t="str">
        <f t="shared" si="32"/>
        <v>film &amp; video</v>
      </c>
      <c r="R300" t="str">
        <f t="shared" si="33"/>
        <v>documentary</v>
      </c>
      <c r="S300" s="15">
        <f t="shared" si="28"/>
        <v>41709.213518518518</v>
      </c>
      <c r="T300" s="15">
        <f t="shared" si="2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30"/>
        <v>178.95250000000001</v>
      </c>
      <c r="P301" s="10">
        <f t="shared" si="31"/>
        <v>73.341188524590166</v>
      </c>
      <c r="Q301" t="str">
        <f t="shared" si="32"/>
        <v>film &amp; video</v>
      </c>
      <c r="R301" t="str">
        <f t="shared" si="33"/>
        <v>documentary</v>
      </c>
      <c r="S301" s="15">
        <f t="shared" si="28"/>
        <v>40468.975231481483</v>
      </c>
      <c r="T301" s="15">
        <f t="shared" si="2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30"/>
        <v>101.72264</v>
      </c>
      <c r="P302" s="10">
        <f t="shared" si="31"/>
        <v>85.337785234899329</v>
      </c>
      <c r="Q302" t="str">
        <f t="shared" si="32"/>
        <v>film &amp; video</v>
      </c>
      <c r="R302" t="str">
        <f t="shared" si="33"/>
        <v>documentary</v>
      </c>
      <c r="S302" s="15">
        <f t="shared" si="28"/>
        <v>40626.709930555553</v>
      </c>
      <c r="T302" s="15">
        <f t="shared" si="2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30"/>
        <v>118.73499999999999</v>
      </c>
      <c r="P303" s="10">
        <f t="shared" si="31"/>
        <v>61.496215139442228</v>
      </c>
      <c r="Q303" t="str">
        <f t="shared" si="32"/>
        <v>film &amp; video</v>
      </c>
      <c r="R303" t="str">
        <f t="shared" si="33"/>
        <v>documentary</v>
      </c>
      <c r="S303" s="15">
        <f t="shared" si="28"/>
        <v>41312.487673611111</v>
      </c>
      <c r="T303" s="15">
        <f t="shared" si="2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30"/>
        <v>100.46</v>
      </c>
      <c r="P304" s="10">
        <f t="shared" si="31"/>
        <v>93.018518518518519</v>
      </c>
      <c r="Q304" t="str">
        <f t="shared" si="32"/>
        <v>film &amp; video</v>
      </c>
      <c r="R304" t="str">
        <f t="shared" si="33"/>
        <v>documentary</v>
      </c>
      <c r="S304" s="15">
        <f t="shared" si="28"/>
        <v>40933.606921296298</v>
      </c>
      <c r="T304" s="15">
        <f t="shared" si="2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30"/>
        <v>137.46666666666667</v>
      </c>
      <c r="P305" s="10">
        <f t="shared" si="31"/>
        <v>50.292682926829265</v>
      </c>
      <c r="Q305" t="str">
        <f t="shared" si="32"/>
        <v>film &amp; video</v>
      </c>
      <c r="R305" t="str">
        <f t="shared" si="33"/>
        <v>documentary</v>
      </c>
      <c r="S305" s="15">
        <f t="shared" si="28"/>
        <v>41031.821134259262</v>
      </c>
      <c r="T305" s="15">
        <f t="shared" si="29"/>
        <v>41061.821134259262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30"/>
        <v>231.64705882352939</v>
      </c>
      <c r="P306" s="10">
        <f t="shared" si="31"/>
        <v>106.43243243243244</v>
      </c>
      <c r="Q306" t="str">
        <f t="shared" si="32"/>
        <v>film &amp; video</v>
      </c>
      <c r="R306" t="str">
        <f t="shared" si="33"/>
        <v>documentary</v>
      </c>
      <c r="S306" s="15">
        <f t="shared" si="28"/>
        <v>41113.844872685186</v>
      </c>
      <c r="T306" s="15">
        <f t="shared" si="2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30"/>
        <v>130.33333333333331</v>
      </c>
      <c r="P307" s="10">
        <f t="shared" si="31"/>
        <v>51.719576719576722</v>
      </c>
      <c r="Q307" t="str">
        <f t="shared" si="32"/>
        <v>film &amp; video</v>
      </c>
      <c r="R307" t="str">
        <f t="shared" si="33"/>
        <v>documentary</v>
      </c>
      <c r="S307" s="15">
        <f t="shared" si="28"/>
        <v>40948.380196759259</v>
      </c>
      <c r="T307" s="15">
        <f t="shared" si="2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30"/>
        <v>292.89999999999998</v>
      </c>
      <c r="P308" s="10">
        <f t="shared" si="31"/>
        <v>36.612499999999997</v>
      </c>
      <c r="Q308" t="str">
        <f t="shared" si="32"/>
        <v>film &amp; video</v>
      </c>
      <c r="R308" t="str">
        <f t="shared" si="33"/>
        <v>documentary</v>
      </c>
      <c r="S308" s="15">
        <f t="shared" si="28"/>
        <v>41333.587187500001</v>
      </c>
      <c r="T308" s="15">
        <f t="shared" si="29"/>
        <v>41353.545520833337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30"/>
        <v>111.31818181818183</v>
      </c>
      <c r="P309" s="10">
        <f t="shared" si="31"/>
        <v>42.517361111111114</v>
      </c>
      <c r="Q309" t="str">
        <f t="shared" si="32"/>
        <v>film &amp; video</v>
      </c>
      <c r="R309" t="str">
        <f t="shared" si="33"/>
        <v>documentary</v>
      </c>
      <c r="S309" s="15">
        <f t="shared" si="28"/>
        <v>41282.694456018515</v>
      </c>
      <c r="T309" s="15">
        <f t="shared" si="29"/>
        <v>41312.694456018515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30"/>
        <v>105.56666666666668</v>
      </c>
      <c r="P310" s="10">
        <f t="shared" si="31"/>
        <v>62.712871287128714</v>
      </c>
      <c r="Q310" t="str">
        <f t="shared" si="32"/>
        <v>film &amp; video</v>
      </c>
      <c r="R310" t="str">
        <f t="shared" si="33"/>
        <v>documentary</v>
      </c>
      <c r="S310" s="15">
        <f t="shared" si="28"/>
        <v>40567.444560185184</v>
      </c>
      <c r="T310" s="15">
        <f t="shared" si="2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30"/>
        <v>118.94444444444446</v>
      </c>
      <c r="P311" s="10">
        <f t="shared" si="31"/>
        <v>89.957983193277315</v>
      </c>
      <c r="Q311" t="str">
        <f t="shared" si="32"/>
        <v>film &amp; video</v>
      </c>
      <c r="R311" t="str">
        <f t="shared" si="33"/>
        <v>documentary</v>
      </c>
      <c r="S311" s="15">
        <f t="shared" si="28"/>
        <v>41134.501550925925</v>
      </c>
      <c r="T311" s="15">
        <f t="shared" si="2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30"/>
        <v>104.129</v>
      </c>
      <c r="P312" s="10">
        <f t="shared" si="31"/>
        <v>28.924722222222222</v>
      </c>
      <c r="Q312" t="str">
        <f t="shared" si="32"/>
        <v>film &amp; video</v>
      </c>
      <c r="R312" t="str">
        <f t="shared" si="33"/>
        <v>documentary</v>
      </c>
      <c r="S312" s="15">
        <f t="shared" si="28"/>
        <v>40820.933136574073</v>
      </c>
      <c r="T312" s="15">
        <f t="shared" si="2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30"/>
        <v>104.10165000000001</v>
      </c>
      <c r="P313" s="10">
        <f t="shared" si="31"/>
        <v>138.8022</v>
      </c>
      <c r="Q313" t="str">
        <f t="shared" si="32"/>
        <v>film &amp; video</v>
      </c>
      <c r="R313" t="str">
        <f t="shared" si="33"/>
        <v>documentary</v>
      </c>
      <c r="S313" s="15">
        <f t="shared" si="28"/>
        <v>40867.969814814816</v>
      </c>
      <c r="T313" s="15">
        <f t="shared" si="2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30"/>
        <v>111.87499999999999</v>
      </c>
      <c r="P314" s="10">
        <f t="shared" si="31"/>
        <v>61.301369863013697</v>
      </c>
      <c r="Q314" t="str">
        <f t="shared" si="32"/>
        <v>film &amp; video</v>
      </c>
      <c r="R314" t="str">
        <f t="shared" si="33"/>
        <v>documentary</v>
      </c>
      <c r="S314" s="15">
        <f t="shared" si="28"/>
        <v>41348.627685185187</v>
      </c>
      <c r="T314" s="15">
        <f t="shared" si="2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30"/>
        <v>104.73529411764706</v>
      </c>
      <c r="P315" s="10">
        <f t="shared" si="31"/>
        <v>80.202702702702709</v>
      </c>
      <c r="Q315" t="str">
        <f t="shared" si="32"/>
        <v>film &amp; video</v>
      </c>
      <c r="R315" t="str">
        <f t="shared" si="33"/>
        <v>documentary</v>
      </c>
      <c r="S315" s="15">
        <f t="shared" si="28"/>
        <v>40356.977939814817</v>
      </c>
      <c r="T315" s="15">
        <f t="shared" si="2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30"/>
        <v>385.15000000000003</v>
      </c>
      <c r="P316" s="10">
        <f t="shared" si="31"/>
        <v>32.095833333333331</v>
      </c>
      <c r="Q316" t="str">
        <f t="shared" si="32"/>
        <v>film &amp; video</v>
      </c>
      <c r="R316" t="str">
        <f t="shared" si="33"/>
        <v>documentary</v>
      </c>
      <c r="S316" s="15">
        <f t="shared" si="28"/>
        <v>41304.583194444444</v>
      </c>
      <c r="T316" s="15">
        <f t="shared" si="2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30"/>
        <v>101.248</v>
      </c>
      <c r="P317" s="10">
        <f t="shared" si="31"/>
        <v>200.88888888888889</v>
      </c>
      <c r="Q317" t="str">
        <f t="shared" si="32"/>
        <v>film &amp; video</v>
      </c>
      <c r="R317" t="str">
        <f t="shared" si="33"/>
        <v>documentary</v>
      </c>
      <c r="S317" s="15">
        <f t="shared" si="28"/>
        <v>41113.52238425926</v>
      </c>
      <c r="T317" s="15">
        <f t="shared" si="2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30"/>
        <v>113.77333333333333</v>
      </c>
      <c r="P318" s="10">
        <f t="shared" si="31"/>
        <v>108.01265822784811</v>
      </c>
      <c r="Q318" t="str">
        <f t="shared" si="32"/>
        <v>film &amp; video</v>
      </c>
      <c r="R318" t="str">
        <f t="shared" si="33"/>
        <v>documentary</v>
      </c>
      <c r="S318" s="15">
        <f t="shared" si="28"/>
        <v>41950.673576388886</v>
      </c>
      <c r="T318" s="15">
        <f t="shared" si="2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30"/>
        <v>100.80333333333333</v>
      </c>
      <c r="P319" s="10">
        <f t="shared" si="31"/>
        <v>95.699367088607602</v>
      </c>
      <c r="Q319" t="str">
        <f t="shared" si="32"/>
        <v>film &amp; video</v>
      </c>
      <c r="R319" t="str">
        <f t="shared" si="33"/>
        <v>documentary</v>
      </c>
      <c r="S319" s="15">
        <f t="shared" si="28"/>
        <v>41589.426886574074</v>
      </c>
      <c r="T319" s="15">
        <f t="shared" si="2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30"/>
        <v>283.32</v>
      </c>
      <c r="P320" s="10">
        <f t="shared" si="31"/>
        <v>49.880281690140848</v>
      </c>
      <c r="Q320" t="str">
        <f t="shared" si="32"/>
        <v>film &amp; video</v>
      </c>
      <c r="R320" t="str">
        <f t="shared" si="33"/>
        <v>documentary</v>
      </c>
      <c r="S320" s="15">
        <f t="shared" si="28"/>
        <v>41329.788784722223</v>
      </c>
      <c r="T320" s="15">
        <f t="shared" si="2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30"/>
        <v>112.68</v>
      </c>
      <c r="P321" s="10">
        <f t="shared" si="31"/>
        <v>110.47058823529412</v>
      </c>
      <c r="Q321" t="str">
        <f t="shared" si="32"/>
        <v>film &amp; video</v>
      </c>
      <c r="R321" t="str">
        <f t="shared" si="33"/>
        <v>documentary</v>
      </c>
      <c r="S321" s="15">
        <f t="shared" si="28"/>
        <v>40123.58829861111</v>
      </c>
      <c r="T321" s="15">
        <f t="shared" si="2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30"/>
        <v>106.58000000000001</v>
      </c>
      <c r="P322" s="10">
        <f t="shared" si="31"/>
        <v>134.91139240506328</v>
      </c>
      <c r="Q322" t="str">
        <f t="shared" si="32"/>
        <v>film &amp; video</v>
      </c>
      <c r="R322" t="str">
        <f t="shared" si="33"/>
        <v>documentary</v>
      </c>
      <c r="S322" s="15">
        <f t="shared" si="28"/>
        <v>42331.301307870366</v>
      </c>
      <c r="T322" s="15">
        <f t="shared" si="2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si="30"/>
        <v>102.66285714285715</v>
      </c>
      <c r="P323" s="10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5">
        <f t="shared" ref="S323:S386" si="34">(((J323/60)/60)/24)+DATE(1970,1,1)+(-6/24)</f>
        <v>42647.196597222224</v>
      </c>
      <c r="T323" s="15">
        <f t="shared" ref="T323:T386" si="35">(((I323/60)/60)/24)+DATE(1970,1,1)+(-6/24)</f>
        <v>42682.238263888896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10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42473.32</v>
      </c>
      <c r="T324" s="15">
        <f t="shared" si="35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10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42697.07136574074</v>
      </c>
      <c r="T325" s="15">
        <f t="shared" si="35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10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42184.376250000001</v>
      </c>
      <c r="T326" s="15">
        <f t="shared" si="35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10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42688.937881944439</v>
      </c>
      <c r="T327" s="15">
        <f t="shared" si="35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10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42775.064884259264</v>
      </c>
      <c r="T328" s="15">
        <f t="shared" si="35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10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42057.985289351855</v>
      </c>
      <c r="T329" s="15">
        <f t="shared" si="35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1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42278.696620370371</v>
      </c>
      <c r="T330" s="15">
        <f t="shared" si="35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10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42291.21674768519</v>
      </c>
      <c r="T331" s="15">
        <f t="shared" si="35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10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41379.265775462962</v>
      </c>
      <c r="T332" s="15">
        <f t="shared" si="35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10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42507.331412037034</v>
      </c>
      <c r="T333" s="15">
        <f t="shared" si="35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10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42263.430289351847</v>
      </c>
      <c r="T334" s="15">
        <f t="shared" si="35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10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42437.386469907404</v>
      </c>
      <c r="T335" s="15">
        <f t="shared" si="35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10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42101.432372685187</v>
      </c>
      <c r="T336" s="15">
        <f t="shared" si="35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10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42101.487442129626</v>
      </c>
      <c r="T337" s="15">
        <f t="shared" si="35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10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42291.346273148149</v>
      </c>
      <c r="T338" s="15">
        <f t="shared" si="35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10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42046.878564814819</v>
      </c>
      <c r="T339" s="15">
        <f t="shared" si="35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1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42559.505671296298</v>
      </c>
      <c r="T340" s="15">
        <f t="shared" si="35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10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42093.510046296295</v>
      </c>
      <c r="T341" s="15">
        <f t="shared" si="35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10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42772.419062500005</v>
      </c>
      <c r="T342" s="15">
        <f t="shared" si="35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10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41894.629606481481</v>
      </c>
      <c r="T343" s="15">
        <f t="shared" si="35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10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42459.530844907407</v>
      </c>
      <c r="T344" s="15">
        <f t="shared" si="35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10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41926.48778935185</v>
      </c>
      <c r="T345" s="15">
        <f t="shared" si="35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10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42111.720995370371</v>
      </c>
      <c r="T346" s="15">
        <f t="shared" si="35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10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42114.694328703699</v>
      </c>
      <c r="T347" s="15">
        <f t="shared" si="35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10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42261.250243055561</v>
      </c>
      <c r="T348" s="15">
        <f t="shared" si="35"/>
        <v>42291.250243055561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10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42292.245474537034</v>
      </c>
      <c r="T349" s="15">
        <f t="shared" si="35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1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42207.33699074074</v>
      </c>
      <c r="T350" s="15">
        <f t="shared" si="35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10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42760.248935185184</v>
      </c>
      <c r="T351" s="15">
        <f t="shared" si="35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10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42585.816076388888</v>
      </c>
      <c r="T352" s="15">
        <f t="shared" si="35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10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42427.714745370366</v>
      </c>
      <c r="T353" s="15">
        <f t="shared" si="35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ref="O354:O417" si="36">E354/D354*100</f>
        <v>116.56</v>
      </c>
      <c r="P354" s="10">
        <f t="shared" ref="P354:P417" si="37">E354/L354</f>
        <v>40.755244755244753</v>
      </c>
      <c r="Q354" t="str">
        <f t="shared" ref="Q354:Q417" si="38">LEFT(N354, SEARCH("/", N354)-1)</f>
        <v>film &amp; video</v>
      </c>
      <c r="R354" t="str">
        <f t="shared" ref="R354:R417" si="39">RIGHT(N354,LEN(N354)-SEARCH("/",N354))</f>
        <v>documentary</v>
      </c>
      <c r="S354" s="15">
        <f t="shared" si="34"/>
        <v>41889.917453703703</v>
      </c>
      <c r="T354" s="15">
        <f t="shared" si="35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6"/>
        <v>108.61819426615318</v>
      </c>
      <c r="P355" s="10">
        <f t="shared" si="37"/>
        <v>103.52394779771615</v>
      </c>
      <c r="Q355" t="str">
        <f t="shared" si="38"/>
        <v>film &amp; video</v>
      </c>
      <c r="R355" t="str">
        <f t="shared" si="39"/>
        <v>documentary</v>
      </c>
      <c r="S355" s="15">
        <f t="shared" si="34"/>
        <v>42297.541886574079</v>
      </c>
      <c r="T355" s="15">
        <f t="shared" si="35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6"/>
        <v>103.94285714285714</v>
      </c>
      <c r="P356" s="10">
        <f t="shared" si="37"/>
        <v>125.44827586206897</v>
      </c>
      <c r="Q356" t="str">
        <f t="shared" si="38"/>
        <v>film &amp; video</v>
      </c>
      <c r="R356" t="str">
        <f t="shared" si="39"/>
        <v>documentary</v>
      </c>
      <c r="S356" s="15">
        <f t="shared" si="34"/>
        <v>42438.577789351853</v>
      </c>
      <c r="T356" s="15">
        <f t="shared" si="35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6"/>
        <v>116.25714285714285</v>
      </c>
      <c r="P357" s="10">
        <f t="shared" si="37"/>
        <v>246.60606060606059</v>
      </c>
      <c r="Q357" t="str">
        <f t="shared" si="38"/>
        <v>film &amp; video</v>
      </c>
      <c r="R357" t="str">
        <f t="shared" si="39"/>
        <v>documentary</v>
      </c>
      <c r="S357" s="15">
        <f t="shared" si="34"/>
        <v>41943.043912037036</v>
      </c>
      <c r="T357" s="15">
        <f t="shared" si="35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6"/>
        <v>102.69239999999999</v>
      </c>
      <c r="P358" s="10">
        <f t="shared" si="37"/>
        <v>79.401340206185566</v>
      </c>
      <c r="Q358" t="str">
        <f t="shared" si="38"/>
        <v>film &amp; video</v>
      </c>
      <c r="R358" t="str">
        <f t="shared" si="39"/>
        <v>documentary</v>
      </c>
      <c r="S358" s="15">
        <f t="shared" si="34"/>
        <v>42415.553159722222</v>
      </c>
      <c r="T358" s="15">
        <f t="shared" si="35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6"/>
        <v>174</v>
      </c>
      <c r="P359" s="10">
        <f t="shared" si="37"/>
        <v>86.138613861386133</v>
      </c>
      <c r="Q359" t="str">
        <f t="shared" si="38"/>
        <v>film &amp; video</v>
      </c>
      <c r="R359" t="str">
        <f t="shared" si="39"/>
        <v>documentary</v>
      </c>
      <c r="S359" s="15">
        <f t="shared" si="34"/>
        <v>42077.972187499996</v>
      </c>
      <c r="T359" s="15">
        <f t="shared" si="35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6"/>
        <v>103.08800000000001</v>
      </c>
      <c r="P360" s="10">
        <f t="shared" si="37"/>
        <v>193.04868913857678</v>
      </c>
      <c r="Q360" t="str">
        <f t="shared" si="38"/>
        <v>film &amp; video</v>
      </c>
      <c r="R360" t="str">
        <f t="shared" si="39"/>
        <v>documentary</v>
      </c>
      <c r="S360" s="15">
        <f t="shared" si="34"/>
        <v>42507.610196759255</v>
      </c>
      <c r="T360" s="15">
        <f t="shared" si="35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6"/>
        <v>104.85537190082646</v>
      </c>
      <c r="P361" s="10">
        <f t="shared" si="37"/>
        <v>84.023178807947019</v>
      </c>
      <c r="Q361" t="str">
        <f t="shared" si="38"/>
        <v>film &amp; video</v>
      </c>
      <c r="R361" t="str">
        <f t="shared" si="39"/>
        <v>documentary</v>
      </c>
      <c r="S361" s="15">
        <f t="shared" si="34"/>
        <v>41934.820486111108</v>
      </c>
      <c r="T361" s="15">
        <f t="shared" si="35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6"/>
        <v>101.375</v>
      </c>
      <c r="P362" s="10">
        <f t="shared" si="37"/>
        <v>139.82758620689654</v>
      </c>
      <c r="Q362" t="str">
        <f t="shared" si="38"/>
        <v>film &amp; video</v>
      </c>
      <c r="R362" t="str">
        <f t="shared" si="39"/>
        <v>documentary</v>
      </c>
      <c r="S362" s="15">
        <f t="shared" si="34"/>
        <v>42163.647916666669</v>
      </c>
      <c r="T362" s="15">
        <f t="shared" si="35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6"/>
        <v>111.07699999999998</v>
      </c>
      <c r="P363" s="10">
        <f t="shared" si="37"/>
        <v>109.82189265536722</v>
      </c>
      <c r="Q363" t="str">
        <f t="shared" si="38"/>
        <v>film &amp; video</v>
      </c>
      <c r="R363" t="str">
        <f t="shared" si="39"/>
        <v>documentary</v>
      </c>
      <c r="S363" s="15">
        <f t="shared" si="34"/>
        <v>41935.751226851848</v>
      </c>
      <c r="T363" s="15">
        <f t="shared" si="35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6"/>
        <v>124.15933781686496</v>
      </c>
      <c r="P364" s="10">
        <f t="shared" si="37"/>
        <v>139.53488372093022</v>
      </c>
      <c r="Q364" t="str">
        <f t="shared" si="38"/>
        <v>film &amp; video</v>
      </c>
      <c r="R364" t="str">
        <f t="shared" si="39"/>
        <v>documentary</v>
      </c>
      <c r="S364" s="15">
        <f t="shared" si="34"/>
        <v>41836.960543981484</v>
      </c>
      <c r="T364" s="15">
        <f t="shared" si="35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6"/>
        <v>101.33333333333334</v>
      </c>
      <c r="P365" s="10">
        <f t="shared" si="37"/>
        <v>347.84615384615387</v>
      </c>
      <c r="Q365" t="str">
        <f t="shared" si="38"/>
        <v>film &amp; video</v>
      </c>
      <c r="R365" t="str">
        <f t="shared" si="39"/>
        <v>documentary</v>
      </c>
      <c r="S365" s="15">
        <f t="shared" si="34"/>
        <v>40255.494629629626</v>
      </c>
      <c r="T365" s="15">
        <f t="shared" si="35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6"/>
        <v>110.16142857142856</v>
      </c>
      <c r="P366" s="10">
        <f t="shared" si="37"/>
        <v>68.24159292035398</v>
      </c>
      <c r="Q366" t="str">
        <f t="shared" si="38"/>
        <v>film &amp; video</v>
      </c>
      <c r="R366" t="str">
        <f t="shared" si="39"/>
        <v>documentary</v>
      </c>
      <c r="S366" s="15">
        <f t="shared" si="34"/>
        <v>41780.609629629631</v>
      </c>
      <c r="T366" s="15">
        <f t="shared" si="35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6"/>
        <v>103.97333333333334</v>
      </c>
      <c r="P367" s="10">
        <f t="shared" si="37"/>
        <v>239.93846153846152</v>
      </c>
      <c r="Q367" t="str">
        <f t="shared" si="38"/>
        <v>film &amp; video</v>
      </c>
      <c r="R367" t="str">
        <f t="shared" si="39"/>
        <v>documentary</v>
      </c>
      <c r="S367" s="15">
        <f t="shared" si="34"/>
        <v>41668.356469907405</v>
      </c>
      <c r="T367" s="15">
        <f t="shared" si="35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6"/>
        <v>101.31578947368421</v>
      </c>
      <c r="P368" s="10">
        <f t="shared" si="37"/>
        <v>287.31343283582089</v>
      </c>
      <c r="Q368" t="str">
        <f t="shared" si="38"/>
        <v>film &amp; video</v>
      </c>
      <c r="R368" t="str">
        <f t="shared" si="39"/>
        <v>documentary</v>
      </c>
      <c r="S368" s="15">
        <f t="shared" si="34"/>
        <v>41019.543032407404</v>
      </c>
      <c r="T368" s="15">
        <f t="shared" si="35"/>
        <v>41049.543032407404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6"/>
        <v>103.3501</v>
      </c>
      <c r="P369" s="10">
        <f t="shared" si="37"/>
        <v>86.84882352941176</v>
      </c>
      <c r="Q369" t="str">
        <f t="shared" si="38"/>
        <v>film &amp; video</v>
      </c>
      <c r="R369" t="str">
        <f t="shared" si="39"/>
        <v>documentary</v>
      </c>
      <c r="S369" s="15">
        <f t="shared" si="34"/>
        <v>41355.327291666668</v>
      </c>
      <c r="T369" s="15">
        <f t="shared" si="35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6"/>
        <v>104.11200000000001</v>
      </c>
      <c r="P370" s="10">
        <f t="shared" si="37"/>
        <v>81.84905660377359</v>
      </c>
      <c r="Q370" t="str">
        <f t="shared" si="38"/>
        <v>film &amp; video</v>
      </c>
      <c r="R370" t="str">
        <f t="shared" si="39"/>
        <v>documentary</v>
      </c>
      <c r="S370" s="15">
        <f t="shared" si="34"/>
        <v>42043.355578703704</v>
      </c>
      <c r="T370" s="15">
        <f t="shared" si="35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6"/>
        <v>110.15569230769231</v>
      </c>
      <c r="P371" s="10">
        <f t="shared" si="37"/>
        <v>42.874970059880241</v>
      </c>
      <c r="Q371" t="str">
        <f t="shared" si="38"/>
        <v>film &amp; video</v>
      </c>
      <c r="R371" t="str">
        <f t="shared" si="39"/>
        <v>documentary</v>
      </c>
      <c r="S371" s="15">
        <f t="shared" si="34"/>
        <v>40893.301724537036</v>
      </c>
      <c r="T371" s="15">
        <f t="shared" si="35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6"/>
        <v>122.02</v>
      </c>
      <c r="P372" s="10">
        <f t="shared" si="37"/>
        <v>709.41860465116281</v>
      </c>
      <c r="Q372" t="str">
        <f t="shared" si="38"/>
        <v>film &amp; video</v>
      </c>
      <c r="R372" t="str">
        <f t="shared" si="39"/>
        <v>documentary</v>
      </c>
      <c r="S372" s="15">
        <f t="shared" si="34"/>
        <v>42711.545138888891</v>
      </c>
      <c r="T372" s="15">
        <f t="shared" si="35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6"/>
        <v>114.16866666666667</v>
      </c>
      <c r="P373" s="10">
        <f t="shared" si="37"/>
        <v>161.25517890772127</v>
      </c>
      <c r="Q373" t="str">
        <f t="shared" si="38"/>
        <v>film &amp; video</v>
      </c>
      <c r="R373" t="str">
        <f t="shared" si="39"/>
        <v>documentary</v>
      </c>
      <c r="S373" s="15">
        <f t="shared" si="34"/>
        <v>41261.517812500002</v>
      </c>
      <c r="T373" s="15">
        <f t="shared" si="35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6"/>
        <v>125.33333333333334</v>
      </c>
      <c r="P374" s="10">
        <f t="shared" si="37"/>
        <v>41.777777777777779</v>
      </c>
      <c r="Q374" t="str">
        <f t="shared" si="38"/>
        <v>film &amp; video</v>
      </c>
      <c r="R374" t="str">
        <f t="shared" si="39"/>
        <v>documentary</v>
      </c>
      <c r="S374" s="15">
        <f t="shared" si="34"/>
        <v>42425.326898148152</v>
      </c>
      <c r="T374" s="15">
        <f t="shared" si="35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6"/>
        <v>106.66666666666667</v>
      </c>
      <c r="P375" s="10">
        <f t="shared" si="37"/>
        <v>89.887640449438209</v>
      </c>
      <c r="Q375" t="str">
        <f t="shared" si="38"/>
        <v>film &amp; video</v>
      </c>
      <c r="R375" t="str">
        <f t="shared" si="39"/>
        <v>documentary</v>
      </c>
      <c r="S375" s="15">
        <f t="shared" si="34"/>
        <v>41078.66201388889</v>
      </c>
      <c r="T375" s="15">
        <f t="shared" si="35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6"/>
        <v>130.65</v>
      </c>
      <c r="P376" s="10">
        <f t="shared" si="37"/>
        <v>45.051724137931032</v>
      </c>
      <c r="Q376" t="str">
        <f t="shared" si="38"/>
        <v>film &amp; video</v>
      </c>
      <c r="R376" t="str">
        <f t="shared" si="39"/>
        <v>documentary</v>
      </c>
      <c r="S376" s="15">
        <f t="shared" si="34"/>
        <v>40757.639247685183</v>
      </c>
      <c r="T376" s="15">
        <f t="shared" si="35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6"/>
        <v>120</v>
      </c>
      <c r="P377" s="10">
        <f t="shared" si="37"/>
        <v>42.857142857142854</v>
      </c>
      <c r="Q377" t="str">
        <f t="shared" si="38"/>
        <v>film &amp; video</v>
      </c>
      <c r="R377" t="str">
        <f t="shared" si="39"/>
        <v>documentary</v>
      </c>
      <c r="S377" s="15">
        <f t="shared" si="34"/>
        <v>41657.735081018516</v>
      </c>
      <c r="T377" s="15">
        <f t="shared" si="35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6"/>
        <v>105.9591836734694</v>
      </c>
      <c r="P378" s="10">
        <f t="shared" si="37"/>
        <v>54.083333333333336</v>
      </c>
      <c r="Q378" t="str">
        <f t="shared" si="38"/>
        <v>film &amp; video</v>
      </c>
      <c r="R378" t="str">
        <f t="shared" si="39"/>
        <v>documentary</v>
      </c>
      <c r="S378" s="15">
        <f t="shared" si="34"/>
        <v>42576.202731481477</v>
      </c>
      <c r="T378" s="15">
        <f t="shared" si="35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6"/>
        <v>114.39999999999999</v>
      </c>
      <c r="P379" s="10">
        <f t="shared" si="37"/>
        <v>103.21804511278195</v>
      </c>
      <c r="Q379" t="str">
        <f t="shared" si="38"/>
        <v>film &amp; video</v>
      </c>
      <c r="R379" t="str">
        <f t="shared" si="39"/>
        <v>documentary</v>
      </c>
      <c r="S379" s="15">
        <f t="shared" si="34"/>
        <v>42292.000787037032</v>
      </c>
      <c r="T379" s="15">
        <f t="shared" si="35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6"/>
        <v>111.76666666666665</v>
      </c>
      <c r="P380" s="10">
        <f t="shared" si="37"/>
        <v>40.397590361445786</v>
      </c>
      <c r="Q380" t="str">
        <f t="shared" si="38"/>
        <v>film &amp; video</v>
      </c>
      <c r="R380" t="str">
        <f t="shared" si="39"/>
        <v>documentary</v>
      </c>
      <c r="S380" s="15">
        <f t="shared" si="34"/>
        <v>42370.321851851855</v>
      </c>
      <c r="T380" s="15">
        <f t="shared" si="35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6"/>
        <v>116.08000000000001</v>
      </c>
      <c r="P381" s="10">
        <f t="shared" si="37"/>
        <v>116.85906040268456</v>
      </c>
      <c r="Q381" t="str">
        <f t="shared" si="38"/>
        <v>film &amp; video</v>
      </c>
      <c r="R381" t="str">
        <f t="shared" si="39"/>
        <v>documentary</v>
      </c>
      <c r="S381" s="15">
        <f t="shared" si="34"/>
        <v>40987.438333333332</v>
      </c>
      <c r="T381" s="15">
        <f t="shared" si="35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6"/>
        <v>141.5</v>
      </c>
      <c r="P382" s="10">
        <f t="shared" si="37"/>
        <v>115.51020408163265</v>
      </c>
      <c r="Q382" t="str">
        <f t="shared" si="38"/>
        <v>film &amp; video</v>
      </c>
      <c r="R382" t="str">
        <f t="shared" si="39"/>
        <v>documentary</v>
      </c>
      <c r="S382" s="15">
        <f t="shared" si="34"/>
        <v>42367.469814814816</v>
      </c>
      <c r="T382" s="15">
        <f t="shared" si="35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6"/>
        <v>104.72999999999999</v>
      </c>
      <c r="P383" s="10">
        <f t="shared" si="37"/>
        <v>104.31274900398407</v>
      </c>
      <c r="Q383" t="str">
        <f t="shared" si="38"/>
        <v>film &amp; video</v>
      </c>
      <c r="R383" t="str">
        <f t="shared" si="39"/>
        <v>documentary</v>
      </c>
      <c r="S383" s="15">
        <f t="shared" si="34"/>
        <v>41085.448113425926</v>
      </c>
      <c r="T383" s="15">
        <f t="shared" si="35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6"/>
        <v>255.83333333333331</v>
      </c>
      <c r="P384" s="10">
        <f t="shared" si="37"/>
        <v>69.772727272727266</v>
      </c>
      <c r="Q384" t="str">
        <f t="shared" si="38"/>
        <v>film &amp; video</v>
      </c>
      <c r="R384" t="str">
        <f t="shared" si="39"/>
        <v>documentary</v>
      </c>
      <c r="S384" s="15">
        <f t="shared" si="34"/>
        <v>41144.459490740745</v>
      </c>
      <c r="T384" s="15">
        <f t="shared" si="35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6"/>
        <v>206.70670670670671</v>
      </c>
      <c r="P385" s="10">
        <f t="shared" si="37"/>
        <v>43.020833333333336</v>
      </c>
      <c r="Q385" t="str">
        <f t="shared" si="38"/>
        <v>film &amp; video</v>
      </c>
      <c r="R385" t="str">
        <f t="shared" si="39"/>
        <v>documentary</v>
      </c>
      <c r="S385" s="15">
        <f t="shared" si="34"/>
        <v>41754.867581018516</v>
      </c>
      <c r="T385" s="15">
        <f t="shared" si="35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6"/>
        <v>112.105</v>
      </c>
      <c r="P386" s="10">
        <f t="shared" si="37"/>
        <v>58.540469973890339</v>
      </c>
      <c r="Q386" t="str">
        <f t="shared" si="38"/>
        <v>film &amp; video</v>
      </c>
      <c r="R386" t="str">
        <f t="shared" si="39"/>
        <v>documentary</v>
      </c>
      <c r="S386" s="15">
        <f t="shared" si="34"/>
        <v>41980.531793981485</v>
      </c>
      <c r="T386" s="15">
        <f t="shared" si="35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si="36"/>
        <v>105.982</v>
      </c>
      <c r="P387" s="10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5">
        <f t="shared" ref="S387:S450" si="40">(((J387/60)/60)/24)+DATE(1970,1,1)+(-6/24)</f>
        <v>41934.334502314814</v>
      </c>
      <c r="T387" s="15">
        <f t="shared" ref="T387:T450" si="41">(((I387/60)/60)/24)+DATE(1970,1,1)+(-6/24)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10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42211.701284722221</v>
      </c>
      <c r="T388" s="15">
        <f t="shared" si="41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10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42200.42659722222</v>
      </c>
      <c r="T389" s="15">
        <f t="shared" si="41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1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42548.826157407413</v>
      </c>
      <c r="T390" s="15">
        <f t="shared" si="41"/>
        <v>42578.826157407413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10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41673.813078703701</v>
      </c>
      <c r="T391" s="15">
        <f t="shared" si="41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10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42111.786712962959</v>
      </c>
      <c r="T392" s="15">
        <f t="shared" si="41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10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40864.792256944449</v>
      </c>
      <c r="T393" s="15">
        <f t="shared" si="41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10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40763.467256944445</v>
      </c>
      <c r="T394" s="15">
        <f t="shared" si="41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10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41526.458935185183</v>
      </c>
      <c r="T395" s="15">
        <f t="shared" si="41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10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42417.568078703705</v>
      </c>
      <c r="T396" s="15">
        <f t="shared" si="41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10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40990.659259259257</v>
      </c>
      <c r="T397" s="15">
        <f t="shared" si="41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10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41082.314884259256</v>
      </c>
      <c r="T398" s="15">
        <f t="shared" si="41"/>
        <v>41097.314884259256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10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40379.526435185187</v>
      </c>
      <c r="T399" s="15">
        <f t="shared" si="41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1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42078.543124999997</v>
      </c>
      <c r="T400" s="15">
        <f t="shared" si="41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10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42687.625775462962</v>
      </c>
      <c r="T401" s="15">
        <f t="shared" si="41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10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41745.385960648149</v>
      </c>
      <c r="T402" s="15">
        <f t="shared" si="41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10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40732.592245370368</v>
      </c>
      <c r="T403" s="15">
        <f t="shared" si="41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10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42292.289548611108</v>
      </c>
      <c r="T404" s="15">
        <f t="shared" si="41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10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40718.060659722221</v>
      </c>
      <c r="T405" s="15">
        <f t="shared" si="41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10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41646.378032407411</v>
      </c>
      <c r="T406" s="15">
        <f t="shared" si="41"/>
        <v>41675.711111111108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10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41673.83494212963</v>
      </c>
      <c r="T407" s="15">
        <f t="shared" si="41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10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40637.912465277775</v>
      </c>
      <c r="T408" s="15">
        <f t="shared" si="41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10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40806.620949074073</v>
      </c>
      <c r="T409" s="15">
        <f t="shared" si="41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41543.485995370371</v>
      </c>
      <c r="T410" s="15">
        <f t="shared" si="41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10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42543.612777777773</v>
      </c>
      <c r="T411" s="15">
        <f t="shared" si="41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10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42113.731446759266</v>
      </c>
      <c r="T412" s="15">
        <f t="shared" si="41"/>
        <v>42173.731446759266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10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41597.92597222222</v>
      </c>
      <c r="T413" s="15">
        <f t="shared" si="41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10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41099.492800925924</v>
      </c>
      <c r="T414" s="15">
        <f t="shared" si="41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10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41079.627442129626</v>
      </c>
      <c r="T415" s="15">
        <f t="shared" si="41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10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41528.813252314816</v>
      </c>
      <c r="T416" s="15">
        <f t="shared" si="41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10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41904.601875</v>
      </c>
      <c r="T417" s="15">
        <f t="shared" si="41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ref="O418:O481" si="42">E418/D418*100</f>
        <v>120.21700000000001</v>
      </c>
      <c r="P418" s="10">
        <f t="shared" ref="P418:P481" si="43">E418/L418</f>
        <v>48.086800000000004</v>
      </c>
      <c r="Q418" t="str">
        <f t="shared" ref="Q418:Q481" si="44">LEFT(N418, SEARCH("/", N418)-1)</f>
        <v>film &amp; video</v>
      </c>
      <c r="R418" t="str">
        <f t="shared" ref="R418:R481" si="45">RIGHT(N418,LEN(N418)-SEARCH("/",N418))</f>
        <v>documentary</v>
      </c>
      <c r="S418" s="15">
        <f t="shared" si="40"/>
        <v>41648.146192129629</v>
      </c>
      <c r="T418" s="15">
        <f t="shared" si="41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42"/>
        <v>100.24761904761905</v>
      </c>
      <c r="P419" s="10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5">
        <f t="shared" si="40"/>
        <v>41360.720601851855</v>
      </c>
      <c r="T419" s="15">
        <f t="shared" si="41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42"/>
        <v>100.63392857142857</v>
      </c>
      <c r="P420" s="1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5">
        <f t="shared" si="40"/>
        <v>42178.032372685186</v>
      </c>
      <c r="T420" s="15">
        <f t="shared" si="41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42"/>
        <v>100.4375</v>
      </c>
      <c r="P421" s="10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5">
        <f t="shared" si="40"/>
        <v>41394.592442129629</v>
      </c>
      <c r="T421" s="15">
        <f t="shared" si="41"/>
        <v>41454.592442129629</v>
      </c>
    </row>
    <row r="422" spans="1:20" ht="43.2" x14ac:dyDescent="0.3">
      <c r="A422">
        <v>4020</v>
      </c>
      <c r="B422" s="3" t="s">
        <v>4016</v>
      </c>
      <c r="C422" s="3" t="s">
        <v>8125</v>
      </c>
      <c r="D422">
        <v>600</v>
      </c>
      <c r="E422">
        <v>100</v>
      </c>
      <c r="F422" s="6" t="s">
        <v>8221</v>
      </c>
      <c r="G422" t="s">
        <v>8224</v>
      </c>
      <c r="H422" t="s">
        <v>8246</v>
      </c>
      <c r="I422">
        <v>1427168099</v>
      </c>
      <c r="J422">
        <v>1424579699</v>
      </c>
      <c r="K422" t="b">
        <v>0</v>
      </c>
      <c r="L422">
        <v>3</v>
      </c>
      <c r="M422" t="b">
        <v>0</v>
      </c>
      <c r="N422" t="s">
        <v>8271</v>
      </c>
      <c r="O422" s="9">
        <f t="shared" si="42"/>
        <v>16.666666666666664</v>
      </c>
      <c r="P422" s="10">
        <f t="shared" si="43"/>
        <v>33.333333333333336</v>
      </c>
      <c r="Q422" t="str">
        <f t="shared" si="44"/>
        <v>theater</v>
      </c>
      <c r="R422" t="str">
        <f t="shared" si="45"/>
        <v>plays</v>
      </c>
      <c r="S422" s="15">
        <f t="shared" si="40"/>
        <v>42056.940960648149</v>
      </c>
      <c r="T422" s="15">
        <f t="shared" si="41"/>
        <v>42086.899293981478</v>
      </c>
    </row>
    <row r="423" spans="1:20" ht="43.2" x14ac:dyDescent="0.3">
      <c r="A423">
        <v>4044</v>
      </c>
      <c r="B423" s="3" t="s">
        <v>4040</v>
      </c>
      <c r="C423" s="3" t="s">
        <v>8148</v>
      </c>
      <c r="D423">
        <v>600</v>
      </c>
      <c r="E423">
        <v>225</v>
      </c>
      <c r="F423" s="6" t="s">
        <v>8221</v>
      </c>
      <c r="G423" t="s">
        <v>8224</v>
      </c>
      <c r="H423" t="s">
        <v>8246</v>
      </c>
      <c r="I423">
        <v>1428642000</v>
      </c>
      <c r="J423">
        <v>1426050982</v>
      </c>
      <c r="K423" t="b">
        <v>0</v>
      </c>
      <c r="L423">
        <v>4</v>
      </c>
      <c r="M423" t="b">
        <v>0</v>
      </c>
      <c r="N423" t="s">
        <v>8271</v>
      </c>
      <c r="O423" s="9">
        <f t="shared" si="42"/>
        <v>37.5</v>
      </c>
      <c r="P423" s="10">
        <f t="shared" si="43"/>
        <v>56.25</v>
      </c>
      <c r="Q423" t="str">
        <f t="shared" si="44"/>
        <v>theater</v>
      </c>
      <c r="R423" t="str">
        <f t="shared" si="45"/>
        <v>plays</v>
      </c>
      <c r="S423" s="15">
        <f t="shared" si="40"/>
        <v>42073.969699074078</v>
      </c>
      <c r="T423" s="15">
        <f t="shared" si="41"/>
        <v>42103.958333333328</v>
      </c>
    </row>
    <row r="424" spans="1:20" ht="43.2" x14ac:dyDescent="0.3">
      <c r="A424">
        <v>4101</v>
      </c>
      <c r="B424" s="3" t="s">
        <v>4097</v>
      </c>
      <c r="C424" s="3" t="s">
        <v>8204</v>
      </c>
      <c r="D424">
        <v>600</v>
      </c>
      <c r="E424">
        <v>0</v>
      </c>
      <c r="F424" s="6" t="s">
        <v>8221</v>
      </c>
      <c r="G424" t="s">
        <v>8224</v>
      </c>
      <c r="H424" t="s">
        <v>8246</v>
      </c>
      <c r="I424">
        <v>1485380482</v>
      </c>
      <c r="J424">
        <v>1482788482</v>
      </c>
      <c r="K424" t="b">
        <v>0</v>
      </c>
      <c r="L424">
        <v>0</v>
      </c>
      <c r="M424" t="b">
        <v>0</v>
      </c>
      <c r="N424" t="s">
        <v>8271</v>
      </c>
      <c r="O424" s="9">
        <f t="shared" si="42"/>
        <v>0</v>
      </c>
      <c r="P424" s="10" t="e">
        <f t="shared" si="43"/>
        <v>#DIV/0!</v>
      </c>
      <c r="Q424" t="str">
        <f t="shared" si="44"/>
        <v>theater</v>
      </c>
      <c r="R424" t="str">
        <f t="shared" si="45"/>
        <v>plays</v>
      </c>
      <c r="S424" s="15">
        <f t="shared" si="40"/>
        <v>42730.653726851851</v>
      </c>
      <c r="T424" s="15">
        <f t="shared" si="41"/>
        <v>42760.653726851851</v>
      </c>
    </row>
    <row r="425" spans="1:20" ht="43.2" x14ac:dyDescent="0.3">
      <c r="A425">
        <v>201</v>
      </c>
      <c r="B425" s="3" t="s">
        <v>203</v>
      </c>
      <c r="C425" s="3" t="s">
        <v>4311</v>
      </c>
      <c r="D425">
        <v>650</v>
      </c>
      <c r="E425">
        <v>380</v>
      </c>
      <c r="F425" s="6" t="s">
        <v>8221</v>
      </c>
      <c r="G425" t="s">
        <v>8224</v>
      </c>
      <c r="H425" t="s">
        <v>8246</v>
      </c>
      <c r="I425">
        <v>1423424329</v>
      </c>
      <c r="J425">
        <v>1421696329</v>
      </c>
      <c r="K425" t="b">
        <v>0</v>
      </c>
      <c r="L425">
        <v>7</v>
      </c>
      <c r="M425" t="b">
        <v>0</v>
      </c>
      <c r="N425" t="s">
        <v>8268</v>
      </c>
      <c r="O425" s="9">
        <f t="shared" si="42"/>
        <v>58.461538461538467</v>
      </c>
      <c r="P425" s="10">
        <f t="shared" si="43"/>
        <v>54.285714285714285</v>
      </c>
      <c r="Q425" t="str">
        <f t="shared" si="44"/>
        <v>film &amp; video</v>
      </c>
      <c r="R425" t="str">
        <f t="shared" si="45"/>
        <v>drama</v>
      </c>
      <c r="S425" s="15">
        <f t="shared" si="40"/>
        <v>42023.568622685183</v>
      </c>
      <c r="T425" s="15">
        <f t="shared" si="41"/>
        <v>42043.568622685183</v>
      </c>
    </row>
    <row r="426" spans="1:20" ht="43.2" x14ac:dyDescent="0.3">
      <c r="A426">
        <v>1914</v>
      </c>
      <c r="B426" s="3" t="s">
        <v>1915</v>
      </c>
      <c r="C426" s="3" t="s">
        <v>6024</v>
      </c>
      <c r="D426">
        <v>666</v>
      </c>
      <c r="E426">
        <v>60</v>
      </c>
      <c r="F426" s="6" t="s">
        <v>8221</v>
      </c>
      <c r="G426" t="s">
        <v>8224</v>
      </c>
      <c r="H426" t="s">
        <v>8246</v>
      </c>
      <c r="I426">
        <v>1414814340</v>
      </c>
      <c r="J426">
        <v>1413519073</v>
      </c>
      <c r="K426" t="b">
        <v>0</v>
      </c>
      <c r="L426">
        <v>2</v>
      </c>
      <c r="M426" t="b">
        <v>0</v>
      </c>
      <c r="N426" t="s">
        <v>8294</v>
      </c>
      <c r="O426" s="9">
        <f t="shared" si="42"/>
        <v>9.0090090090090094</v>
      </c>
      <c r="P426" s="10">
        <f t="shared" si="43"/>
        <v>30</v>
      </c>
      <c r="Q426" t="str">
        <f t="shared" si="44"/>
        <v>technology</v>
      </c>
      <c r="R426" t="str">
        <f t="shared" si="45"/>
        <v>gadgets</v>
      </c>
      <c r="S426" s="15">
        <f t="shared" si="40"/>
        <v>41928.924456018518</v>
      </c>
      <c r="T426" s="15">
        <f t="shared" si="41"/>
        <v>41943.915972222225</v>
      </c>
    </row>
    <row r="427" spans="1:20" ht="43.2" x14ac:dyDescent="0.3">
      <c r="A427">
        <v>3975</v>
      </c>
      <c r="B427" s="3" t="s">
        <v>3972</v>
      </c>
      <c r="C427" s="3" t="s">
        <v>8082</v>
      </c>
      <c r="D427">
        <v>678</v>
      </c>
      <c r="E427">
        <v>0</v>
      </c>
      <c r="F427" s="6" t="s">
        <v>8221</v>
      </c>
      <c r="G427" t="s">
        <v>8224</v>
      </c>
      <c r="H427" t="s">
        <v>8246</v>
      </c>
      <c r="I427">
        <v>1468442898</v>
      </c>
      <c r="J427">
        <v>1465850898</v>
      </c>
      <c r="K427" t="b">
        <v>0</v>
      </c>
      <c r="L427">
        <v>0</v>
      </c>
      <c r="M427" t="b">
        <v>0</v>
      </c>
      <c r="N427" t="s">
        <v>8271</v>
      </c>
      <c r="O427" s="9">
        <f t="shared" si="42"/>
        <v>0</v>
      </c>
      <c r="P427" s="10" t="e">
        <f t="shared" si="43"/>
        <v>#DIV/0!</v>
      </c>
      <c r="Q427" t="str">
        <f t="shared" si="44"/>
        <v>theater</v>
      </c>
      <c r="R427" t="str">
        <f t="shared" si="45"/>
        <v>plays</v>
      </c>
      <c r="S427" s="15">
        <f t="shared" si="40"/>
        <v>42534.616875</v>
      </c>
      <c r="T427" s="15">
        <f t="shared" si="41"/>
        <v>42564.616875</v>
      </c>
    </row>
    <row r="428" spans="1:20" ht="28.8" x14ac:dyDescent="0.3">
      <c r="A428">
        <v>1548</v>
      </c>
      <c r="B428" s="3" t="s">
        <v>1549</v>
      </c>
      <c r="C428" s="3" t="s">
        <v>5658</v>
      </c>
      <c r="D428">
        <v>700</v>
      </c>
      <c r="E428">
        <v>60</v>
      </c>
      <c r="F428" s="6" t="s">
        <v>8221</v>
      </c>
      <c r="G428" t="s">
        <v>8224</v>
      </c>
      <c r="H428" t="s">
        <v>8246</v>
      </c>
      <c r="I428">
        <v>1447020620</v>
      </c>
      <c r="J428">
        <v>1444425020</v>
      </c>
      <c r="K428" t="b">
        <v>0</v>
      </c>
      <c r="L428">
        <v>1</v>
      </c>
      <c r="M428" t="b">
        <v>0</v>
      </c>
      <c r="N428" t="s">
        <v>8289</v>
      </c>
      <c r="O428" s="9">
        <f t="shared" si="42"/>
        <v>8.5714285714285712</v>
      </c>
      <c r="P428" s="10">
        <f t="shared" si="43"/>
        <v>60</v>
      </c>
      <c r="Q428" t="str">
        <f t="shared" si="44"/>
        <v>photography</v>
      </c>
      <c r="R428" t="str">
        <f t="shared" si="45"/>
        <v>nature</v>
      </c>
      <c r="S428" s="15">
        <f t="shared" si="40"/>
        <v>42286.63217592593</v>
      </c>
      <c r="T428" s="15">
        <f t="shared" si="41"/>
        <v>42316.673842592587</v>
      </c>
    </row>
    <row r="429" spans="1:20" ht="57.6" x14ac:dyDescent="0.3">
      <c r="A429">
        <v>3642</v>
      </c>
      <c r="B429" s="3" t="s">
        <v>3640</v>
      </c>
      <c r="C429" s="3" t="s">
        <v>7752</v>
      </c>
      <c r="D429">
        <v>700</v>
      </c>
      <c r="E429">
        <v>15</v>
      </c>
      <c r="F429" s="6" t="s">
        <v>8221</v>
      </c>
      <c r="G429" t="s">
        <v>8236</v>
      </c>
      <c r="H429" t="s">
        <v>8249</v>
      </c>
      <c r="I429">
        <v>1448902800</v>
      </c>
      <c r="J429">
        <v>1445369727</v>
      </c>
      <c r="K429" t="b">
        <v>0</v>
      </c>
      <c r="L429">
        <v>2</v>
      </c>
      <c r="M429" t="b">
        <v>0</v>
      </c>
      <c r="N429" t="s">
        <v>8305</v>
      </c>
      <c r="O429" s="9">
        <f t="shared" si="42"/>
        <v>2.1428571428571428</v>
      </c>
      <c r="P429" s="10">
        <f t="shared" si="43"/>
        <v>7.5</v>
      </c>
      <c r="Q429" t="str">
        <f t="shared" si="44"/>
        <v>theater</v>
      </c>
      <c r="R429" t="str">
        <f t="shared" si="45"/>
        <v>musical</v>
      </c>
      <c r="S429" s="15">
        <f t="shared" si="40"/>
        <v>42297.566284722227</v>
      </c>
      <c r="T429" s="15">
        <f t="shared" si="41"/>
        <v>42338.458333333328</v>
      </c>
    </row>
    <row r="430" spans="1:20" ht="43.2" x14ac:dyDescent="0.3">
      <c r="A430">
        <v>3737</v>
      </c>
      <c r="B430" s="3" t="s">
        <v>3734</v>
      </c>
      <c r="C430" s="3" t="s">
        <v>7847</v>
      </c>
      <c r="D430">
        <v>700</v>
      </c>
      <c r="E430">
        <v>150</v>
      </c>
      <c r="F430" s="6" t="s">
        <v>8221</v>
      </c>
      <c r="G430" t="s">
        <v>8224</v>
      </c>
      <c r="H430" t="s">
        <v>8246</v>
      </c>
      <c r="I430">
        <v>1447311540</v>
      </c>
      <c r="J430">
        <v>1445358903</v>
      </c>
      <c r="K430" t="b">
        <v>0</v>
      </c>
      <c r="L430">
        <v>4</v>
      </c>
      <c r="M430" t="b">
        <v>0</v>
      </c>
      <c r="N430" t="s">
        <v>8271</v>
      </c>
      <c r="O430" s="9">
        <f t="shared" si="42"/>
        <v>21.428571428571427</v>
      </c>
      <c r="P430" s="10">
        <f t="shared" si="43"/>
        <v>37.5</v>
      </c>
      <c r="Q430" t="str">
        <f t="shared" si="44"/>
        <v>theater</v>
      </c>
      <c r="R430" t="str">
        <f t="shared" si="45"/>
        <v>plays</v>
      </c>
      <c r="S430" s="15">
        <f t="shared" si="40"/>
        <v>42297.441006944442</v>
      </c>
      <c r="T430" s="15">
        <f t="shared" si="41"/>
        <v>42320.040972222225</v>
      </c>
    </row>
    <row r="431" spans="1:20" ht="57.6" x14ac:dyDescent="0.3">
      <c r="A431">
        <v>4037</v>
      </c>
      <c r="B431" s="3" t="s">
        <v>4033</v>
      </c>
      <c r="C431" s="3" t="s">
        <v>8141</v>
      </c>
      <c r="D431">
        <v>700</v>
      </c>
      <c r="E431">
        <v>80</v>
      </c>
      <c r="F431" s="6" t="s">
        <v>8221</v>
      </c>
      <c r="G431" t="s">
        <v>8224</v>
      </c>
      <c r="H431" t="s">
        <v>8246</v>
      </c>
      <c r="I431">
        <v>1464099900</v>
      </c>
      <c r="J431">
        <v>1462585315</v>
      </c>
      <c r="K431" t="b">
        <v>0</v>
      </c>
      <c r="L431">
        <v>2</v>
      </c>
      <c r="M431" t="b">
        <v>0</v>
      </c>
      <c r="N431" t="s">
        <v>8271</v>
      </c>
      <c r="O431" s="9">
        <f t="shared" si="42"/>
        <v>11.428571428571429</v>
      </c>
      <c r="P431" s="10">
        <f t="shared" si="43"/>
        <v>40</v>
      </c>
      <c r="Q431" t="str">
        <f t="shared" si="44"/>
        <v>theater</v>
      </c>
      <c r="R431" t="str">
        <f t="shared" si="45"/>
        <v>plays</v>
      </c>
      <c r="S431" s="15">
        <f t="shared" si="40"/>
        <v>42496.820775462969</v>
      </c>
      <c r="T431" s="15">
        <f t="shared" si="41"/>
        <v>42514.350694444445</v>
      </c>
    </row>
    <row r="432" spans="1:20" ht="43.2" x14ac:dyDescent="0.3">
      <c r="A432">
        <v>4076</v>
      </c>
      <c r="B432" s="3" t="s">
        <v>4072</v>
      </c>
      <c r="C432" s="3" t="s">
        <v>8179</v>
      </c>
      <c r="D432">
        <v>700</v>
      </c>
      <c r="E432">
        <v>0</v>
      </c>
      <c r="F432" s="6" t="s">
        <v>8221</v>
      </c>
      <c r="G432" t="s">
        <v>8224</v>
      </c>
      <c r="H432" t="s">
        <v>8246</v>
      </c>
      <c r="I432">
        <v>1413921060</v>
      </c>
      <c r="J432">
        <v>1411499149</v>
      </c>
      <c r="K432" t="b">
        <v>0</v>
      </c>
      <c r="L432">
        <v>0</v>
      </c>
      <c r="M432" t="b">
        <v>0</v>
      </c>
      <c r="N432" t="s">
        <v>8271</v>
      </c>
      <c r="O432" s="9">
        <f t="shared" si="42"/>
        <v>0</v>
      </c>
      <c r="P432" s="10" t="e">
        <f t="shared" si="43"/>
        <v>#DIV/0!</v>
      </c>
      <c r="Q432" t="str">
        <f t="shared" si="44"/>
        <v>theater</v>
      </c>
      <c r="R432" t="str">
        <f t="shared" si="45"/>
        <v>plays</v>
      </c>
      <c r="S432" s="15">
        <f t="shared" si="40"/>
        <v>41905.545706018522</v>
      </c>
      <c r="T432" s="15">
        <f t="shared" si="41"/>
        <v>41933.57708333333</v>
      </c>
    </row>
    <row r="433" spans="1:20" ht="28.8" x14ac:dyDescent="0.3">
      <c r="A433">
        <v>452</v>
      </c>
      <c r="B433" s="3" t="s">
        <v>453</v>
      </c>
      <c r="C433" s="3" t="s">
        <v>4562</v>
      </c>
      <c r="D433">
        <v>750</v>
      </c>
      <c r="E433">
        <v>480</v>
      </c>
      <c r="F433" s="6" t="s">
        <v>8221</v>
      </c>
      <c r="G433" t="s">
        <v>8224</v>
      </c>
      <c r="H433" t="s">
        <v>8246</v>
      </c>
      <c r="I433">
        <v>1431536015</v>
      </c>
      <c r="J433">
        <v>1428944015</v>
      </c>
      <c r="K433" t="b">
        <v>0</v>
      </c>
      <c r="L433">
        <v>12</v>
      </c>
      <c r="M433" t="b">
        <v>0</v>
      </c>
      <c r="N433" t="s">
        <v>8270</v>
      </c>
      <c r="O433" s="9">
        <f t="shared" si="42"/>
        <v>64</v>
      </c>
      <c r="P433" s="10">
        <f t="shared" si="43"/>
        <v>40</v>
      </c>
      <c r="Q433" t="str">
        <f t="shared" si="44"/>
        <v>film &amp; video</v>
      </c>
      <c r="R433" t="str">
        <f t="shared" si="45"/>
        <v>animation</v>
      </c>
      <c r="S433" s="15">
        <f t="shared" si="40"/>
        <v>42107.453877314809</v>
      </c>
      <c r="T433" s="15">
        <f t="shared" si="41"/>
        <v>42137.453877314809</v>
      </c>
    </row>
    <row r="434" spans="1:20" ht="43.2" x14ac:dyDescent="0.3">
      <c r="A434">
        <v>558</v>
      </c>
      <c r="B434" s="3" t="s">
        <v>559</v>
      </c>
      <c r="C434" s="3" t="s">
        <v>4668</v>
      </c>
      <c r="D434">
        <v>750</v>
      </c>
      <c r="E434">
        <v>0</v>
      </c>
      <c r="F434" s="6" t="s">
        <v>8221</v>
      </c>
      <c r="G434" t="s">
        <v>8224</v>
      </c>
      <c r="H434" t="s">
        <v>8246</v>
      </c>
      <c r="I434">
        <v>1427227905</v>
      </c>
      <c r="J434">
        <v>1424639505</v>
      </c>
      <c r="K434" t="b">
        <v>0</v>
      </c>
      <c r="L434">
        <v>0</v>
      </c>
      <c r="M434" t="b">
        <v>0</v>
      </c>
      <c r="N434" t="s">
        <v>8272</v>
      </c>
      <c r="O434" s="9">
        <f t="shared" si="42"/>
        <v>0</v>
      </c>
      <c r="P434" s="10" t="e">
        <f t="shared" si="43"/>
        <v>#DIV/0!</v>
      </c>
      <c r="Q434" t="str">
        <f t="shared" si="44"/>
        <v>technology</v>
      </c>
      <c r="R434" t="str">
        <f t="shared" si="45"/>
        <v>web</v>
      </c>
      <c r="S434" s="15">
        <f t="shared" si="40"/>
        <v>42057.633159722223</v>
      </c>
      <c r="T434" s="15">
        <f t="shared" si="41"/>
        <v>42087.591493055559</v>
      </c>
    </row>
    <row r="435" spans="1:20" ht="43.2" x14ac:dyDescent="0.3">
      <c r="A435">
        <v>899</v>
      </c>
      <c r="B435" s="3" t="s">
        <v>900</v>
      </c>
      <c r="C435" s="3" t="s">
        <v>5009</v>
      </c>
      <c r="D435">
        <v>750</v>
      </c>
      <c r="E435">
        <v>280</v>
      </c>
      <c r="F435" s="6" t="s">
        <v>8221</v>
      </c>
      <c r="G435" t="s">
        <v>8224</v>
      </c>
      <c r="H435" t="s">
        <v>8246</v>
      </c>
      <c r="I435">
        <v>1306549362</v>
      </c>
      <c r="J435">
        <v>1302661362</v>
      </c>
      <c r="K435" t="b">
        <v>0</v>
      </c>
      <c r="L435">
        <v>8</v>
      </c>
      <c r="M435" t="b">
        <v>0</v>
      </c>
      <c r="N435" t="s">
        <v>8279</v>
      </c>
      <c r="O435" s="9">
        <f t="shared" si="42"/>
        <v>37.333333333333336</v>
      </c>
      <c r="P435" s="10">
        <f t="shared" si="43"/>
        <v>35</v>
      </c>
      <c r="Q435" t="str">
        <f t="shared" si="44"/>
        <v>music</v>
      </c>
      <c r="R435" t="str">
        <f t="shared" si="45"/>
        <v>indie rock</v>
      </c>
      <c r="S435" s="15">
        <f t="shared" si="40"/>
        <v>40645.849097222221</v>
      </c>
      <c r="T435" s="15">
        <f t="shared" si="41"/>
        <v>40690.849097222221</v>
      </c>
    </row>
    <row r="436" spans="1:20" ht="28.8" x14ac:dyDescent="0.3">
      <c r="A436">
        <v>1073</v>
      </c>
      <c r="B436" s="3" t="s">
        <v>1074</v>
      </c>
      <c r="C436" s="3" t="s">
        <v>5183</v>
      </c>
      <c r="D436">
        <v>750</v>
      </c>
      <c r="E436">
        <v>10</v>
      </c>
      <c r="F436" s="6" t="s">
        <v>8221</v>
      </c>
      <c r="G436" t="s">
        <v>8224</v>
      </c>
      <c r="H436" t="s">
        <v>8246</v>
      </c>
      <c r="I436">
        <v>1318806541</v>
      </c>
      <c r="J436">
        <v>1316214541</v>
      </c>
      <c r="K436" t="b">
        <v>0</v>
      </c>
      <c r="L436">
        <v>1</v>
      </c>
      <c r="M436" t="b">
        <v>0</v>
      </c>
      <c r="N436" t="s">
        <v>8282</v>
      </c>
      <c r="O436" s="9">
        <f t="shared" si="42"/>
        <v>1.3333333333333335</v>
      </c>
      <c r="P436" s="10">
        <f t="shared" si="43"/>
        <v>10</v>
      </c>
      <c r="Q436" t="str">
        <f t="shared" si="44"/>
        <v>games</v>
      </c>
      <c r="R436" t="str">
        <f t="shared" si="45"/>
        <v>video games</v>
      </c>
      <c r="S436" s="15">
        <f t="shared" si="40"/>
        <v>40802.714594907404</v>
      </c>
      <c r="T436" s="15">
        <f t="shared" si="41"/>
        <v>40832.714594907404</v>
      </c>
    </row>
    <row r="437" spans="1:20" ht="57.6" x14ac:dyDescent="0.3">
      <c r="A437">
        <v>1550</v>
      </c>
      <c r="B437" s="3" t="s">
        <v>1551</v>
      </c>
      <c r="C437" s="3" t="s">
        <v>5660</v>
      </c>
      <c r="D437">
        <v>750</v>
      </c>
      <c r="E437">
        <v>101</v>
      </c>
      <c r="F437" s="6" t="s">
        <v>8221</v>
      </c>
      <c r="G437" t="s">
        <v>8225</v>
      </c>
      <c r="H437" t="s">
        <v>8247</v>
      </c>
      <c r="I437">
        <v>1463050034</v>
      </c>
      <c r="J437">
        <v>1460458034</v>
      </c>
      <c r="K437" t="b">
        <v>0</v>
      </c>
      <c r="L437">
        <v>7</v>
      </c>
      <c r="M437" t="b">
        <v>0</v>
      </c>
      <c r="N437" t="s">
        <v>8289</v>
      </c>
      <c r="O437" s="9">
        <f t="shared" si="42"/>
        <v>13.466666666666665</v>
      </c>
      <c r="P437" s="10">
        <f t="shared" si="43"/>
        <v>14.428571428571429</v>
      </c>
      <c r="Q437" t="str">
        <f t="shared" si="44"/>
        <v>photography</v>
      </c>
      <c r="R437" t="str">
        <f t="shared" si="45"/>
        <v>nature</v>
      </c>
      <c r="S437" s="15">
        <f t="shared" si="40"/>
        <v>42472.199467592596</v>
      </c>
      <c r="T437" s="15">
        <f t="shared" si="41"/>
        <v>42502.199467592596</v>
      </c>
    </row>
    <row r="438" spans="1:20" ht="43.2" x14ac:dyDescent="0.3">
      <c r="A438">
        <v>1555</v>
      </c>
      <c r="B438" s="3" t="s">
        <v>1556</v>
      </c>
      <c r="C438" s="3" t="s">
        <v>5665</v>
      </c>
      <c r="D438">
        <v>750</v>
      </c>
      <c r="E438">
        <v>0</v>
      </c>
      <c r="F438" s="6" t="s">
        <v>8221</v>
      </c>
      <c r="G438" t="s">
        <v>8224</v>
      </c>
      <c r="H438" t="s">
        <v>8246</v>
      </c>
      <c r="I438">
        <v>1442509200</v>
      </c>
      <c r="J438">
        <v>1440513832</v>
      </c>
      <c r="K438" t="b">
        <v>0</v>
      </c>
      <c r="L438">
        <v>0</v>
      </c>
      <c r="M438" t="b">
        <v>0</v>
      </c>
      <c r="N438" t="s">
        <v>8289</v>
      </c>
      <c r="O438" s="9">
        <f t="shared" si="42"/>
        <v>0</v>
      </c>
      <c r="P438" s="10" t="e">
        <f t="shared" si="43"/>
        <v>#DIV/0!</v>
      </c>
      <c r="Q438" t="str">
        <f t="shared" si="44"/>
        <v>photography</v>
      </c>
      <c r="R438" t="str">
        <f t="shared" si="45"/>
        <v>nature</v>
      </c>
      <c r="S438" s="15">
        <f t="shared" si="40"/>
        <v>42241.363796296297</v>
      </c>
      <c r="T438" s="15">
        <f t="shared" si="41"/>
        <v>42264.458333333328</v>
      </c>
    </row>
    <row r="439" spans="1:20" ht="43.2" x14ac:dyDescent="0.3">
      <c r="A439">
        <v>1558</v>
      </c>
      <c r="B439" s="3" t="s">
        <v>1559</v>
      </c>
      <c r="C439" s="3" t="s">
        <v>5668</v>
      </c>
      <c r="D439">
        <v>750</v>
      </c>
      <c r="E439">
        <v>35</v>
      </c>
      <c r="F439" s="6" t="s">
        <v>8221</v>
      </c>
      <c r="G439" t="s">
        <v>8225</v>
      </c>
      <c r="H439" t="s">
        <v>8247</v>
      </c>
      <c r="I439">
        <v>1440763920</v>
      </c>
      <c r="J439">
        <v>1435656759</v>
      </c>
      <c r="K439" t="b">
        <v>0</v>
      </c>
      <c r="L439">
        <v>3</v>
      </c>
      <c r="M439" t="b">
        <v>0</v>
      </c>
      <c r="N439" t="s">
        <v>8289</v>
      </c>
      <c r="O439" s="9">
        <f t="shared" si="42"/>
        <v>4.666666666666667</v>
      </c>
      <c r="P439" s="10">
        <f t="shared" si="43"/>
        <v>11.666666666666666</v>
      </c>
      <c r="Q439" t="str">
        <f t="shared" si="44"/>
        <v>photography</v>
      </c>
      <c r="R439" t="str">
        <f t="shared" si="45"/>
        <v>nature</v>
      </c>
      <c r="S439" s="15">
        <f t="shared" si="40"/>
        <v>42185.147673611107</v>
      </c>
      <c r="T439" s="15">
        <f t="shared" si="41"/>
        <v>42244.258333333331</v>
      </c>
    </row>
    <row r="440" spans="1:20" ht="43.2" x14ac:dyDescent="0.3">
      <c r="A440">
        <v>2882</v>
      </c>
      <c r="B440" s="3" t="s">
        <v>2882</v>
      </c>
      <c r="C440" s="3" t="s">
        <v>6992</v>
      </c>
      <c r="D440">
        <v>750</v>
      </c>
      <c r="E440">
        <v>252</v>
      </c>
      <c r="F440" s="6" t="s">
        <v>8221</v>
      </c>
      <c r="G440" t="s">
        <v>8224</v>
      </c>
      <c r="H440" t="s">
        <v>8246</v>
      </c>
      <c r="I440">
        <v>1462112318</v>
      </c>
      <c r="J440">
        <v>1459520318</v>
      </c>
      <c r="K440" t="b">
        <v>0</v>
      </c>
      <c r="L440">
        <v>4</v>
      </c>
      <c r="M440" t="b">
        <v>0</v>
      </c>
      <c r="N440" t="s">
        <v>8271</v>
      </c>
      <c r="O440" s="9">
        <f t="shared" si="42"/>
        <v>33.6</v>
      </c>
      <c r="P440" s="10">
        <f t="shared" si="43"/>
        <v>63</v>
      </c>
      <c r="Q440" t="str">
        <f t="shared" si="44"/>
        <v>theater</v>
      </c>
      <c r="R440" t="str">
        <f t="shared" si="45"/>
        <v>plays</v>
      </c>
      <c r="S440" s="15">
        <f t="shared" si="40"/>
        <v>42461.346273148149</v>
      </c>
      <c r="T440" s="15">
        <f t="shared" si="41"/>
        <v>42491.346273148149</v>
      </c>
    </row>
    <row r="441" spans="1:20" ht="43.2" x14ac:dyDescent="0.3">
      <c r="A441">
        <v>2901</v>
      </c>
      <c r="B441" s="3" t="s">
        <v>2901</v>
      </c>
      <c r="C441" s="3" t="s">
        <v>7011</v>
      </c>
      <c r="D441">
        <v>750</v>
      </c>
      <c r="E441">
        <v>6</v>
      </c>
      <c r="F441" s="6" t="s">
        <v>8221</v>
      </c>
      <c r="G441" t="s">
        <v>8224</v>
      </c>
      <c r="H441" t="s">
        <v>8246</v>
      </c>
      <c r="I441">
        <v>1423345339</v>
      </c>
      <c r="J441">
        <v>1418161339</v>
      </c>
      <c r="K441" t="b">
        <v>0</v>
      </c>
      <c r="L441">
        <v>2</v>
      </c>
      <c r="M441" t="b">
        <v>0</v>
      </c>
      <c r="N441" t="s">
        <v>8271</v>
      </c>
      <c r="O441" s="9">
        <f t="shared" si="42"/>
        <v>0.8</v>
      </c>
      <c r="P441" s="10">
        <f t="shared" si="43"/>
        <v>3</v>
      </c>
      <c r="Q441" t="str">
        <f t="shared" si="44"/>
        <v>theater</v>
      </c>
      <c r="R441" t="str">
        <f t="shared" si="45"/>
        <v>plays</v>
      </c>
      <c r="S441" s="15">
        <f t="shared" si="40"/>
        <v>41982.654386574075</v>
      </c>
      <c r="T441" s="15">
        <f t="shared" si="41"/>
        <v>42042.654386574075</v>
      </c>
    </row>
    <row r="442" spans="1:20" ht="43.2" x14ac:dyDescent="0.3">
      <c r="A442">
        <v>3116</v>
      </c>
      <c r="B442" s="3" t="s">
        <v>3116</v>
      </c>
      <c r="C442" s="3" t="s">
        <v>7226</v>
      </c>
      <c r="D442">
        <v>750</v>
      </c>
      <c r="E442">
        <v>430</v>
      </c>
      <c r="F442" s="6" t="s">
        <v>8221</v>
      </c>
      <c r="G442" t="s">
        <v>8224</v>
      </c>
      <c r="H442" t="s">
        <v>8246</v>
      </c>
      <c r="I442">
        <v>1427890925</v>
      </c>
      <c r="J442">
        <v>1426681325</v>
      </c>
      <c r="K442" t="b">
        <v>0</v>
      </c>
      <c r="L442">
        <v>10</v>
      </c>
      <c r="M442" t="b">
        <v>0</v>
      </c>
      <c r="N442" t="s">
        <v>8303</v>
      </c>
      <c r="O442" s="9">
        <f t="shared" si="42"/>
        <v>57.333333333333336</v>
      </c>
      <c r="P442" s="10">
        <f t="shared" si="43"/>
        <v>43</v>
      </c>
      <c r="Q442" t="str">
        <f t="shared" si="44"/>
        <v>theater</v>
      </c>
      <c r="R442" t="str">
        <f t="shared" si="45"/>
        <v>spaces</v>
      </c>
      <c r="S442" s="15">
        <f t="shared" si="40"/>
        <v>42081.265335648146</v>
      </c>
      <c r="T442" s="15">
        <f t="shared" si="41"/>
        <v>42095.265335648146</v>
      </c>
    </row>
    <row r="443" spans="1:20" ht="43.2" x14ac:dyDescent="0.3">
      <c r="A443">
        <v>3908</v>
      </c>
      <c r="B443" s="3" t="s">
        <v>3905</v>
      </c>
      <c r="C443" s="3" t="s">
        <v>8016</v>
      </c>
      <c r="D443">
        <v>750</v>
      </c>
      <c r="E443">
        <v>65</v>
      </c>
      <c r="F443" s="6" t="s">
        <v>8221</v>
      </c>
      <c r="G443" t="s">
        <v>8224</v>
      </c>
      <c r="H443" t="s">
        <v>8246</v>
      </c>
      <c r="I443">
        <v>1406603696</v>
      </c>
      <c r="J443">
        <v>1405307696</v>
      </c>
      <c r="K443" t="b">
        <v>0</v>
      </c>
      <c r="L443">
        <v>4</v>
      </c>
      <c r="M443" t="b">
        <v>0</v>
      </c>
      <c r="N443" t="s">
        <v>8271</v>
      </c>
      <c r="O443" s="9">
        <f t="shared" si="42"/>
        <v>8.6666666666666679</v>
      </c>
      <c r="P443" s="10">
        <f t="shared" si="43"/>
        <v>16.25</v>
      </c>
      <c r="Q443" t="str">
        <f t="shared" si="44"/>
        <v>theater</v>
      </c>
      <c r="R443" t="str">
        <f t="shared" si="45"/>
        <v>plays</v>
      </c>
      <c r="S443" s="15">
        <f t="shared" si="40"/>
        <v>41833.885370370372</v>
      </c>
      <c r="T443" s="15">
        <f t="shared" si="41"/>
        <v>41848.885370370372</v>
      </c>
    </row>
    <row r="444" spans="1:20" ht="43.2" x14ac:dyDescent="0.3">
      <c r="A444">
        <v>3922</v>
      </c>
      <c r="B444" s="3" t="s">
        <v>3919</v>
      </c>
      <c r="C444" s="3" t="s">
        <v>8030</v>
      </c>
      <c r="D444">
        <v>750</v>
      </c>
      <c r="E444">
        <v>61</v>
      </c>
      <c r="F444" s="6" t="s">
        <v>8221</v>
      </c>
      <c r="G444" t="s">
        <v>8224</v>
      </c>
      <c r="H444" t="s">
        <v>8246</v>
      </c>
      <c r="I444">
        <v>1425337200</v>
      </c>
      <c r="J444">
        <v>1421432810</v>
      </c>
      <c r="K444" t="b">
        <v>0</v>
      </c>
      <c r="L444">
        <v>6</v>
      </c>
      <c r="M444" t="b">
        <v>0</v>
      </c>
      <c r="N444" t="s">
        <v>8271</v>
      </c>
      <c r="O444" s="9">
        <f t="shared" si="42"/>
        <v>8.1333333333333329</v>
      </c>
      <c r="P444" s="10">
        <f t="shared" si="43"/>
        <v>10.166666666666666</v>
      </c>
      <c r="Q444" t="str">
        <f t="shared" si="44"/>
        <v>theater</v>
      </c>
      <c r="R444" t="str">
        <f t="shared" si="45"/>
        <v>plays</v>
      </c>
      <c r="S444" s="15">
        <f t="shared" si="40"/>
        <v>42020.518634259264</v>
      </c>
      <c r="T444" s="15">
        <f t="shared" si="41"/>
        <v>42065.708333333328</v>
      </c>
    </row>
    <row r="445" spans="1:20" ht="43.2" x14ac:dyDescent="0.3">
      <c r="A445">
        <v>472</v>
      </c>
      <c r="B445" s="3" t="s">
        <v>473</v>
      </c>
      <c r="C445" s="3" t="s">
        <v>4582</v>
      </c>
      <c r="D445">
        <v>800</v>
      </c>
      <c r="E445">
        <v>141</v>
      </c>
      <c r="F445" s="6" t="s">
        <v>8221</v>
      </c>
      <c r="G445" t="s">
        <v>8224</v>
      </c>
      <c r="H445" t="s">
        <v>8246</v>
      </c>
      <c r="I445">
        <v>1408831718</v>
      </c>
      <c r="J445">
        <v>1406239718</v>
      </c>
      <c r="K445" t="b">
        <v>0</v>
      </c>
      <c r="L445">
        <v>5</v>
      </c>
      <c r="M445" t="b">
        <v>0</v>
      </c>
      <c r="N445" t="s">
        <v>8270</v>
      </c>
      <c r="O445" s="9">
        <f t="shared" si="42"/>
        <v>17.625</v>
      </c>
      <c r="P445" s="10">
        <f t="shared" si="43"/>
        <v>28.2</v>
      </c>
      <c r="Q445" t="str">
        <f t="shared" si="44"/>
        <v>film &amp; video</v>
      </c>
      <c r="R445" t="str">
        <f t="shared" si="45"/>
        <v>animation</v>
      </c>
      <c r="S445" s="15">
        <f t="shared" si="40"/>
        <v>41844.672662037039</v>
      </c>
      <c r="T445" s="15">
        <f t="shared" si="41"/>
        <v>41874.672662037039</v>
      </c>
    </row>
    <row r="446" spans="1:20" ht="57.6" x14ac:dyDescent="0.3">
      <c r="A446">
        <v>1598</v>
      </c>
      <c r="B446" s="3" t="s">
        <v>1599</v>
      </c>
      <c r="C446" s="3" t="s">
        <v>5708</v>
      </c>
      <c r="D446">
        <v>800</v>
      </c>
      <c r="E446">
        <v>1</v>
      </c>
      <c r="F446" s="6" t="s">
        <v>8221</v>
      </c>
      <c r="G446" t="s">
        <v>8224</v>
      </c>
      <c r="H446" t="s">
        <v>8246</v>
      </c>
      <c r="I446">
        <v>1437926458</v>
      </c>
      <c r="J446">
        <v>1432742458</v>
      </c>
      <c r="K446" t="b">
        <v>0</v>
      </c>
      <c r="L446">
        <v>1</v>
      </c>
      <c r="M446" t="b">
        <v>0</v>
      </c>
      <c r="N446" t="s">
        <v>8291</v>
      </c>
      <c r="O446" s="9">
        <f t="shared" si="42"/>
        <v>0.125</v>
      </c>
      <c r="P446" s="10">
        <f t="shared" si="43"/>
        <v>1</v>
      </c>
      <c r="Q446" t="str">
        <f t="shared" si="44"/>
        <v>photography</v>
      </c>
      <c r="R446" t="str">
        <f t="shared" si="45"/>
        <v>places</v>
      </c>
      <c r="S446" s="15">
        <f t="shared" si="40"/>
        <v>42151.417337962965</v>
      </c>
      <c r="T446" s="15">
        <f t="shared" si="41"/>
        <v>42211.417337962965</v>
      </c>
    </row>
    <row r="447" spans="1:20" ht="43.2" x14ac:dyDescent="0.3">
      <c r="A447">
        <v>2769</v>
      </c>
      <c r="B447" s="3" t="s">
        <v>2769</v>
      </c>
      <c r="C447" s="3" t="s">
        <v>6879</v>
      </c>
      <c r="D447">
        <v>800</v>
      </c>
      <c r="E447">
        <v>2</v>
      </c>
      <c r="F447" s="6" t="s">
        <v>8221</v>
      </c>
      <c r="G447" t="s">
        <v>8225</v>
      </c>
      <c r="H447" t="s">
        <v>8247</v>
      </c>
      <c r="I447">
        <v>1401997790</v>
      </c>
      <c r="J447">
        <v>1397677790</v>
      </c>
      <c r="K447" t="b">
        <v>0</v>
      </c>
      <c r="L447">
        <v>2</v>
      </c>
      <c r="M447" t="b">
        <v>0</v>
      </c>
      <c r="N447" t="s">
        <v>8304</v>
      </c>
      <c r="O447" s="9">
        <f t="shared" si="42"/>
        <v>0.25</v>
      </c>
      <c r="P447" s="10">
        <f t="shared" si="43"/>
        <v>1</v>
      </c>
      <c r="Q447" t="str">
        <f t="shared" si="44"/>
        <v>publishing</v>
      </c>
      <c r="R447" t="str">
        <f t="shared" si="45"/>
        <v>children's books</v>
      </c>
      <c r="S447" s="15">
        <f t="shared" si="40"/>
        <v>41745.576273148145</v>
      </c>
      <c r="T447" s="15">
        <f t="shared" si="41"/>
        <v>41795.576273148145</v>
      </c>
    </row>
    <row r="448" spans="1:20" ht="28.8" x14ac:dyDescent="0.3">
      <c r="A448">
        <v>3891</v>
      </c>
      <c r="B448" s="3" t="s">
        <v>3888</v>
      </c>
      <c r="C448" s="3" t="s">
        <v>7999</v>
      </c>
      <c r="D448">
        <v>800</v>
      </c>
      <c r="E448">
        <v>260</v>
      </c>
      <c r="F448" s="6" t="s">
        <v>8221</v>
      </c>
      <c r="G448" t="s">
        <v>8224</v>
      </c>
      <c r="H448" t="s">
        <v>8246</v>
      </c>
      <c r="I448">
        <v>1427086740</v>
      </c>
      <c r="J448">
        <v>1424488244</v>
      </c>
      <c r="K448" t="b">
        <v>0</v>
      </c>
      <c r="L448">
        <v>7</v>
      </c>
      <c r="M448" t="b">
        <v>0</v>
      </c>
      <c r="N448" t="s">
        <v>8271</v>
      </c>
      <c r="O448" s="9">
        <f t="shared" si="42"/>
        <v>32.5</v>
      </c>
      <c r="P448" s="10">
        <f t="shared" si="43"/>
        <v>37.142857142857146</v>
      </c>
      <c r="Q448" t="str">
        <f t="shared" si="44"/>
        <v>theater</v>
      </c>
      <c r="R448" t="str">
        <f t="shared" si="45"/>
        <v>plays</v>
      </c>
      <c r="S448" s="15">
        <f t="shared" si="40"/>
        <v>42055.8824537037</v>
      </c>
      <c r="T448" s="15">
        <f t="shared" si="41"/>
        <v>42085.957638888889</v>
      </c>
    </row>
    <row r="449" spans="1:20" ht="43.2" x14ac:dyDescent="0.3">
      <c r="A449">
        <v>4024</v>
      </c>
      <c r="B449" s="3" t="s">
        <v>4020</v>
      </c>
      <c r="C449" s="3" t="s">
        <v>8129</v>
      </c>
      <c r="D449">
        <v>800</v>
      </c>
      <c r="E449">
        <v>10</v>
      </c>
      <c r="F449" s="6" t="s">
        <v>8221</v>
      </c>
      <c r="G449" t="s">
        <v>8224</v>
      </c>
      <c r="H449" t="s">
        <v>8246</v>
      </c>
      <c r="I449">
        <v>1441037097</v>
      </c>
      <c r="J449">
        <v>1438445097</v>
      </c>
      <c r="K449" t="b">
        <v>0</v>
      </c>
      <c r="L449">
        <v>1</v>
      </c>
      <c r="M449" t="b">
        <v>0</v>
      </c>
      <c r="N449" t="s">
        <v>8271</v>
      </c>
      <c r="O449" s="9">
        <f t="shared" si="42"/>
        <v>1.25</v>
      </c>
      <c r="P449" s="10">
        <f t="shared" si="43"/>
        <v>10</v>
      </c>
      <c r="Q449" t="str">
        <f t="shared" si="44"/>
        <v>theater</v>
      </c>
      <c r="R449" t="str">
        <f t="shared" si="45"/>
        <v>plays</v>
      </c>
      <c r="S449" s="15">
        <f t="shared" si="40"/>
        <v>42217.420104166667</v>
      </c>
      <c r="T449" s="15">
        <f t="shared" si="41"/>
        <v>42247.420104166667</v>
      </c>
    </row>
    <row r="450" spans="1:20" ht="43.2" x14ac:dyDescent="0.3">
      <c r="A450">
        <v>947</v>
      </c>
      <c r="B450" s="3" t="s">
        <v>948</v>
      </c>
      <c r="C450" s="3" t="s">
        <v>5057</v>
      </c>
      <c r="D450">
        <v>850</v>
      </c>
      <c r="E450">
        <v>0</v>
      </c>
      <c r="F450" s="6" t="s">
        <v>8221</v>
      </c>
      <c r="G450" t="s">
        <v>8224</v>
      </c>
      <c r="H450" t="s">
        <v>8246</v>
      </c>
      <c r="I450">
        <v>1467312306</v>
      </c>
      <c r="J450">
        <v>1462128306</v>
      </c>
      <c r="K450" t="b">
        <v>0</v>
      </c>
      <c r="L450">
        <v>0</v>
      </c>
      <c r="M450" t="b">
        <v>0</v>
      </c>
      <c r="N450" t="s">
        <v>8273</v>
      </c>
      <c r="O450" s="9">
        <f t="shared" si="42"/>
        <v>0</v>
      </c>
      <c r="P450" s="10" t="e">
        <f t="shared" si="43"/>
        <v>#DIV/0!</v>
      </c>
      <c r="Q450" t="str">
        <f t="shared" si="44"/>
        <v>technology</v>
      </c>
      <c r="R450" t="str">
        <f t="shared" si="45"/>
        <v>wearables</v>
      </c>
      <c r="S450" s="15">
        <f t="shared" si="40"/>
        <v>42491.531319444446</v>
      </c>
      <c r="T450" s="15">
        <f t="shared" si="41"/>
        <v>42551.531319444446</v>
      </c>
    </row>
    <row r="451" spans="1:20" ht="43.2" x14ac:dyDescent="0.3">
      <c r="A451">
        <v>3732</v>
      </c>
      <c r="B451" s="3" t="s">
        <v>3729</v>
      </c>
      <c r="C451" s="3" t="s">
        <v>7842</v>
      </c>
      <c r="D451">
        <v>850</v>
      </c>
      <c r="E451">
        <v>131</v>
      </c>
      <c r="F451" s="6" t="s">
        <v>8221</v>
      </c>
      <c r="G451" t="s">
        <v>8233</v>
      </c>
      <c r="H451" t="s">
        <v>8249</v>
      </c>
      <c r="I451">
        <v>1422100800</v>
      </c>
      <c r="J451">
        <v>1416932133</v>
      </c>
      <c r="K451" t="b">
        <v>0</v>
      </c>
      <c r="L451">
        <v>4</v>
      </c>
      <c r="M451" t="b">
        <v>0</v>
      </c>
      <c r="N451" t="s">
        <v>8271</v>
      </c>
      <c r="O451" s="9">
        <f t="shared" si="42"/>
        <v>15.411764705882353</v>
      </c>
      <c r="P451" s="10">
        <f t="shared" si="43"/>
        <v>32.75</v>
      </c>
      <c r="Q451" t="str">
        <f t="shared" si="44"/>
        <v>theater</v>
      </c>
      <c r="R451" t="str">
        <f t="shared" si="45"/>
        <v>plays</v>
      </c>
      <c r="S451" s="15">
        <f t="shared" ref="S451:S514" si="46">(((J451/60)/60)/24)+DATE(1970,1,1)+(-6/24)</f>
        <v>41968.427465277782</v>
      </c>
      <c r="T451" s="15">
        <f t="shared" ref="T451:T514" si="47">(((I451/60)/60)/24)+DATE(1970,1,1)+(-6/24)</f>
        <v>42028.25</v>
      </c>
    </row>
    <row r="452" spans="1:20" ht="57.6" x14ac:dyDescent="0.3">
      <c r="A452">
        <v>3982</v>
      </c>
      <c r="B452" s="3" t="s">
        <v>3978</v>
      </c>
      <c r="C452" s="3" t="s">
        <v>8088</v>
      </c>
      <c r="D452">
        <v>850</v>
      </c>
      <c r="E452">
        <v>170</v>
      </c>
      <c r="F452" s="6" t="s">
        <v>8221</v>
      </c>
      <c r="G452" t="s">
        <v>8225</v>
      </c>
      <c r="H452" t="s">
        <v>8247</v>
      </c>
      <c r="I452">
        <v>1436297180</v>
      </c>
      <c r="J452">
        <v>1431113180</v>
      </c>
      <c r="K452" t="b">
        <v>0</v>
      </c>
      <c r="L452">
        <v>5</v>
      </c>
      <c r="M452" t="b">
        <v>0</v>
      </c>
      <c r="N452" t="s">
        <v>8271</v>
      </c>
      <c r="O452" s="9">
        <f t="shared" si="42"/>
        <v>20</v>
      </c>
      <c r="P452" s="10">
        <f t="shared" si="43"/>
        <v>34</v>
      </c>
      <c r="Q452" t="str">
        <f t="shared" si="44"/>
        <v>theater</v>
      </c>
      <c r="R452" t="str">
        <f t="shared" si="45"/>
        <v>plays</v>
      </c>
      <c r="S452" s="15">
        <f t="shared" si="46"/>
        <v>42132.559953703705</v>
      </c>
      <c r="T452" s="15">
        <f t="shared" si="47"/>
        <v>42192.559953703705</v>
      </c>
    </row>
    <row r="453" spans="1:20" ht="57.6" x14ac:dyDescent="0.3">
      <c r="A453">
        <v>930</v>
      </c>
      <c r="B453" s="3" t="s">
        <v>931</v>
      </c>
      <c r="C453" s="3" t="s">
        <v>5040</v>
      </c>
      <c r="D453">
        <v>900</v>
      </c>
      <c r="E453">
        <v>345</v>
      </c>
      <c r="F453" s="6" t="s">
        <v>8221</v>
      </c>
      <c r="G453" t="s">
        <v>8224</v>
      </c>
      <c r="H453" t="s">
        <v>8246</v>
      </c>
      <c r="I453">
        <v>1277501520</v>
      </c>
      <c r="J453">
        <v>1273874306</v>
      </c>
      <c r="K453" t="b">
        <v>0</v>
      </c>
      <c r="L453">
        <v>5</v>
      </c>
      <c r="M453" t="b">
        <v>0</v>
      </c>
      <c r="N453" t="s">
        <v>8278</v>
      </c>
      <c r="O453" s="9">
        <f t="shared" si="42"/>
        <v>38.333333333333336</v>
      </c>
      <c r="P453" s="10">
        <f t="shared" si="43"/>
        <v>69</v>
      </c>
      <c r="Q453" t="str">
        <f t="shared" si="44"/>
        <v>music</v>
      </c>
      <c r="R453" t="str">
        <f t="shared" si="45"/>
        <v>jazz</v>
      </c>
      <c r="S453" s="15">
        <f t="shared" si="46"/>
        <v>40312.665578703702</v>
      </c>
      <c r="T453" s="15">
        <f t="shared" si="47"/>
        <v>40354.647222222222</v>
      </c>
    </row>
    <row r="454" spans="1:20" ht="43.2" x14ac:dyDescent="0.3">
      <c r="A454">
        <v>1446</v>
      </c>
      <c r="B454" s="3" t="s">
        <v>1447</v>
      </c>
      <c r="C454" s="3" t="s">
        <v>5556</v>
      </c>
      <c r="D454">
        <v>900</v>
      </c>
      <c r="E454">
        <v>0</v>
      </c>
      <c r="F454" s="6" t="s">
        <v>8221</v>
      </c>
      <c r="G454" t="s">
        <v>8237</v>
      </c>
      <c r="H454" t="s">
        <v>8249</v>
      </c>
      <c r="I454">
        <v>1461235478</v>
      </c>
      <c r="J454">
        <v>1459507478</v>
      </c>
      <c r="K454" t="b">
        <v>0</v>
      </c>
      <c r="L454">
        <v>0</v>
      </c>
      <c r="M454" t="b">
        <v>0</v>
      </c>
      <c r="N454" t="s">
        <v>8287</v>
      </c>
      <c r="O454" s="9">
        <f t="shared" si="42"/>
        <v>0</v>
      </c>
      <c r="P454" s="10" t="e">
        <f t="shared" si="43"/>
        <v>#DIV/0!</v>
      </c>
      <c r="Q454" t="str">
        <f t="shared" si="44"/>
        <v>publishing</v>
      </c>
      <c r="R454" t="str">
        <f t="shared" si="45"/>
        <v>translations</v>
      </c>
      <c r="S454" s="15">
        <f t="shared" si="46"/>
        <v>42461.197662037041</v>
      </c>
      <c r="T454" s="15">
        <f t="shared" si="47"/>
        <v>42481.197662037041</v>
      </c>
    </row>
    <row r="455" spans="1:20" ht="28.8" x14ac:dyDescent="0.3">
      <c r="A455">
        <v>179</v>
      </c>
      <c r="B455" s="3" t="s">
        <v>181</v>
      </c>
      <c r="C455" s="3" t="s">
        <v>4289</v>
      </c>
      <c r="D455">
        <v>1000</v>
      </c>
      <c r="E455">
        <v>200</v>
      </c>
      <c r="F455" s="6" t="s">
        <v>8221</v>
      </c>
      <c r="G455" t="s">
        <v>8224</v>
      </c>
      <c r="H455" t="s">
        <v>8246</v>
      </c>
      <c r="I455">
        <v>1457056555</v>
      </c>
      <c r="J455">
        <v>1454464555</v>
      </c>
      <c r="K455" t="b">
        <v>0</v>
      </c>
      <c r="L455">
        <v>2</v>
      </c>
      <c r="M455" t="b">
        <v>0</v>
      </c>
      <c r="N455" t="s">
        <v>8268</v>
      </c>
      <c r="O455" s="9">
        <f t="shared" si="42"/>
        <v>20</v>
      </c>
      <c r="P455" s="10">
        <f t="shared" si="43"/>
        <v>100</v>
      </c>
      <c r="Q455" t="str">
        <f t="shared" si="44"/>
        <v>film &amp; video</v>
      </c>
      <c r="R455" t="str">
        <f t="shared" si="45"/>
        <v>drama</v>
      </c>
      <c r="S455" s="15">
        <f t="shared" si="46"/>
        <v>42402.830497685187</v>
      </c>
      <c r="T455" s="15">
        <f t="shared" si="47"/>
        <v>42432.830497685187</v>
      </c>
    </row>
    <row r="456" spans="1:20" ht="43.2" x14ac:dyDescent="0.3">
      <c r="A456">
        <v>182</v>
      </c>
      <c r="B456" s="3" t="s">
        <v>184</v>
      </c>
      <c r="C456" s="3" t="s">
        <v>4292</v>
      </c>
      <c r="D456">
        <v>1000</v>
      </c>
      <c r="E456">
        <v>0</v>
      </c>
      <c r="F456" s="6" t="s">
        <v>8221</v>
      </c>
      <c r="G456" t="s">
        <v>8224</v>
      </c>
      <c r="H456" t="s">
        <v>8246</v>
      </c>
      <c r="I456">
        <v>1483748232</v>
      </c>
      <c r="J456">
        <v>1481156232</v>
      </c>
      <c r="K456" t="b">
        <v>0</v>
      </c>
      <c r="L456">
        <v>0</v>
      </c>
      <c r="M456" t="b">
        <v>0</v>
      </c>
      <c r="N456" t="s">
        <v>8268</v>
      </c>
      <c r="O456" s="9">
        <f t="shared" si="42"/>
        <v>0</v>
      </c>
      <c r="P456" s="10" t="e">
        <f t="shared" si="43"/>
        <v>#DIV/0!</v>
      </c>
      <c r="Q456" t="str">
        <f t="shared" si="44"/>
        <v>film &amp; video</v>
      </c>
      <c r="R456" t="str">
        <f t="shared" si="45"/>
        <v>drama</v>
      </c>
      <c r="S456" s="15">
        <f t="shared" si="46"/>
        <v>42711.761944444443</v>
      </c>
      <c r="T456" s="15">
        <f t="shared" si="47"/>
        <v>42741.761944444443</v>
      </c>
    </row>
    <row r="457" spans="1:20" ht="57.6" x14ac:dyDescent="0.3">
      <c r="A457">
        <v>193</v>
      </c>
      <c r="B457" s="3" t="s">
        <v>195</v>
      </c>
      <c r="C457" s="3" t="s">
        <v>4303</v>
      </c>
      <c r="D457">
        <v>1000</v>
      </c>
      <c r="E457">
        <v>0</v>
      </c>
      <c r="F457" s="6" t="s">
        <v>8221</v>
      </c>
      <c r="G457" t="s">
        <v>8225</v>
      </c>
      <c r="H457" t="s">
        <v>8247</v>
      </c>
      <c r="I457">
        <v>1417217166</v>
      </c>
      <c r="J457">
        <v>1412029566</v>
      </c>
      <c r="K457" t="b">
        <v>0</v>
      </c>
      <c r="L457">
        <v>0</v>
      </c>
      <c r="M457" t="b">
        <v>0</v>
      </c>
      <c r="N457" t="s">
        <v>8268</v>
      </c>
      <c r="O457" s="9">
        <f t="shared" si="42"/>
        <v>0</v>
      </c>
      <c r="P457" s="10" t="e">
        <f t="shared" si="43"/>
        <v>#DIV/0!</v>
      </c>
      <c r="Q457" t="str">
        <f t="shared" si="44"/>
        <v>film &amp; video</v>
      </c>
      <c r="R457" t="str">
        <f t="shared" si="45"/>
        <v>drama</v>
      </c>
      <c r="S457" s="15">
        <f t="shared" si="46"/>
        <v>41911.684791666667</v>
      </c>
      <c r="T457" s="15">
        <f t="shared" si="47"/>
        <v>41971.726458333331</v>
      </c>
    </row>
    <row r="458" spans="1:20" ht="43.2" x14ac:dyDescent="0.3">
      <c r="A458">
        <v>222</v>
      </c>
      <c r="B458" s="3" t="s">
        <v>224</v>
      </c>
      <c r="C458" s="3" t="s">
        <v>4332</v>
      </c>
      <c r="D458">
        <v>1000</v>
      </c>
      <c r="E458">
        <v>130</v>
      </c>
      <c r="F458" s="6" t="s">
        <v>8221</v>
      </c>
      <c r="G458" t="s">
        <v>8224</v>
      </c>
      <c r="H458" t="s">
        <v>8246</v>
      </c>
      <c r="I458">
        <v>1427423940</v>
      </c>
      <c r="J458">
        <v>1422383318</v>
      </c>
      <c r="K458" t="b">
        <v>0</v>
      </c>
      <c r="L458">
        <v>2</v>
      </c>
      <c r="M458" t="b">
        <v>0</v>
      </c>
      <c r="N458" t="s">
        <v>8268</v>
      </c>
      <c r="O458" s="9">
        <f t="shared" si="42"/>
        <v>13</v>
      </c>
      <c r="P458" s="10">
        <f t="shared" si="43"/>
        <v>65</v>
      </c>
      <c r="Q458" t="str">
        <f t="shared" si="44"/>
        <v>film &amp; video</v>
      </c>
      <c r="R458" t="str">
        <f t="shared" si="45"/>
        <v>drama</v>
      </c>
      <c r="S458" s="15">
        <f t="shared" si="46"/>
        <v>42031.519884259258</v>
      </c>
      <c r="T458" s="15">
        <f t="shared" si="47"/>
        <v>42089.860416666663</v>
      </c>
    </row>
    <row r="459" spans="1:20" ht="43.2" x14ac:dyDescent="0.3">
      <c r="A459">
        <v>234</v>
      </c>
      <c r="B459" s="3" t="s">
        <v>236</v>
      </c>
      <c r="C459" s="3" t="s">
        <v>4344</v>
      </c>
      <c r="D459">
        <v>1000</v>
      </c>
      <c r="E459">
        <v>401</v>
      </c>
      <c r="F459" s="6" t="s">
        <v>8221</v>
      </c>
      <c r="G459" t="s">
        <v>8224</v>
      </c>
      <c r="H459" t="s">
        <v>8246</v>
      </c>
      <c r="I459">
        <v>1434847859</v>
      </c>
      <c r="J459">
        <v>1431391859</v>
      </c>
      <c r="K459" t="b">
        <v>0</v>
      </c>
      <c r="L459">
        <v>5</v>
      </c>
      <c r="M459" t="b">
        <v>0</v>
      </c>
      <c r="N459" t="s">
        <v>8268</v>
      </c>
      <c r="O459" s="9">
        <f t="shared" si="42"/>
        <v>40.1</v>
      </c>
      <c r="P459" s="10">
        <f t="shared" si="43"/>
        <v>80.2</v>
      </c>
      <c r="Q459" t="str">
        <f t="shared" si="44"/>
        <v>film &amp; video</v>
      </c>
      <c r="R459" t="str">
        <f t="shared" si="45"/>
        <v>drama</v>
      </c>
      <c r="S459" s="15">
        <f t="shared" si="46"/>
        <v>42135.785405092596</v>
      </c>
      <c r="T459" s="15">
        <f t="shared" si="47"/>
        <v>42175.785405092596</v>
      </c>
    </row>
    <row r="460" spans="1:20" ht="43.2" x14ac:dyDescent="0.3">
      <c r="A460">
        <v>239</v>
      </c>
      <c r="B460" s="3" t="s">
        <v>241</v>
      </c>
      <c r="C460" s="3" t="s">
        <v>4349</v>
      </c>
      <c r="D460">
        <v>1000</v>
      </c>
      <c r="E460">
        <v>250</v>
      </c>
      <c r="F460" s="6" t="s">
        <v>8221</v>
      </c>
      <c r="G460" t="s">
        <v>8226</v>
      </c>
      <c r="H460" t="s">
        <v>8248</v>
      </c>
      <c r="I460">
        <v>1446984000</v>
      </c>
      <c r="J460">
        <v>1445308730</v>
      </c>
      <c r="K460" t="b">
        <v>0</v>
      </c>
      <c r="L460">
        <v>5</v>
      </c>
      <c r="M460" t="b">
        <v>0</v>
      </c>
      <c r="N460" t="s">
        <v>8268</v>
      </c>
      <c r="O460" s="9">
        <f t="shared" si="42"/>
        <v>25</v>
      </c>
      <c r="P460" s="10">
        <f t="shared" si="43"/>
        <v>50</v>
      </c>
      <c r="Q460" t="str">
        <f t="shared" si="44"/>
        <v>film &amp; video</v>
      </c>
      <c r="R460" t="str">
        <f t="shared" si="45"/>
        <v>drama</v>
      </c>
      <c r="S460" s="15">
        <f t="shared" si="46"/>
        <v>42296.860300925924</v>
      </c>
      <c r="T460" s="15">
        <f t="shared" si="47"/>
        <v>42316.25</v>
      </c>
    </row>
    <row r="461" spans="1:20" ht="43.2" x14ac:dyDescent="0.3">
      <c r="A461">
        <v>430</v>
      </c>
      <c r="B461" s="3" t="s">
        <v>431</v>
      </c>
      <c r="C461" s="3" t="s">
        <v>4540</v>
      </c>
      <c r="D461">
        <v>1000</v>
      </c>
      <c r="E461">
        <v>24</v>
      </c>
      <c r="F461" s="6" t="s">
        <v>8221</v>
      </c>
      <c r="G461" t="s">
        <v>8224</v>
      </c>
      <c r="H461" t="s">
        <v>8246</v>
      </c>
      <c r="I461">
        <v>1378866867</v>
      </c>
      <c r="J461">
        <v>1377570867</v>
      </c>
      <c r="K461" t="b">
        <v>0</v>
      </c>
      <c r="L461">
        <v>5</v>
      </c>
      <c r="M461" t="b">
        <v>0</v>
      </c>
      <c r="N461" t="s">
        <v>8270</v>
      </c>
      <c r="O461" s="9">
        <f t="shared" si="42"/>
        <v>2.4</v>
      </c>
      <c r="P461" s="10">
        <f t="shared" si="43"/>
        <v>4.8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41512.857256944444</v>
      </c>
      <c r="T461" s="15">
        <f t="shared" si="47"/>
        <v>41527.857256944444</v>
      </c>
    </row>
    <row r="462" spans="1:20" ht="43.2" x14ac:dyDescent="0.3">
      <c r="A462">
        <v>436</v>
      </c>
      <c r="B462" s="3" t="s">
        <v>437</v>
      </c>
      <c r="C462" s="3" t="s">
        <v>4546</v>
      </c>
      <c r="D462">
        <v>1000</v>
      </c>
      <c r="E462">
        <v>0</v>
      </c>
      <c r="F462" s="6" t="s">
        <v>8221</v>
      </c>
      <c r="G462" t="s">
        <v>8224</v>
      </c>
      <c r="H462" t="s">
        <v>8246</v>
      </c>
      <c r="I462">
        <v>1375260113</v>
      </c>
      <c r="J462">
        <v>1372668113</v>
      </c>
      <c r="K462" t="b">
        <v>0</v>
      </c>
      <c r="L462">
        <v>0</v>
      </c>
      <c r="M462" t="b">
        <v>0</v>
      </c>
      <c r="N462" t="s">
        <v>8270</v>
      </c>
      <c r="O462" s="9">
        <f t="shared" si="42"/>
        <v>0</v>
      </c>
      <c r="P462" s="10" t="e">
        <f t="shared" si="43"/>
        <v>#DIV/0!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41456.11241898148</v>
      </c>
      <c r="T462" s="15">
        <f t="shared" si="47"/>
        <v>41486.11241898148</v>
      </c>
    </row>
    <row r="463" spans="1:20" ht="43.2" x14ac:dyDescent="0.3">
      <c r="A463">
        <v>444</v>
      </c>
      <c r="B463" s="3" t="s">
        <v>445</v>
      </c>
      <c r="C463" s="3" t="s">
        <v>4554</v>
      </c>
      <c r="D463">
        <v>1000</v>
      </c>
      <c r="E463">
        <v>50</v>
      </c>
      <c r="F463" s="6" t="s">
        <v>8221</v>
      </c>
      <c r="G463" t="s">
        <v>8224</v>
      </c>
      <c r="H463" t="s">
        <v>8246</v>
      </c>
      <c r="I463">
        <v>1329342361</v>
      </c>
      <c r="J463">
        <v>1324158361</v>
      </c>
      <c r="K463" t="b">
        <v>0</v>
      </c>
      <c r="L463">
        <v>1</v>
      </c>
      <c r="M463" t="b">
        <v>0</v>
      </c>
      <c r="N463" t="s">
        <v>8270</v>
      </c>
      <c r="O463" s="9">
        <f t="shared" si="42"/>
        <v>5</v>
      </c>
      <c r="P463" s="10">
        <f t="shared" si="43"/>
        <v>50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40894.656956018516</v>
      </c>
      <c r="T463" s="15">
        <f t="shared" si="47"/>
        <v>40954.656956018516</v>
      </c>
    </row>
    <row r="464" spans="1:20" x14ac:dyDescent="0.3">
      <c r="A464">
        <v>490</v>
      </c>
      <c r="B464" s="3" t="s">
        <v>491</v>
      </c>
      <c r="C464" s="3" t="s">
        <v>4600</v>
      </c>
      <c r="D464">
        <v>1000</v>
      </c>
      <c r="E464">
        <v>0</v>
      </c>
      <c r="F464" s="6" t="s">
        <v>8221</v>
      </c>
      <c r="G464" t="s">
        <v>8224</v>
      </c>
      <c r="H464" t="s">
        <v>8246</v>
      </c>
      <c r="I464">
        <v>1345677285</v>
      </c>
      <c r="J464">
        <v>1343085285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10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41113.718576388892</v>
      </c>
      <c r="T464" s="15">
        <f t="shared" si="47"/>
        <v>41143.718576388892</v>
      </c>
    </row>
    <row r="465" spans="1:20" ht="43.2" x14ac:dyDescent="0.3">
      <c r="A465">
        <v>584</v>
      </c>
      <c r="B465" s="3" t="s">
        <v>585</v>
      </c>
      <c r="C465" s="3" t="s">
        <v>4694</v>
      </c>
      <c r="D465">
        <v>1000</v>
      </c>
      <c r="E465">
        <v>10</v>
      </c>
      <c r="F465" s="6" t="s">
        <v>8221</v>
      </c>
      <c r="G465" t="s">
        <v>8224</v>
      </c>
      <c r="H465" t="s">
        <v>8246</v>
      </c>
      <c r="I465">
        <v>1426522316</v>
      </c>
      <c r="J465">
        <v>1423933916</v>
      </c>
      <c r="K465" t="b">
        <v>0</v>
      </c>
      <c r="L465">
        <v>2</v>
      </c>
      <c r="M465" t="b">
        <v>0</v>
      </c>
      <c r="N465" t="s">
        <v>8272</v>
      </c>
      <c r="O465" s="9">
        <f t="shared" si="42"/>
        <v>1</v>
      </c>
      <c r="P465" s="10">
        <f t="shared" si="43"/>
        <v>5</v>
      </c>
      <c r="Q465" t="str">
        <f t="shared" si="44"/>
        <v>technology</v>
      </c>
      <c r="R465" t="str">
        <f t="shared" si="45"/>
        <v>web</v>
      </c>
      <c r="S465" s="15">
        <f t="shared" si="46"/>
        <v>42049.466620370367</v>
      </c>
      <c r="T465" s="15">
        <f t="shared" si="47"/>
        <v>42079.424953703703</v>
      </c>
    </row>
    <row r="466" spans="1:20" ht="43.2" x14ac:dyDescent="0.3">
      <c r="A466">
        <v>885</v>
      </c>
      <c r="B466" s="3" t="s">
        <v>886</v>
      </c>
      <c r="C466" s="3" t="s">
        <v>4995</v>
      </c>
      <c r="D466">
        <v>1000</v>
      </c>
      <c r="E466">
        <v>750</v>
      </c>
      <c r="F466" s="6" t="s">
        <v>8221</v>
      </c>
      <c r="G466" t="s">
        <v>8224</v>
      </c>
      <c r="H466" t="s">
        <v>8246</v>
      </c>
      <c r="I466">
        <v>1483137311</v>
      </c>
      <c r="J466">
        <v>1481322911</v>
      </c>
      <c r="K466" t="b">
        <v>0</v>
      </c>
      <c r="L466">
        <v>21</v>
      </c>
      <c r="M466" t="b">
        <v>0</v>
      </c>
      <c r="N466" t="s">
        <v>8279</v>
      </c>
      <c r="O466" s="9">
        <f t="shared" si="42"/>
        <v>75</v>
      </c>
      <c r="P466" s="10">
        <f t="shared" si="43"/>
        <v>35.714285714285715</v>
      </c>
      <c r="Q466" t="str">
        <f t="shared" si="44"/>
        <v>music</v>
      </c>
      <c r="R466" t="str">
        <f t="shared" si="45"/>
        <v>indie rock</v>
      </c>
      <c r="S466" s="15">
        <f t="shared" si="46"/>
        <v>42713.691099537042</v>
      </c>
      <c r="T466" s="15">
        <f t="shared" si="47"/>
        <v>42734.691099537042</v>
      </c>
    </row>
    <row r="467" spans="1:20" ht="43.2" x14ac:dyDescent="0.3">
      <c r="A467">
        <v>887</v>
      </c>
      <c r="B467" s="3" t="s">
        <v>888</v>
      </c>
      <c r="C467" s="3" t="s">
        <v>4997</v>
      </c>
      <c r="D467">
        <v>1000</v>
      </c>
      <c r="E467">
        <v>0</v>
      </c>
      <c r="F467" s="6" t="s">
        <v>8221</v>
      </c>
      <c r="G467" t="s">
        <v>8224</v>
      </c>
      <c r="H467" t="s">
        <v>8246</v>
      </c>
      <c r="I467">
        <v>1338159655</v>
      </c>
      <c r="J467">
        <v>1335567655</v>
      </c>
      <c r="K467" t="b">
        <v>0</v>
      </c>
      <c r="L467">
        <v>0</v>
      </c>
      <c r="M467" t="b">
        <v>0</v>
      </c>
      <c r="N467" t="s">
        <v>8279</v>
      </c>
      <c r="O467" s="9">
        <f t="shared" si="42"/>
        <v>0</v>
      </c>
      <c r="P467" s="10" t="e">
        <f t="shared" si="43"/>
        <v>#DIV/0!</v>
      </c>
      <c r="Q467" t="str">
        <f t="shared" si="44"/>
        <v>music</v>
      </c>
      <c r="R467" t="str">
        <f t="shared" si="45"/>
        <v>indie rock</v>
      </c>
      <c r="S467" s="15">
        <f t="shared" si="46"/>
        <v>41026.708969907406</v>
      </c>
      <c r="T467" s="15">
        <f t="shared" si="47"/>
        <v>41056.708969907406</v>
      </c>
    </row>
    <row r="468" spans="1:20" ht="57.6" x14ac:dyDescent="0.3">
      <c r="A468">
        <v>888</v>
      </c>
      <c r="B468" s="3" t="s">
        <v>889</v>
      </c>
      <c r="C468" s="3" t="s">
        <v>4998</v>
      </c>
      <c r="D468">
        <v>1000</v>
      </c>
      <c r="E468">
        <v>72</v>
      </c>
      <c r="F468" s="6" t="s">
        <v>8221</v>
      </c>
      <c r="G468" t="s">
        <v>8224</v>
      </c>
      <c r="H468" t="s">
        <v>8246</v>
      </c>
      <c r="I468">
        <v>1314856800</v>
      </c>
      <c r="J468">
        <v>1311789885</v>
      </c>
      <c r="K468" t="b">
        <v>0</v>
      </c>
      <c r="L468">
        <v>4</v>
      </c>
      <c r="M468" t="b">
        <v>0</v>
      </c>
      <c r="N468" t="s">
        <v>8279</v>
      </c>
      <c r="O468" s="9">
        <f t="shared" si="42"/>
        <v>7.1999999999999993</v>
      </c>
      <c r="P468" s="10">
        <f t="shared" si="43"/>
        <v>18</v>
      </c>
      <c r="Q468" t="str">
        <f t="shared" si="44"/>
        <v>music</v>
      </c>
      <c r="R468" t="str">
        <f t="shared" si="45"/>
        <v>indie rock</v>
      </c>
      <c r="S468" s="15">
        <f t="shared" si="46"/>
        <v>40751.503298611111</v>
      </c>
      <c r="T468" s="15">
        <f t="shared" si="47"/>
        <v>40787</v>
      </c>
    </row>
    <row r="469" spans="1:20" ht="28.8" x14ac:dyDescent="0.3">
      <c r="A469">
        <v>1075</v>
      </c>
      <c r="B469" s="3" t="s">
        <v>1076</v>
      </c>
      <c r="C469" s="3" t="s">
        <v>5185</v>
      </c>
      <c r="D469">
        <v>1000</v>
      </c>
      <c r="E469">
        <v>45</v>
      </c>
      <c r="F469" s="6" t="s">
        <v>8221</v>
      </c>
      <c r="G469" t="s">
        <v>8224</v>
      </c>
      <c r="H469" t="s">
        <v>8246</v>
      </c>
      <c r="I469">
        <v>1336340516</v>
      </c>
      <c r="J469">
        <v>1333748516</v>
      </c>
      <c r="K469" t="b">
        <v>0</v>
      </c>
      <c r="L469">
        <v>3</v>
      </c>
      <c r="M469" t="b">
        <v>0</v>
      </c>
      <c r="N469" t="s">
        <v>8282</v>
      </c>
      <c r="O469" s="9">
        <f t="shared" si="42"/>
        <v>4.5</v>
      </c>
      <c r="P469" s="10">
        <f t="shared" si="43"/>
        <v>15</v>
      </c>
      <c r="Q469" t="str">
        <f t="shared" si="44"/>
        <v>games</v>
      </c>
      <c r="R469" t="str">
        <f t="shared" si="45"/>
        <v>video games</v>
      </c>
      <c r="S469" s="15">
        <f t="shared" si="46"/>
        <v>41005.654120370367</v>
      </c>
      <c r="T469" s="15">
        <f t="shared" si="47"/>
        <v>41035.654120370367</v>
      </c>
    </row>
    <row r="470" spans="1:20" ht="43.2" x14ac:dyDescent="0.3">
      <c r="A470">
        <v>1113</v>
      </c>
      <c r="B470" s="3" t="s">
        <v>1114</v>
      </c>
      <c r="C470" s="3" t="s">
        <v>5223</v>
      </c>
      <c r="D470">
        <v>1000</v>
      </c>
      <c r="E470">
        <v>5</v>
      </c>
      <c r="F470" s="6" t="s">
        <v>8221</v>
      </c>
      <c r="G470" t="s">
        <v>8225</v>
      </c>
      <c r="H470" t="s">
        <v>8247</v>
      </c>
      <c r="I470">
        <v>1408058820</v>
      </c>
      <c r="J470">
        <v>1405466820</v>
      </c>
      <c r="K470" t="b">
        <v>0</v>
      </c>
      <c r="L470">
        <v>1</v>
      </c>
      <c r="M470" t="b">
        <v>0</v>
      </c>
      <c r="N470" t="s">
        <v>8282</v>
      </c>
      <c r="O470" s="9">
        <f t="shared" si="42"/>
        <v>0.5</v>
      </c>
      <c r="P470" s="10">
        <f t="shared" si="43"/>
        <v>5</v>
      </c>
      <c r="Q470" t="str">
        <f t="shared" si="44"/>
        <v>games</v>
      </c>
      <c r="R470" t="str">
        <f t="shared" si="45"/>
        <v>video games</v>
      </c>
      <c r="S470" s="15">
        <f t="shared" si="46"/>
        <v>41835.727083333331</v>
      </c>
      <c r="T470" s="15">
        <f t="shared" si="47"/>
        <v>41865.727083333331</v>
      </c>
    </row>
    <row r="471" spans="1:20" ht="43.2" x14ac:dyDescent="0.3">
      <c r="A471">
        <v>1117</v>
      </c>
      <c r="B471" s="3" t="s">
        <v>1118</v>
      </c>
      <c r="C471" s="3" t="s">
        <v>5227</v>
      </c>
      <c r="D471">
        <v>1000</v>
      </c>
      <c r="E471">
        <v>83</v>
      </c>
      <c r="F471" s="6" t="s">
        <v>8221</v>
      </c>
      <c r="G471" t="s">
        <v>8236</v>
      </c>
      <c r="H471" t="s">
        <v>8249</v>
      </c>
      <c r="I471">
        <v>1451053313</v>
      </c>
      <c r="J471">
        <v>1448461313</v>
      </c>
      <c r="K471" t="b">
        <v>0</v>
      </c>
      <c r="L471">
        <v>8</v>
      </c>
      <c r="M471" t="b">
        <v>0</v>
      </c>
      <c r="N471" t="s">
        <v>8282</v>
      </c>
      <c r="O471" s="9">
        <f t="shared" si="42"/>
        <v>8.3000000000000007</v>
      </c>
      <c r="P471" s="10">
        <f t="shared" si="43"/>
        <v>10.375</v>
      </c>
      <c r="Q471" t="str">
        <f t="shared" si="44"/>
        <v>games</v>
      </c>
      <c r="R471" t="str">
        <f t="shared" si="45"/>
        <v>video games</v>
      </c>
      <c r="S471" s="15">
        <f t="shared" si="46"/>
        <v>42333.348530092597</v>
      </c>
      <c r="T471" s="15">
        <f t="shared" si="47"/>
        <v>42363.348530092597</v>
      </c>
    </row>
    <row r="472" spans="1:20" x14ac:dyDescent="0.3">
      <c r="A472">
        <v>1128</v>
      </c>
      <c r="B472" s="3" t="s">
        <v>1129</v>
      </c>
      <c r="C472" s="3" t="s">
        <v>5238</v>
      </c>
      <c r="D472">
        <v>1000</v>
      </c>
      <c r="E472">
        <v>1</v>
      </c>
      <c r="F472" s="6" t="s">
        <v>8221</v>
      </c>
      <c r="G472" t="s">
        <v>8225</v>
      </c>
      <c r="H472" t="s">
        <v>8247</v>
      </c>
      <c r="I472">
        <v>1407425717</v>
      </c>
      <c r="J472">
        <v>1404833717</v>
      </c>
      <c r="K472" t="b">
        <v>0</v>
      </c>
      <c r="L472">
        <v>1</v>
      </c>
      <c r="M472" t="b">
        <v>0</v>
      </c>
      <c r="N472" t="s">
        <v>8283</v>
      </c>
      <c r="O472" s="9">
        <f t="shared" si="42"/>
        <v>0.1</v>
      </c>
      <c r="P472" s="10">
        <f t="shared" si="43"/>
        <v>1</v>
      </c>
      <c r="Q472" t="str">
        <f t="shared" si="44"/>
        <v>games</v>
      </c>
      <c r="R472" t="str">
        <f t="shared" si="45"/>
        <v>mobile games</v>
      </c>
      <c r="S472" s="15">
        <f t="shared" si="46"/>
        <v>41828.399502314816</v>
      </c>
      <c r="T472" s="15">
        <f t="shared" si="47"/>
        <v>41858.399502314816</v>
      </c>
    </row>
    <row r="473" spans="1:20" ht="57.6" x14ac:dyDescent="0.3">
      <c r="A473">
        <v>1135</v>
      </c>
      <c r="B473" s="3" t="s">
        <v>1136</v>
      </c>
      <c r="C473" s="3" t="s">
        <v>5245</v>
      </c>
      <c r="D473">
        <v>1000</v>
      </c>
      <c r="E473">
        <v>50</v>
      </c>
      <c r="F473" s="6" t="s">
        <v>8221</v>
      </c>
      <c r="G473" t="s">
        <v>8236</v>
      </c>
      <c r="H473" t="s">
        <v>8249</v>
      </c>
      <c r="I473">
        <v>1470527094</v>
      </c>
      <c r="J473">
        <v>1467935094</v>
      </c>
      <c r="K473" t="b">
        <v>0</v>
      </c>
      <c r="L473">
        <v>1</v>
      </c>
      <c r="M473" t="b">
        <v>0</v>
      </c>
      <c r="N473" t="s">
        <v>8283</v>
      </c>
      <c r="O473" s="9">
        <f t="shared" si="42"/>
        <v>5</v>
      </c>
      <c r="P473" s="10">
        <f t="shared" si="43"/>
        <v>50</v>
      </c>
      <c r="Q473" t="str">
        <f t="shared" si="44"/>
        <v>games</v>
      </c>
      <c r="R473" t="str">
        <f t="shared" si="45"/>
        <v>mobile games</v>
      </c>
      <c r="S473" s="15">
        <f t="shared" si="46"/>
        <v>42558.739513888882</v>
      </c>
      <c r="T473" s="15">
        <f t="shared" si="47"/>
        <v>42588.739513888882</v>
      </c>
    </row>
    <row r="474" spans="1:20" ht="57.6" x14ac:dyDescent="0.3">
      <c r="A474">
        <v>1182</v>
      </c>
      <c r="B474" s="3" t="s">
        <v>1183</v>
      </c>
      <c r="C474" s="3" t="s">
        <v>5292</v>
      </c>
      <c r="D474">
        <v>1000</v>
      </c>
      <c r="E474">
        <v>42</v>
      </c>
      <c r="F474" s="6" t="s">
        <v>8221</v>
      </c>
      <c r="G474" t="s">
        <v>8224</v>
      </c>
      <c r="H474" t="s">
        <v>8246</v>
      </c>
      <c r="I474">
        <v>1484239320</v>
      </c>
      <c r="J474">
        <v>1482609088</v>
      </c>
      <c r="K474" t="b">
        <v>0</v>
      </c>
      <c r="L474">
        <v>4</v>
      </c>
      <c r="M474" t="b">
        <v>0</v>
      </c>
      <c r="N474" t="s">
        <v>8284</v>
      </c>
      <c r="O474" s="9">
        <f t="shared" si="42"/>
        <v>4.2</v>
      </c>
      <c r="P474" s="10">
        <f t="shared" si="43"/>
        <v>10.5</v>
      </c>
      <c r="Q474" t="str">
        <f t="shared" si="44"/>
        <v>food</v>
      </c>
      <c r="R474" t="str">
        <f t="shared" si="45"/>
        <v>food trucks</v>
      </c>
      <c r="S474" s="15">
        <f t="shared" si="46"/>
        <v>42728.577407407407</v>
      </c>
      <c r="T474" s="15">
        <f t="shared" si="47"/>
        <v>42747.445833333331</v>
      </c>
    </row>
    <row r="475" spans="1:20" ht="43.2" x14ac:dyDescent="0.3">
      <c r="A475">
        <v>1408</v>
      </c>
      <c r="B475" s="3" t="s">
        <v>1409</v>
      </c>
      <c r="C475" s="3" t="s">
        <v>5518</v>
      </c>
      <c r="D475">
        <v>1000</v>
      </c>
      <c r="E475">
        <v>72</v>
      </c>
      <c r="F475" s="6" t="s">
        <v>8221</v>
      </c>
      <c r="G475" t="s">
        <v>8225</v>
      </c>
      <c r="H475" t="s">
        <v>8247</v>
      </c>
      <c r="I475">
        <v>1447451756</v>
      </c>
      <c r="J475">
        <v>1444856156</v>
      </c>
      <c r="K475" t="b">
        <v>0</v>
      </c>
      <c r="L475">
        <v>6</v>
      </c>
      <c r="M475" t="b">
        <v>0</v>
      </c>
      <c r="N475" t="s">
        <v>8287</v>
      </c>
      <c r="O475" s="9">
        <f t="shared" si="42"/>
        <v>7.1999999999999993</v>
      </c>
      <c r="P475" s="10">
        <f t="shared" si="43"/>
        <v>12</v>
      </c>
      <c r="Q475" t="str">
        <f t="shared" si="44"/>
        <v>publishing</v>
      </c>
      <c r="R475" t="str">
        <f t="shared" si="45"/>
        <v>translations</v>
      </c>
      <c r="S475" s="15">
        <f t="shared" si="46"/>
        <v>42291.622175925921</v>
      </c>
      <c r="T475" s="15">
        <f t="shared" si="47"/>
        <v>42321.663842592592</v>
      </c>
    </row>
    <row r="476" spans="1:20" ht="43.2" x14ac:dyDescent="0.3">
      <c r="A476">
        <v>1426</v>
      </c>
      <c r="B476" s="3" t="s">
        <v>1427</v>
      </c>
      <c r="C476" s="3" t="s">
        <v>5536</v>
      </c>
      <c r="D476">
        <v>1000</v>
      </c>
      <c r="E476">
        <v>0</v>
      </c>
      <c r="F476" s="6" t="s">
        <v>8221</v>
      </c>
      <c r="G476" t="s">
        <v>8236</v>
      </c>
      <c r="H476" t="s">
        <v>8249</v>
      </c>
      <c r="I476">
        <v>1440408120</v>
      </c>
      <c r="J476">
        <v>1435224120</v>
      </c>
      <c r="K476" t="b">
        <v>0</v>
      </c>
      <c r="L476">
        <v>0</v>
      </c>
      <c r="M476" t="b">
        <v>0</v>
      </c>
      <c r="N476" t="s">
        <v>8287</v>
      </c>
      <c r="O476" s="9">
        <f t="shared" si="42"/>
        <v>0</v>
      </c>
      <c r="P476" s="10" t="e">
        <f t="shared" si="43"/>
        <v>#DIV/0!</v>
      </c>
      <c r="Q476" t="str">
        <f t="shared" si="44"/>
        <v>publishing</v>
      </c>
      <c r="R476" t="str">
        <f t="shared" si="45"/>
        <v>translations</v>
      </c>
      <c r="S476" s="15">
        <f t="shared" si="46"/>
        <v>42180.140277777777</v>
      </c>
      <c r="T476" s="15">
        <f t="shared" si="47"/>
        <v>42240.140277777777</v>
      </c>
    </row>
    <row r="477" spans="1:20" ht="43.2" x14ac:dyDescent="0.3">
      <c r="A477">
        <v>1428</v>
      </c>
      <c r="B477" s="3" t="s">
        <v>1429</v>
      </c>
      <c r="C477" s="3" t="s">
        <v>5538</v>
      </c>
      <c r="D477">
        <v>1000</v>
      </c>
      <c r="E477">
        <v>45</v>
      </c>
      <c r="F477" s="6" t="s">
        <v>8221</v>
      </c>
      <c r="G477" t="s">
        <v>8227</v>
      </c>
      <c r="H477" t="s">
        <v>8249</v>
      </c>
      <c r="I477">
        <v>1459584417</v>
      </c>
      <c r="J477">
        <v>1456996017</v>
      </c>
      <c r="K477" t="b">
        <v>0</v>
      </c>
      <c r="L477">
        <v>3</v>
      </c>
      <c r="M477" t="b">
        <v>0</v>
      </c>
      <c r="N477" t="s">
        <v>8287</v>
      </c>
      <c r="O477" s="9">
        <f t="shared" si="42"/>
        <v>4.5</v>
      </c>
      <c r="P477" s="10">
        <f t="shared" si="43"/>
        <v>15</v>
      </c>
      <c r="Q477" t="str">
        <f t="shared" si="44"/>
        <v>publishing</v>
      </c>
      <c r="R477" t="str">
        <f t="shared" si="45"/>
        <v>translations</v>
      </c>
      <c r="S477" s="15">
        <f t="shared" si="46"/>
        <v>42432.129826388889</v>
      </c>
      <c r="T477" s="15">
        <f t="shared" si="47"/>
        <v>42462.088159722218</v>
      </c>
    </row>
    <row r="478" spans="1:20" ht="43.2" x14ac:dyDescent="0.3">
      <c r="A478">
        <v>1544</v>
      </c>
      <c r="B478" s="3" t="s">
        <v>1545</v>
      </c>
      <c r="C478" s="3" t="s">
        <v>5654</v>
      </c>
      <c r="D478">
        <v>1000</v>
      </c>
      <c r="E478">
        <v>0</v>
      </c>
      <c r="F478" s="6" t="s">
        <v>8221</v>
      </c>
      <c r="G478" t="s">
        <v>8224</v>
      </c>
      <c r="H478" t="s">
        <v>8246</v>
      </c>
      <c r="I478">
        <v>1427847480</v>
      </c>
      <c r="J478">
        <v>1424222024</v>
      </c>
      <c r="K478" t="b">
        <v>0</v>
      </c>
      <c r="L478">
        <v>0</v>
      </c>
      <c r="M478" t="b">
        <v>0</v>
      </c>
      <c r="N478" t="s">
        <v>8289</v>
      </c>
      <c r="O478" s="9">
        <f t="shared" si="42"/>
        <v>0</v>
      </c>
      <c r="P478" s="10" t="e">
        <f t="shared" si="43"/>
        <v>#DIV/0!</v>
      </c>
      <c r="Q478" t="str">
        <f t="shared" si="44"/>
        <v>photography</v>
      </c>
      <c r="R478" t="str">
        <f t="shared" si="45"/>
        <v>nature</v>
      </c>
      <c r="S478" s="15">
        <f t="shared" si="46"/>
        <v>42052.801203703704</v>
      </c>
      <c r="T478" s="15">
        <f t="shared" si="47"/>
        <v>42094.762499999997</v>
      </c>
    </row>
    <row r="479" spans="1:20" ht="43.2" x14ac:dyDescent="0.3">
      <c r="A479">
        <v>1546</v>
      </c>
      <c r="B479" s="3" t="s">
        <v>1547</v>
      </c>
      <c r="C479" s="3" t="s">
        <v>5656</v>
      </c>
      <c r="D479">
        <v>1000</v>
      </c>
      <c r="E479">
        <v>289</v>
      </c>
      <c r="F479" s="6" t="s">
        <v>8221</v>
      </c>
      <c r="G479" t="s">
        <v>8225</v>
      </c>
      <c r="H479" t="s">
        <v>8247</v>
      </c>
      <c r="I479">
        <v>1410930399</v>
      </c>
      <c r="J479">
        <v>1405746399</v>
      </c>
      <c r="K479" t="b">
        <v>0</v>
      </c>
      <c r="L479">
        <v>11</v>
      </c>
      <c r="M479" t="b">
        <v>0</v>
      </c>
      <c r="N479" t="s">
        <v>8289</v>
      </c>
      <c r="O479" s="9">
        <f t="shared" si="42"/>
        <v>28.9</v>
      </c>
      <c r="P479" s="10">
        <f t="shared" si="43"/>
        <v>26.272727272727273</v>
      </c>
      <c r="Q479" t="str">
        <f t="shared" si="44"/>
        <v>photography</v>
      </c>
      <c r="R479" t="str">
        <f t="shared" si="45"/>
        <v>nature</v>
      </c>
      <c r="S479" s="15">
        <f t="shared" si="46"/>
        <v>41838.962951388887</v>
      </c>
      <c r="T479" s="15">
        <f t="shared" si="47"/>
        <v>41898.962951388887</v>
      </c>
    </row>
    <row r="480" spans="1:20" ht="43.2" x14ac:dyDescent="0.3">
      <c r="A480">
        <v>1581</v>
      </c>
      <c r="B480" s="3" t="s">
        <v>1582</v>
      </c>
      <c r="C480" s="3" t="s">
        <v>5691</v>
      </c>
      <c r="D480">
        <v>1000</v>
      </c>
      <c r="E480">
        <v>5</v>
      </c>
      <c r="F480" s="6" t="s">
        <v>8221</v>
      </c>
      <c r="G480" t="s">
        <v>8225</v>
      </c>
      <c r="H480" t="s">
        <v>8247</v>
      </c>
      <c r="I480">
        <v>1450521990</v>
      </c>
      <c r="J480">
        <v>1447757190</v>
      </c>
      <c r="K480" t="b">
        <v>0</v>
      </c>
      <c r="L480">
        <v>1</v>
      </c>
      <c r="M480" t="b">
        <v>0</v>
      </c>
      <c r="N480" t="s">
        <v>8291</v>
      </c>
      <c r="O480" s="9">
        <f t="shared" si="42"/>
        <v>0.5</v>
      </c>
      <c r="P480" s="10">
        <f t="shared" si="43"/>
        <v>5</v>
      </c>
      <c r="Q480" t="str">
        <f t="shared" si="44"/>
        <v>photography</v>
      </c>
      <c r="R480" t="str">
        <f t="shared" si="45"/>
        <v>places</v>
      </c>
      <c r="S480" s="15">
        <f t="shared" si="46"/>
        <v>42325.198958333334</v>
      </c>
      <c r="T480" s="15">
        <f t="shared" si="47"/>
        <v>42357.198958333334</v>
      </c>
    </row>
    <row r="481" spans="1:20" ht="28.8" x14ac:dyDescent="0.3">
      <c r="A481">
        <v>1582</v>
      </c>
      <c r="B481" s="3" t="s">
        <v>1583</v>
      </c>
      <c r="C481" s="3" t="s">
        <v>5692</v>
      </c>
      <c r="D481">
        <v>1000</v>
      </c>
      <c r="E481">
        <v>93</v>
      </c>
      <c r="F481" s="6" t="s">
        <v>8221</v>
      </c>
      <c r="G481" t="s">
        <v>8224</v>
      </c>
      <c r="H481" t="s">
        <v>8246</v>
      </c>
      <c r="I481">
        <v>1445894400</v>
      </c>
      <c r="J481">
        <v>1440961053</v>
      </c>
      <c r="K481" t="b">
        <v>0</v>
      </c>
      <c r="L481">
        <v>3</v>
      </c>
      <c r="M481" t="b">
        <v>0</v>
      </c>
      <c r="N481" t="s">
        <v>8291</v>
      </c>
      <c r="O481" s="9">
        <f t="shared" si="42"/>
        <v>9.3000000000000007</v>
      </c>
      <c r="P481" s="10">
        <f t="shared" si="43"/>
        <v>31</v>
      </c>
      <c r="Q481" t="str">
        <f t="shared" si="44"/>
        <v>photography</v>
      </c>
      <c r="R481" t="str">
        <f t="shared" si="45"/>
        <v>places</v>
      </c>
      <c r="S481" s="15">
        <f t="shared" si="46"/>
        <v>42246.539965277778</v>
      </c>
      <c r="T481" s="15">
        <f t="shared" si="47"/>
        <v>42303.638888888891</v>
      </c>
    </row>
    <row r="482" spans="1:20" ht="28.8" x14ac:dyDescent="0.3">
      <c r="A482">
        <v>1594</v>
      </c>
      <c r="B482" s="3" t="s">
        <v>1595</v>
      </c>
      <c r="C482" s="3" t="s">
        <v>5704</v>
      </c>
      <c r="D482">
        <v>1000</v>
      </c>
      <c r="E482">
        <v>205</v>
      </c>
      <c r="F482" s="6" t="s">
        <v>8221</v>
      </c>
      <c r="G482" t="s">
        <v>8224</v>
      </c>
      <c r="H482" t="s">
        <v>8246</v>
      </c>
      <c r="I482">
        <v>1463329260</v>
      </c>
      <c r="J482">
        <v>1458147982</v>
      </c>
      <c r="K482" t="b">
        <v>0</v>
      </c>
      <c r="L482">
        <v>10</v>
      </c>
      <c r="M482" t="b">
        <v>0</v>
      </c>
      <c r="N482" t="s">
        <v>8291</v>
      </c>
      <c r="O482" s="9">
        <f t="shared" ref="O482:O545" si="48">E482/D482*100</f>
        <v>20.5</v>
      </c>
      <c r="P482" s="10">
        <f t="shared" ref="P482:P545" si="49">E482/L482</f>
        <v>20.5</v>
      </c>
      <c r="Q482" t="str">
        <f t="shared" ref="Q482:Q545" si="50">LEFT(N482, SEARCH("/", N482)-1)</f>
        <v>photography</v>
      </c>
      <c r="R482" t="str">
        <f t="shared" ref="R482:R545" si="51">RIGHT(N482,LEN(N482)-SEARCH("/",N482))</f>
        <v>places</v>
      </c>
      <c r="S482" s="15">
        <f t="shared" si="46"/>
        <v>42445.462754629625</v>
      </c>
      <c r="T482" s="15">
        <f t="shared" si="47"/>
        <v>42505.431249999994</v>
      </c>
    </row>
    <row r="483" spans="1:20" ht="28.8" x14ac:dyDescent="0.3">
      <c r="A483">
        <v>1731</v>
      </c>
      <c r="B483" s="3" t="s">
        <v>1732</v>
      </c>
      <c r="C483" s="3" t="s">
        <v>5841</v>
      </c>
      <c r="D483">
        <v>1000</v>
      </c>
      <c r="E483">
        <v>0</v>
      </c>
      <c r="F483" s="6" t="s">
        <v>8221</v>
      </c>
      <c r="G483" t="s">
        <v>8224</v>
      </c>
      <c r="H483" t="s">
        <v>8246</v>
      </c>
      <c r="I483">
        <v>1434034800</v>
      </c>
      <c r="J483">
        <v>1432849552</v>
      </c>
      <c r="K483" t="b">
        <v>0</v>
      </c>
      <c r="L483">
        <v>0</v>
      </c>
      <c r="M483" t="b">
        <v>0</v>
      </c>
      <c r="N483" t="s">
        <v>8293</v>
      </c>
      <c r="O483" s="9">
        <f t="shared" si="48"/>
        <v>0</v>
      </c>
      <c r="P483" s="10" t="e">
        <f t="shared" si="49"/>
        <v>#DIV/0!</v>
      </c>
      <c r="Q483" t="str">
        <f t="shared" si="50"/>
        <v>music</v>
      </c>
      <c r="R483" t="str">
        <f t="shared" si="51"/>
        <v>faith</v>
      </c>
      <c r="S483" s="15">
        <f t="shared" si="46"/>
        <v>42152.656851851847</v>
      </c>
      <c r="T483" s="15">
        <f t="shared" si="47"/>
        <v>42166.375</v>
      </c>
    </row>
    <row r="484" spans="1:20" ht="43.2" x14ac:dyDescent="0.3">
      <c r="A484">
        <v>1735</v>
      </c>
      <c r="B484" s="3" t="s">
        <v>1736</v>
      </c>
      <c r="C484" s="3" t="s">
        <v>5845</v>
      </c>
      <c r="D484">
        <v>1000</v>
      </c>
      <c r="E484">
        <v>110</v>
      </c>
      <c r="F484" s="6" t="s">
        <v>8221</v>
      </c>
      <c r="G484" t="s">
        <v>8224</v>
      </c>
      <c r="H484" t="s">
        <v>8246</v>
      </c>
      <c r="I484">
        <v>1470598345</v>
      </c>
      <c r="J484">
        <v>1468006345</v>
      </c>
      <c r="K484" t="b">
        <v>0</v>
      </c>
      <c r="L484">
        <v>2</v>
      </c>
      <c r="M484" t="b">
        <v>0</v>
      </c>
      <c r="N484" t="s">
        <v>8293</v>
      </c>
      <c r="O484" s="9">
        <f t="shared" si="48"/>
        <v>11</v>
      </c>
      <c r="P484" s="10">
        <f t="shared" si="49"/>
        <v>55</v>
      </c>
      <c r="Q484" t="str">
        <f t="shared" si="50"/>
        <v>music</v>
      </c>
      <c r="R484" t="str">
        <f t="shared" si="51"/>
        <v>faith</v>
      </c>
      <c r="S484" s="15">
        <f t="shared" si="46"/>
        <v>42559.564178240747</v>
      </c>
      <c r="T484" s="15">
        <f t="shared" si="47"/>
        <v>42589.564178240747</v>
      </c>
    </row>
    <row r="485" spans="1:20" ht="43.2" x14ac:dyDescent="0.3">
      <c r="A485">
        <v>1739</v>
      </c>
      <c r="B485" s="3" t="s">
        <v>1740</v>
      </c>
      <c r="C485" s="3" t="s">
        <v>5849</v>
      </c>
      <c r="D485">
        <v>1000</v>
      </c>
      <c r="E485">
        <v>1</v>
      </c>
      <c r="F485" s="6" t="s">
        <v>8221</v>
      </c>
      <c r="G485" t="s">
        <v>8224</v>
      </c>
      <c r="H485" t="s">
        <v>8246</v>
      </c>
      <c r="I485">
        <v>1462391932</v>
      </c>
      <c r="J485">
        <v>1457297932</v>
      </c>
      <c r="K485" t="b">
        <v>0</v>
      </c>
      <c r="L485">
        <v>1</v>
      </c>
      <c r="M485" t="b">
        <v>0</v>
      </c>
      <c r="N485" t="s">
        <v>8293</v>
      </c>
      <c r="O485" s="9">
        <f t="shared" si="48"/>
        <v>0.1</v>
      </c>
      <c r="P485" s="10">
        <f t="shared" si="49"/>
        <v>1</v>
      </c>
      <c r="Q485" t="str">
        <f t="shared" si="50"/>
        <v>music</v>
      </c>
      <c r="R485" t="str">
        <f t="shared" si="51"/>
        <v>faith</v>
      </c>
      <c r="S485" s="15">
        <f t="shared" si="46"/>
        <v>42435.624212962968</v>
      </c>
      <c r="T485" s="15">
        <f t="shared" si="47"/>
        <v>42494.582546296297</v>
      </c>
    </row>
    <row r="486" spans="1:20" ht="43.2" x14ac:dyDescent="0.3">
      <c r="A486">
        <v>1902</v>
      </c>
      <c r="B486" s="3" t="s">
        <v>1903</v>
      </c>
      <c r="C486" s="3" t="s">
        <v>6012</v>
      </c>
      <c r="D486">
        <v>1000</v>
      </c>
      <c r="E486">
        <v>12</v>
      </c>
      <c r="F486" s="6" t="s">
        <v>8221</v>
      </c>
      <c r="G486" t="s">
        <v>8233</v>
      </c>
      <c r="H486" t="s">
        <v>8249</v>
      </c>
      <c r="I486">
        <v>1425495447</v>
      </c>
      <c r="J486">
        <v>1422903447</v>
      </c>
      <c r="K486" t="b">
        <v>0</v>
      </c>
      <c r="L486">
        <v>3</v>
      </c>
      <c r="M486" t="b">
        <v>0</v>
      </c>
      <c r="N486" t="s">
        <v>8294</v>
      </c>
      <c r="O486" s="9">
        <f t="shared" si="48"/>
        <v>1.2</v>
      </c>
      <c r="P486" s="10">
        <f t="shared" si="49"/>
        <v>4</v>
      </c>
      <c r="Q486" t="str">
        <f t="shared" si="50"/>
        <v>technology</v>
      </c>
      <c r="R486" t="str">
        <f t="shared" si="51"/>
        <v>gadgets</v>
      </c>
      <c r="S486" s="15">
        <f t="shared" si="46"/>
        <v>42037.539895833332</v>
      </c>
      <c r="T486" s="15">
        <f t="shared" si="47"/>
        <v>42067.539895833332</v>
      </c>
    </row>
    <row r="487" spans="1:20" ht="43.2" x14ac:dyDescent="0.3">
      <c r="A487">
        <v>1995</v>
      </c>
      <c r="B487" s="3" t="s">
        <v>1996</v>
      </c>
      <c r="C487" s="3" t="s">
        <v>6105</v>
      </c>
      <c r="D487">
        <v>1000</v>
      </c>
      <c r="E487">
        <v>78</v>
      </c>
      <c r="F487" s="6" t="s">
        <v>8221</v>
      </c>
      <c r="G487" t="s">
        <v>8229</v>
      </c>
      <c r="H487" t="s">
        <v>8251</v>
      </c>
      <c r="I487">
        <v>1437082736</v>
      </c>
      <c r="J487">
        <v>1435354736</v>
      </c>
      <c r="K487" t="b">
        <v>0</v>
      </c>
      <c r="L487">
        <v>3</v>
      </c>
      <c r="M487" t="b">
        <v>0</v>
      </c>
      <c r="N487" t="s">
        <v>8296</v>
      </c>
      <c r="O487" s="9">
        <f t="shared" si="48"/>
        <v>7.8</v>
      </c>
      <c r="P487" s="10">
        <f t="shared" si="49"/>
        <v>26</v>
      </c>
      <c r="Q487" t="str">
        <f t="shared" si="50"/>
        <v>photography</v>
      </c>
      <c r="R487" t="str">
        <f t="shared" si="51"/>
        <v>people</v>
      </c>
      <c r="S487" s="15">
        <f t="shared" si="46"/>
        <v>42181.652037037042</v>
      </c>
      <c r="T487" s="15">
        <f t="shared" si="47"/>
        <v>42201.652037037042</v>
      </c>
    </row>
    <row r="488" spans="1:20" ht="43.2" x14ac:dyDescent="0.3">
      <c r="A488">
        <v>2133</v>
      </c>
      <c r="B488" s="3" t="s">
        <v>2134</v>
      </c>
      <c r="C488" s="3" t="s">
        <v>6243</v>
      </c>
      <c r="D488">
        <v>1000</v>
      </c>
      <c r="E488">
        <v>16</v>
      </c>
      <c r="F488" s="6" t="s">
        <v>8221</v>
      </c>
      <c r="G488" t="s">
        <v>8224</v>
      </c>
      <c r="H488" t="s">
        <v>8246</v>
      </c>
      <c r="I488">
        <v>1303628340</v>
      </c>
      <c r="J488">
        <v>1300328399</v>
      </c>
      <c r="K488" t="b">
        <v>0</v>
      </c>
      <c r="L488">
        <v>3</v>
      </c>
      <c r="M488" t="b">
        <v>0</v>
      </c>
      <c r="N488" t="s">
        <v>8282</v>
      </c>
      <c r="O488" s="9">
        <f t="shared" si="48"/>
        <v>1.6</v>
      </c>
      <c r="P488" s="10">
        <f t="shared" si="49"/>
        <v>5.333333333333333</v>
      </c>
      <c r="Q488" t="str">
        <f t="shared" si="50"/>
        <v>games</v>
      </c>
      <c r="R488" t="str">
        <f t="shared" si="51"/>
        <v>video games</v>
      </c>
      <c r="S488" s="15">
        <f t="shared" si="46"/>
        <v>40618.847210648149</v>
      </c>
      <c r="T488" s="15">
        <f t="shared" si="47"/>
        <v>40657.040972222225</v>
      </c>
    </row>
    <row r="489" spans="1:20" ht="28.8" x14ac:dyDescent="0.3">
      <c r="A489">
        <v>2138</v>
      </c>
      <c r="B489" s="3" t="s">
        <v>2139</v>
      </c>
      <c r="C489" s="3" t="s">
        <v>6248</v>
      </c>
      <c r="D489">
        <v>1000</v>
      </c>
      <c r="E489">
        <v>128</v>
      </c>
      <c r="F489" s="6" t="s">
        <v>8221</v>
      </c>
      <c r="G489" t="s">
        <v>8225</v>
      </c>
      <c r="H489" t="s">
        <v>8247</v>
      </c>
      <c r="I489">
        <v>1383959939</v>
      </c>
      <c r="J489">
        <v>1381364339</v>
      </c>
      <c r="K489" t="b">
        <v>0</v>
      </c>
      <c r="L489">
        <v>12</v>
      </c>
      <c r="M489" t="b">
        <v>0</v>
      </c>
      <c r="N489" t="s">
        <v>8282</v>
      </c>
      <c r="O489" s="9">
        <f t="shared" si="48"/>
        <v>12.8</v>
      </c>
      <c r="P489" s="10">
        <f t="shared" si="49"/>
        <v>10.666666666666666</v>
      </c>
      <c r="Q489" t="str">
        <f t="shared" si="50"/>
        <v>games</v>
      </c>
      <c r="R489" t="str">
        <f t="shared" si="51"/>
        <v>video games</v>
      </c>
      <c r="S489" s="15">
        <f t="shared" si="46"/>
        <v>41556.763182870374</v>
      </c>
      <c r="T489" s="15">
        <f t="shared" si="47"/>
        <v>41586.804849537039</v>
      </c>
    </row>
    <row r="490" spans="1:20" ht="43.2" x14ac:dyDescent="0.3">
      <c r="A490">
        <v>2417</v>
      </c>
      <c r="B490" s="3" t="s">
        <v>2418</v>
      </c>
      <c r="C490" s="3" t="s">
        <v>6527</v>
      </c>
      <c r="D490">
        <v>1000</v>
      </c>
      <c r="E490">
        <v>0</v>
      </c>
      <c r="F490" s="6" t="s">
        <v>8221</v>
      </c>
      <c r="G490" t="s">
        <v>8224</v>
      </c>
      <c r="H490" t="s">
        <v>8246</v>
      </c>
      <c r="I490">
        <v>1407705187</v>
      </c>
      <c r="J490">
        <v>1405113187</v>
      </c>
      <c r="K490" t="b">
        <v>0</v>
      </c>
      <c r="L490">
        <v>0</v>
      </c>
      <c r="M490" t="b">
        <v>0</v>
      </c>
      <c r="N490" t="s">
        <v>8284</v>
      </c>
      <c r="O490" s="9">
        <f t="shared" si="48"/>
        <v>0</v>
      </c>
      <c r="P490" s="10" t="e">
        <f t="shared" si="49"/>
        <v>#DIV/0!</v>
      </c>
      <c r="Q490" t="str">
        <f t="shared" si="50"/>
        <v>food</v>
      </c>
      <c r="R490" t="str">
        <f t="shared" si="51"/>
        <v>food trucks</v>
      </c>
      <c r="S490" s="15">
        <f t="shared" si="46"/>
        <v>41831.634108796294</v>
      </c>
      <c r="T490" s="15">
        <f t="shared" si="47"/>
        <v>41861.634108796294</v>
      </c>
    </row>
    <row r="491" spans="1:20" ht="43.2" x14ac:dyDescent="0.3">
      <c r="A491">
        <v>2583</v>
      </c>
      <c r="B491" s="3" t="s">
        <v>2583</v>
      </c>
      <c r="C491" s="3" t="s">
        <v>6693</v>
      </c>
      <c r="D491">
        <v>1000</v>
      </c>
      <c r="E491">
        <v>5</v>
      </c>
      <c r="F491" s="6" t="s">
        <v>8221</v>
      </c>
      <c r="G491" t="s">
        <v>8224</v>
      </c>
      <c r="H491" t="s">
        <v>8246</v>
      </c>
      <c r="I491">
        <v>1426526880</v>
      </c>
      <c r="J491">
        <v>1421346480</v>
      </c>
      <c r="K491" t="b">
        <v>0</v>
      </c>
      <c r="L491">
        <v>5</v>
      </c>
      <c r="M491" t="b">
        <v>0</v>
      </c>
      <c r="N491" t="s">
        <v>8284</v>
      </c>
      <c r="O491" s="9">
        <f t="shared" si="48"/>
        <v>0.5</v>
      </c>
      <c r="P491" s="10">
        <f t="shared" si="49"/>
        <v>1</v>
      </c>
      <c r="Q491" t="str">
        <f t="shared" si="50"/>
        <v>food</v>
      </c>
      <c r="R491" t="str">
        <f t="shared" si="51"/>
        <v>food trucks</v>
      </c>
      <c r="S491" s="15">
        <f t="shared" si="46"/>
        <v>42019.51944444445</v>
      </c>
      <c r="T491" s="15">
        <f t="shared" si="47"/>
        <v>42079.477777777778</v>
      </c>
    </row>
    <row r="492" spans="1:20" ht="43.2" x14ac:dyDescent="0.3">
      <c r="A492">
        <v>2759</v>
      </c>
      <c r="B492" s="3" t="s">
        <v>2759</v>
      </c>
      <c r="C492" s="3" t="s">
        <v>6869</v>
      </c>
      <c r="D492">
        <v>1000</v>
      </c>
      <c r="E492">
        <v>105</v>
      </c>
      <c r="F492" s="6" t="s">
        <v>8221</v>
      </c>
      <c r="G492" t="s">
        <v>8226</v>
      </c>
      <c r="H492" t="s">
        <v>8248</v>
      </c>
      <c r="I492">
        <v>1468658866</v>
      </c>
      <c r="J492">
        <v>1464943666</v>
      </c>
      <c r="K492" t="b">
        <v>0</v>
      </c>
      <c r="L492">
        <v>2</v>
      </c>
      <c r="M492" t="b">
        <v>0</v>
      </c>
      <c r="N492" t="s">
        <v>8304</v>
      </c>
      <c r="O492" s="9">
        <f t="shared" si="48"/>
        <v>10.5</v>
      </c>
      <c r="P492" s="10">
        <f t="shared" si="49"/>
        <v>52.5</v>
      </c>
      <c r="Q492" t="str">
        <f t="shared" si="50"/>
        <v>publishing</v>
      </c>
      <c r="R492" t="str">
        <f t="shared" si="51"/>
        <v>children's books</v>
      </c>
      <c r="S492" s="15">
        <f t="shared" si="46"/>
        <v>42524.11650462963</v>
      </c>
      <c r="T492" s="15">
        <f t="shared" si="47"/>
        <v>42567.11650462963</v>
      </c>
    </row>
    <row r="493" spans="1:20" ht="43.2" x14ac:dyDescent="0.3">
      <c r="A493">
        <v>2841</v>
      </c>
      <c r="B493" s="3" t="s">
        <v>2841</v>
      </c>
      <c r="C493" s="3" t="s">
        <v>6951</v>
      </c>
      <c r="D493">
        <v>1000</v>
      </c>
      <c r="E493">
        <v>10</v>
      </c>
      <c r="F493" s="6" t="s">
        <v>8221</v>
      </c>
      <c r="G493" t="s">
        <v>8225</v>
      </c>
      <c r="H493" t="s">
        <v>8247</v>
      </c>
      <c r="I493">
        <v>1450032297</v>
      </c>
      <c r="J493">
        <v>1444844697</v>
      </c>
      <c r="K493" t="b">
        <v>0</v>
      </c>
      <c r="L493">
        <v>1</v>
      </c>
      <c r="M493" t="b">
        <v>0</v>
      </c>
      <c r="N493" t="s">
        <v>8271</v>
      </c>
      <c r="O493" s="9">
        <f t="shared" si="48"/>
        <v>1</v>
      </c>
      <c r="P493" s="10">
        <f t="shared" si="49"/>
        <v>10</v>
      </c>
      <c r="Q493" t="str">
        <f t="shared" si="50"/>
        <v>theater</v>
      </c>
      <c r="R493" t="str">
        <f t="shared" si="51"/>
        <v>plays</v>
      </c>
      <c r="S493" s="15">
        <f t="shared" si="46"/>
        <v>42291.489548611105</v>
      </c>
      <c r="T493" s="15">
        <f t="shared" si="47"/>
        <v>42351.531215277777</v>
      </c>
    </row>
    <row r="494" spans="1:20" ht="43.2" x14ac:dyDescent="0.3">
      <c r="A494">
        <v>2854</v>
      </c>
      <c r="B494" s="3" t="s">
        <v>2854</v>
      </c>
      <c r="C494" s="3" t="s">
        <v>6964</v>
      </c>
      <c r="D494">
        <v>1000</v>
      </c>
      <c r="E494">
        <v>417</v>
      </c>
      <c r="F494" s="6" t="s">
        <v>8221</v>
      </c>
      <c r="G494" t="s">
        <v>8225</v>
      </c>
      <c r="H494" t="s">
        <v>8247</v>
      </c>
      <c r="I494">
        <v>1431018719</v>
      </c>
      <c r="J494">
        <v>1429290719</v>
      </c>
      <c r="K494" t="b">
        <v>0</v>
      </c>
      <c r="L494">
        <v>14</v>
      </c>
      <c r="M494" t="b">
        <v>0</v>
      </c>
      <c r="N494" t="s">
        <v>8271</v>
      </c>
      <c r="O494" s="9">
        <f t="shared" si="48"/>
        <v>41.699999999999996</v>
      </c>
      <c r="P494" s="10">
        <f t="shared" si="49"/>
        <v>29.785714285714285</v>
      </c>
      <c r="Q494" t="str">
        <f t="shared" si="50"/>
        <v>theater</v>
      </c>
      <c r="R494" t="str">
        <f t="shared" si="51"/>
        <v>plays</v>
      </c>
      <c r="S494" s="15">
        <f t="shared" si="46"/>
        <v>42111.46665509259</v>
      </c>
      <c r="T494" s="15">
        <f t="shared" si="47"/>
        <v>42131.46665509259</v>
      </c>
    </row>
    <row r="495" spans="1:20" ht="43.2" x14ac:dyDescent="0.3">
      <c r="A495">
        <v>2858</v>
      </c>
      <c r="B495" s="3" t="s">
        <v>2858</v>
      </c>
      <c r="C495" s="3" t="s">
        <v>6968</v>
      </c>
      <c r="D495">
        <v>1000</v>
      </c>
      <c r="E495">
        <v>0</v>
      </c>
      <c r="F495" s="6" t="s">
        <v>8221</v>
      </c>
      <c r="G495" t="s">
        <v>8233</v>
      </c>
      <c r="H495" t="s">
        <v>8249</v>
      </c>
      <c r="I495">
        <v>1417778880</v>
      </c>
      <c r="J495">
        <v>1415711095</v>
      </c>
      <c r="K495" t="b">
        <v>0</v>
      </c>
      <c r="L495">
        <v>0</v>
      </c>
      <c r="M495" t="b">
        <v>0</v>
      </c>
      <c r="N495" t="s">
        <v>8271</v>
      </c>
      <c r="O495" s="9">
        <f t="shared" si="48"/>
        <v>0</v>
      </c>
      <c r="P495" s="10" t="e">
        <f t="shared" si="49"/>
        <v>#DIV/0!</v>
      </c>
      <c r="Q495" t="str">
        <f t="shared" si="50"/>
        <v>theater</v>
      </c>
      <c r="R495" t="str">
        <f t="shared" si="51"/>
        <v>plays</v>
      </c>
      <c r="S495" s="15">
        <f t="shared" si="46"/>
        <v>41954.295081018514</v>
      </c>
      <c r="T495" s="15">
        <f t="shared" si="47"/>
        <v>41978.227777777778</v>
      </c>
    </row>
    <row r="496" spans="1:20" ht="43.2" x14ac:dyDescent="0.3">
      <c r="A496">
        <v>2915</v>
      </c>
      <c r="B496" s="3" t="s">
        <v>2915</v>
      </c>
      <c r="C496" s="3" t="s">
        <v>7025</v>
      </c>
      <c r="D496">
        <v>1000</v>
      </c>
      <c r="E496">
        <v>611</v>
      </c>
      <c r="F496" s="6" t="s">
        <v>8221</v>
      </c>
      <c r="G496" t="s">
        <v>8225</v>
      </c>
      <c r="H496" t="s">
        <v>8247</v>
      </c>
      <c r="I496">
        <v>1458117190</v>
      </c>
      <c r="J496">
        <v>1455528790</v>
      </c>
      <c r="K496" t="b">
        <v>0</v>
      </c>
      <c r="L496">
        <v>3</v>
      </c>
      <c r="M496" t="b">
        <v>0</v>
      </c>
      <c r="N496" t="s">
        <v>8271</v>
      </c>
      <c r="O496" s="9">
        <f t="shared" si="48"/>
        <v>61.1</v>
      </c>
      <c r="P496" s="10">
        <f t="shared" si="49"/>
        <v>203.66666666666666</v>
      </c>
      <c r="Q496" t="str">
        <f t="shared" si="50"/>
        <v>theater</v>
      </c>
      <c r="R496" t="str">
        <f t="shared" si="51"/>
        <v>plays</v>
      </c>
      <c r="S496" s="15">
        <f t="shared" si="46"/>
        <v>42415.148032407407</v>
      </c>
      <c r="T496" s="15">
        <f t="shared" si="47"/>
        <v>42445.106365740736</v>
      </c>
    </row>
    <row r="497" spans="1:20" ht="43.2" x14ac:dyDescent="0.3">
      <c r="A497">
        <v>2949</v>
      </c>
      <c r="B497" s="3" t="s">
        <v>2949</v>
      </c>
      <c r="C497" s="3" t="s">
        <v>7059</v>
      </c>
      <c r="D497">
        <v>1000</v>
      </c>
      <c r="E497">
        <v>25</v>
      </c>
      <c r="F497" s="6" t="s">
        <v>8221</v>
      </c>
      <c r="G497" t="s">
        <v>8224</v>
      </c>
      <c r="H497" t="s">
        <v>8246</v>
      </c>
      <c r="I497">
        <v>1447965917</v>
      </c>
      <c r="J497">
        <v>1445370317</v>
      </c>
      <c r="K497" t="b">
        <v>0</v>
      </c>
      <c r="L497">
        <v>2</v>
      </c>
      <c r="M497" t="b">
        <v>0</v>
      </c>
      <c r="N497" t="s">
        <v>8303</v>
      </c>
      <c r="O497" s="9">
        <f t="shared" si="48"/>
        <v>2.5</v>
      </c>
      <c r="P497" s="10">
        <f t="shared" si="49"/>
        <v>12.5</v>
      </c>
      <c r="Q497" t="str">
        <f t="shared" si="50"/>
        <v>theater</v>
      </c>
      <c r="R497" t="str">
        <f t="shared" si="51"/>
        <v>spaces</v>
      </c>
      <c r="S497" s="15">
        <f t="shared" si="46"/>
        <v>42297.573113425926</v>
      </c>
      <c r="T497" s="15">
        <f t="shared" si="47"/>
        <v>42327.614780092597</v>
      </c>
    </row>
    <row r="498" spans="1:20" ht="43.2" x14ac:dyDescent="0.3">
      <c r="A498">
        <v>3069</v>
      </c>
      <c r="B498" s="3" t="s">
        <v>3069</v>
      </c>
      <c r="C498" s="3" t="s">
        <v>7179</v>
      </c>
      <c r="D498">
        <v>1000</v>
      </c>
      <c r="E498">
        <v>141</v>
      </c>
      <c r="F498" s="6" t="s">
        <v>8221</v>
      </c>
      <c r="G498" t="s">
        <v>8224</v>
      </c>
      <c r="H498" t="s">
        <v>8246</v>
      </c>
      <c r="I498">
        <v>1418587234</v>
      </c>
      <c r="J498">
        <v>1415995234</v>
      </c>
      <c r="K498" t="b">
        <v>0</v>
      </c>
      <c r="L498">
        <v>7</v>
      </c>
      <c r="M498" t="b">
        <v>0</v>
      </c>
      <c r="N498" t="s">
        <v>8303</v>
      </c>
      <c r="O498" s="9">
        <f t="shared" si="48"/>
        <v>14.099999999999998</v>
      </c>
      <c r="P498" s="10">
        <f t="shared" si="49"/>
        <v>20.142857142857142</v>
      </c>
      <c r="Q498" t="str">
        <f t="shared" si="50"/>
        <v>theater</v>
      </c>
      <c r="R498" t="str">
        <f t="shared" si="51"/>
        <v>spaces</v>
      </c>
      <c r="S498" s="15">
        <f t="shared" si="46"/>
        <v>41957.583726851852</v>
      </c>
      <c r="T498" s="15">
        <f t="shared" si="47"/>
        <v>41987.583726851852</v>
      </c>
    </row>
    <row r="499" spans="1:20" ht="57.6" x14ac:dyDescent="0.3">
      <c r="A499">
        <v>3106</v>
      </c>
      <c r="B499" s="3" t="s">
        <v>3106</v>
      </c>
      <c r="C499" s="3" t="s">
        <v>7216</v>
      </c>
      <c r="D499">
        <v>1000</v>
      </c>
      <c r="E499">
        <v>41</v>
      </c>
      <c r="F499" s="6" t="s">
        <v>8221</v>
      </c>
      <c r="G499" t="s">
        <v>8225</v>
      </c>
      <c r="H499" t="s">
        <v>8247</v>
      </c>
      <c r="I499">
        <v>1442440800</v>
      </c>
      <c r="J499">
        <v>1440497876</v>
      </c>
      <c r="K499" t="b">
        <v>0</v>
      </c>
      <c r="L499">
        <v>4</v>
      </c>
      <c r="M499" t="b">
        <v>0</v>
      </c>
      <c r="N499" t="s">
        <v>8303</v>
      </c>
      <c r="O499" s="9">
        <f t="shared" si="48"/>
        <v>4.1000000000000005</v>
      </c>
      <c r="P499" s="10">
        <f t="shared" si="49"/>
        <v>10.25</v>
      </c>
      <c r="Q499" t="str">
        <f t="shared" si="50"/>
        <v>theater</v>
      </c>
      <c r="R499" t="str">
        <f t="shared" si="51"/>
        <v>spaces</v>
      </c>
      <c r="S499" s="15">
        <f t="shared" si="46"/>
        <v>42241.179120370376</v>
      </c>
      <c r="T499" s="15">
        <f t="shared" si="47"/>
        <v>42263.666666666672</v>
      </c>
    </row>
    <row r="500" spans="1:20" ht="43.2" x14ac:dyDescent="0.3">
      <c r="A500">
        <v>3117</v>
      </c>
      <c r="B500" s="3" t="s">
        <v>3117</v>
      </c>
      <c r="C500" s="3" t="s">
        <v>7227</v>
      </c>
      <c r="D500">
        <v>1000</v>
      </c>
      <c r="E500">
        <v>1</v>
      </c>
      <c r="F500" s="6" t="s">
        <v>8221</v>
      </c>
      <c r="G500" t="s">
        <v>8225</v>
      </c>
      <c r="H500" t="s">
        <v>8247</v>
      </c>
      <c r="I500">
        <v>1464354720</v>
      </c>
      <c r="J500">
        <v>1463648360</v>
      </c>
      <c r="K500" t="b">
        <v>0</v>
      </c>
      <c r="L500">
        <v>1</v>
      </c>
      <c r="M500" t="b">
        <v>0</v>
      </c>
      <c r="N500" t="s">
        <v>8303</v>
      </c>
      <c r="O500" s="9">
        <f t="shared" si="48"/>
        <v>0.1</v>
      </c>
      <c r="P500" s="10">
        <f t="shared" si="49"/>
        <v>1</v>
      </c>
      <c r="Q500" t="str">
        <f t="shared" si="50"/>
        <v>theater</v>
      </c>
      <c r="R500" t="str">
        <f t="shared" si="51"/>
        <v>spaces</v>
      </c>
      <c r="S500" s="15">
        <f t="shared" si="46"/>
        <v>42509.124537037031</v>
      </c>
      <c r="T500" s="15">
        <f t="shared" si="47"/>
        <v>42517.3</v>
      </c>
    </row>
    <row r="501" spans="1:20" ht="43.2" x14ac:dyDescent="0.3">
      <c r="A501">
        <v>3203</v>
      </c>
      <c r="B501" s="3" t="s">
        <v>3203</v>
      </c>
      <c r="C501" s="3" t="s">
        <v>7313</v>
      </c>
      <c r="D501">
        <v>1000</v>
      </c>
      <c r="E501">
        <v>250</v>
      </c>
      <c r="F501" s="6" t="s">
        <v>8221</v>
      </c>
      <c r="G501" t="s">
        <v>8224</v>
      </c>
      <c r="H501" t="s">
        <v>8246</v>
      </c>
      <c r="I501">
        <v>1443224622</v>
      </c>
      <c r="J501">
        <v>1440632622</v>
      </c>
      <c r="K501" t="b">
        <v>0</v>
      </c>
      <c r="L501">
        <v>6</v>
      </c>
      <c r="M501" t="b">
        <v>0</v>
      </c>
      <c r="N501" t="s">
        <v>8305</v>
      </c>
      <c r="O501" s="9">
        <f t="shared" si="48"/>
        <v>25</v>
      </c>
      <c r="P501" s="10">
        <f t="shared" si="49"/>
        <v>41.666666666666664</v>
      </c>
      <c r="Q501" t="str">
        <f t="shared" si="50"/>
        <v>theater</v>
      </c>
      <c r="R501" t="str">
        <f t="shared" si="51"/>
        <v>musical</v>
      </c>
      <c r="S501" s="15">
        <f t="shared" si="46"/>
        <v>42242.738680555558</v>
      </c>
      <c r="T501" s="15">
        <f t="shared" si="47"/>
        <v>42272.738680555558</v>
      </c>
    </row>
    <row r="502" spans="1:20" ht="72" x14ac:dyDescent="0.3">
      <c r="A502">
        <v>3640</v>
      </c>
      <c r="B502" s="3" t="s">
        <v>3638</v>
      </c>
      <c r="C502" s="3" t="s">
        <v>7750</v>
      </c>
      <c r="D502">
        <v>1000</v>
      </c>
      <c r="E502">
        <v>55</v>
      </c>
      <c r="F502" s="6" t="s">
        <v>8221</v>
      </c>
      <c r="G502" t="s">
        <v>8224</v>
      </c>
      <c r="H502" t="s">
        <v>8246</v>
      </c>
      <c r="I502">
        <v>1431283530</v>
      </c>
      <c r="J502">
        <v>1428691530</v>
      </c>
      <c r="K502" t="b">
        <v>0</v>
      </c>
      <c r="L502">
        <v>3</v>
      </c>
      <c r="M502" t="b">
        <v>0</v>
      </c>
      <c r="N502" t="s">
        <v>8305</v>
      </c>
      <c r="O502" s="9">
        <f t="shared" si="48"/>
        <v>5.5</v>
      </c>
      <c r="P502" s="10">
        <f t="shared" si="49"/>
        <v>18.333333333333332</v>
      </c>
      <c r="Q502" t="str">
        <f t="shared" si="50"/>
        <v>theater</v>
      </c>
      <c r="R502" t="str">
        <f t="shared" si="51"/>
        <v>musical</v>
      </c>
      <c r="S502" s="15">
        <f t="shared" si="46"/>
        <v>42104.531597222223</v>
      </c>
      <c r="T502" s="15">
        <f t="shared" si="47"/>
        <v>42134.531597222223</v>
      </c>
    </row>
    <row r="503" spans="1:20" ht="43.2" x14ac:dyDescent="0.3">
      <c r="A503">
        <v>3645</v>
      </c>
      <c r="B503" s="3" t="s">
        <v>3643</v>
      </c>
      <c r="C503" s="3" t="s">
        <v>7755</v>
      </c>
      <c r="D503">
        <v>1000</v>
      </c>
      <c r="E503">
        <v>1</v>
      </c>
      <c r="F503" s="6" t="s">
        <v>8221</v>
      </c>
      <c r="G503" t="s">
        <v>8229</v>
      </c>
      <c r="H503" t="s">
        <v>8251</v>
      </c>
      <c r="I503">
        <v>1479773838</v>
      </c>
      <c r="J503">
        <v>1477178238</v>
      </c>
      <c r="K503" t="b">
        <v>0</v>
      </c>
      <c r="L503">
        <v>1</v>
      </c>
      <c r="M503" t="b">
        <v>0</v>
      </c>
      <c r="N503" t="s">
        <v>8305</v>
      </c>
      <c r="O503" s="9">
        <f t="shared" si="48"/>
        <v>0.1</v>
      </c>
      <c r="P503" s="10">
        <f t="shared" si="49"/>
        <v>1</v>
      </c>
      <c r="Q503" t="str">
        <f t="shared" si="50"/>
        <v>theater</v>
      </c>
      <c r="R503" t="str">
        <f t="shared" si="51"/>
        <v>musical</v>
      </c>
      <c r="S503" s="15">
        <f t="shared" si="46"/>
        <v>42665.720347222217</v>
      </c>
      <c r="T503" s="15">
        <f t="shared" si="47"/>
        <v>42695.762013888889</v>
      </c>
    </row>
    <row r="504" spans="1:20" ht="43.2" x14ac:dyDescent="0.3">
      <c r="A504">
        <v>3730</v>
      </c>
      <c r="B504" s="3" t="s">
        <v>3727</v>
      </c>
      <c r="C504" s="3" t="s">
        <v>7840</v>
      </c>
      <c r="D504">
        <v>1000</v>
      </c>
      <c r="E504">
        <v>100</v>
      </c>
      <c r="F504" s="6" t="s">
        <v>8221</v>
      </c>
      <c r="G504" t="s">
        <v>8224</v>
      </c>
      <c r="H504" t="s">
        <v>8246</v>
      </c>
      <c r="I504">
        <v>1439828159</v>
      </c>
      <c r="J504">
        <v>1437236159</v>
      </c>
      <c r="K504" t="b">
        <v>0</v>
      </c>
      <c r="L504">
        <v>1</v>
      </c>
      <c r="M504" t="b">
        <v>0</v>
      </c>
      <c r="N504" t="s">
        <v>8271</v>
      </c>
      <c r="O504" s="9">
        <f t="shared" si="48"/>
        <v>10</v>
      </c>
      <c r="P504" s="10">
        <f t="shared" si="49"/>
        <v>100</v>
      </c>
      <c r="Q504" t="str">
        <f t="shared" si="50"/>
        <v>theater</v>
      </c>
      <c r="R504" t="str">
        <f t="shared" si="51"/>
        <v>plays</v>
      </c>
      <c r="S504" s="15">
        <f t="shared" si="46"/>
        <v>42203.427766203706</v>
      </c>
      <c r="T504" s="15">
        <f t="shared" si="47"/>
        <v>42233.427766203706</v>
      </c>
    </row>
    <row r="505" spans="1:20" ht="28.8" x14ac:dyDescent="0.3">
      <c r="A505">
        <v>3850</v>
      </c>
      <c r="B505" s="3" t="s">
        <v>3847</v>
      </c>
      <c r="C505" s="3" t="s">
        <v>7959</v>
      </c>
      <c r="D505">
        <v>1000</v>
      </c>
      <c r="E505">
        <v>38</v>
      </c>
      <c r="F505" s="6" t="s">
        <v>8221</v>
      </c>
      <c r="G505" t="s">
        <v>8224</v>
      </c>
      <c r="H505" t="s">
        <v>8246</v>
      </c>
      <c r="I505">
        <v>1420081143</v>
      </c>
      <c r="J505">
        <v>1417489143</v>
      </c>
      <c r="K505" t="b">
        <v>1</v>
      </c>
      <c r="L505">
        <v>4</v>
      </c>
      <c r="M505" t="b">
        <v>0</v>
      </c>
      <c r="N505" t="s">
        <v>8271</v>
      </c>
      <c r="O505" s="9">
        <f t="shared" si="48"/>
        <v>3.8</v>
      </c>
      <c r="P505" s="10">
        <f t="shared" si="49"/>
        <v>9.5</v>
      </c>
      <c r="Q505" t="str">
        <f t="shared" si="50"/>
        <v>theater</v>
      </c>
      <c r="R505" t="str">
        <f t="shared" si="51"/>
        <v>plays</v>
      </c>
      <c r="S505" s="15">
        <f t="shared" si="46"/>
        <v>41974.874340277776</v>
      </c>
      <c r="T505" s="15">
        <f t="shared" si="47"/>
        <v>42004.874340277776</v>
      </c>
    </row>
    <row r="506" spans="1:20" ht="57.6" x14ac:dyDescent="0.3">
      <c r="A506">
        <v>3855</v>
      </c>
      <c r="B506" s="3" t="s">
        <v>3852</v>
      </c>
      <c r="C506" s="3" t="s">
        <v>7964</v>
      </c>
      <c r="D506">
        <v>1000</v>
      </c>
      <c r="E506">
        <v>25</v>
      </c>
      <c r="F506" s="6" t="s">
        <v>8221</v>
      </c>
      <c r="G506" t="s">
        <v>8224</v>
      </c>
      <c r="H506" t="s">
        <v>8246</v>
      </c>
      <c r="I506">
        <v>1427408271</v>
      </c>
      <c r="J506">
        <v>1424819871</v>
      </c>
      <c r="K506" t="b">
        <v>0</v>
      </c>
      <c r="L506">
        <v>1</v>
      </c>
      <c r="M506" t="b">
        <v>0</v>
      </c>
      <c r="N506" t="s">
        <v>8271</v>
      </c>
      <c r="O506" s="9">
        <f t="shared" si="48"/>
        <v>2.5</v>
      </c>
      <c r="P506" s="10">
        <f t="shared" si="49"/>
        <v>25</v>
      </c>
      <c r="Q506" t="str">
        <f t="shared" si="50"/>
        <v>theater</v>
      </c>
      <c r="R506" t="str">
        <f t="shared" si="51"/>
        <v>plays</v>
      </c>
      <c r="S506" s="15">
        <f t="shared" si="46"/>
        <v>42059.720729166671</v>
      </c>
      <c r="T506" s="15">
        <f t="shared" si="47"/>
        <v>42089.679062499999</v>
      </c>
    </row>
    <row r="507" spans="1:20" ht="57.6" x14ac:dyDescent="0.3">
      <c r="A507">
        <v>3892</v>
      </c>
      <c r="B507" s="3" t="s">
        <v>3889</v>
      </c>
      <c r="C507" s="3" t="s">
        <v>8000</v>
      </c>
      <c r="D507">
        <v>1000</v>
      </c>
      <c r="E507">
        <v>0</v>
      </c>
      <c r="F507" s="6" t="s">
        <v>8221</v>
      </c>
      <c r="G507" t="s">
        <v>8224</v>
      </c>
      <c r="H507" t="s">
        <v>8246</v>
      </c>
      <c r="I507">
        <v>1408863600</v>
      </c>
      <c r="J507">
        <v>1408203557</v>
      </c>
      <c r="K507" t="b">
        <v>0</v>
      </c>
      <c r="L507">
        <v>0</v>
      </c>
      <c r="M507" t="b">
        <v>0</v>
      </c>
      <c r="N507" t="s">
        <v>8271</v>
      </c>
      <c r="O507" s="9">
        <f t="shared" si="48"/>
        <v>0</v>
      </c>
      <c r="P507" s="10" t="e">
        <f t="shared" si="49"/>
        <v>#DIV/0!</v>
      </c>
      <c r="Q507" t="str">
        <f t="shared" si="50"/>
        <v>theater</v>
      </c>
      <c r="R507" t="str">
        <f t="shared" si="51"/>
        <v>plays</v>
      </c>
      <c r="S507" s="15">
        <f t="shared" si="46"/>
        <v>41867.402280092596</v>
      </c>
      <c r="T507" s="15">
        <f t="shared" si="47"/>
        <v>41875.041666666664</v>
      </c>
    </row>
    <row r="508" spans="1:20" ht="43.2" x14ac:dyDescent="0.3">
      <c r="A508">
        <v>3895</v>
      </c>
      <c r="B508" s="3" t="s">
        <v>3892</v>
      </c>
      <c r="C508" s="3" t="s">
        <v>8003</v>
      </c>
      <c r="D508">
        <v>1000</v>
      </c>
      <c r="E508">
        <v>50</v>
      </c>
      <c r="F508" s="6" t="s">
        <v>8221</v>
      </c>
      <c r="G508" t="s">
        <v>8224</v>
      </c>
      <c r="H508" t="s">
        <v>8246</v>
      </c>
      <c r="I508">
        <v>1425103218</v>
      </c>
      <c r="J508">
        <v>1422424818</v>
      </c>
      <c r="K508" t="b">
        <v>0</v>
      </c>
      <c r="L508">
        <v>1</v>
      </c>
      <c r="M508" t="b">
        <v>0</v>
      </c>
      <c r="N508" t="s">
        <v>8271</v>
      </c>
      <c r="O508" s="9">
        <f t="shared" si="48"/>
        <v>5</v>
      </c>
      <c r="P508" s="10">
        <f t="shared" si="49"/>
        <v>50</v>
      </c>
      <c r="Q508" t="str">
        <f t="shared" si="50"/>
        <v>theater</v>
      </c>
      <c r="R508" t="str">
        <f t="shared" si="51"/>
        <v>plays</v>
      </c>
      <c r="S508" s="15">
        <f t="shared" si="46"/>
        <v>42032.000208333338</v>
      </c>
      <c r="T508" s="15">
        <f t="shared" si="47"/>
        <v>42063.000208333338</v>
      </c>
    </row>
    <row r="509" spans="1:20" ht="43.2" x14ac:dyDescent="0.3">
      <c r="A509">
        <v>3907</v>
      </c>
      <c r="B509" s="3" t="s">
        <v>3904</v>
      </c>
      <c r="C509" s="3" t="s">
        <v>8015</v>
      </c>
      <c r="D509">
        <v>1000</v>
      </c>
      <c r="E509">
        <v>153</v>
      </c>
      <c r="F509" s="6" t="s">
        <v>8221</v>
      </c>
      <c r="G509" t="s">
        <v>8224</v>
      </c>
      <c r="H509" t="s">
        <v>8246</v>
      </c>
      <c r="I509">
        <v>1414354080</v>
      </c>
      <c r="J509">
        <v>1411587606</v>
      </c>
      <c r="K509" t="b">
        <v>0</v>
      </c>
      <c r="L509">
        <v>4</v>
      </c>
      <c r="M509" t="b">
        <v>0</v>
      </c>
      <c r="N509" t="s">
        <v>8271</v>
      </c>
      <c r="O509" s="9">
        <f t="shared" si="48"/>
        <v>15.299999999999999</v>
      </c>
      <c r="P509" s="10">
        <f t="shared" si="49"/>
        <v>38.25</v>
      </c>
      <c r="Q509" t="str">
        <f t="shared" si="50"/>
        <v>theater</v>
      </c>
      <c r="R509" t="str">
        <f t="shared" si="51"/>
        <v>plays</v>
      </c>
      <c r="S509" s="15">
        <f t="shared" si="46"/>
        <v>41906.569513888891</v>
      </c>
      <c r="T509" s="15">
        <f t="shared" si="47"/>
        <v>41938.588888888888</v>
      </c>
    </row>
    <row r="510" spans="1:20" ht="43.2" x14ac:dyDescent="0.3">
      <c r="A510">
        <v>3972</v>
      </c>
      <c r="B510" s="3" t="s">
        <v>3969</v>
      </c>
      <c r="C510" s="3" t="s">
        <v>8079</v>
      </c>
      <c r="D510">
        <v>1000</v>
      </c>
      <c r="E510">
        <v>211</v>
      </c>
      <c r="F510" s="6" t="s">
        <v>8221</v>
      </c>
      <c r="G510" t="s">
        <v>8224</v>
      </c>
      <c r="H510" t="s">
        <v>8246</v>
      </c>
      <c r="I510">
        <v>1423186634</v>
      </c>
      <c r="J510">
        <v>1418002634</v>
      </c>
      <c r="K510" t="b">
        <v>0</v>
      </c>
      <c r="L510">
        <v>8</v>
      </c>
      <c r="M510" t="b">
        <v>0</v>
      </c>
      <c r="N510" t="s">
        <v>8271</v>
      </c>
      <c r="O510" s="9">
        <f t="shared" si="48"/>
        <v>21.099999999999998</v>
      </c>
      <c r="P510" s="10">
        <f t="shared" si="49"/>
        <v>26.375</v>
      </c>
      <c r="Q510" t="str">
        <f t="shared" si="50"/>
        <v>theater</v>
      </c>
      <c r="R510" t="str">
        <f t="shared" si="51"/>
        <v>plays</v>
      </c>
      <c r="S510" s="15">
        <f t="shared" si="46"/>
        <v>41980.817523148144</v>
      </c>
      <c r="T510" s="15">
        <f t="shared" si="47"/>
        <v>42040.817523148144</v>
      </c>
    </row>
    <row r="511" spans="1:20" ht="43.2" x14ac:dyDescent="0.3">
      <c r="A511">
        <v>3974</v>
      </c>
      <c r="B511" s="3" t="s">
        <v>3971</v>
      </c>
      <c r="C511" s="3" t="s">
        <v>8081</v>
      </c>
      <c r="D511">
        <v>1000</v>
      </c>
      <c r="E511">
        <v>320</v>
      </c>
      <c r="F511" s="6" t="s">
        <v>8221</v>
      </c>
      <c r="G511" t="s">
        <v>8225</v>
      </c>
      <c r="H511" t="s">
        <v>8247</v>
      </c>
      <c r="I511">
        <v>1464872848</v>
      </c>
      <c r="J511">
        <v>1462280848</v>
      </c>
      <c r="K511" t="b">
        <v>0</v>
      </c>
      <c r="L511">
        <v>11</v>
      </c>
      <c r="M511" t="b">
        <v>0</v>
      </c>
      <c r="N511" t="s">
        <v>8271</v>
      </c>
      <c r="O511" s="9">
        <f t="shared" si="48"/>
        <v>32</v>
      </c>
      <c r="P511" s="10">
        <f t="shared" si="49"/>
        <v>29.09090909090909</v>
      </c>
      <c r="Q511" t="str">
        <f t="shared" si="50"/>
        <v>theater</v>
      </c>
      <c r="R511" t="str">
        <f t="shared" si="51"/>
        <v>plays</v>
      </c>
      <c r="S511" s="15">
        <f t="shared" si="46"/>
        <v>42493.296851851846</v>
      </c>
      <c r="T511" s="15">
        <f t="shared" si="47"/>
        <v>42523.296851851846</v>
      </c>
    </row>
    <row r="512" spans="1:20" ht="43.2" x14ac:dyDescent="0.3">
      <c r="A512">
        <v>4008</v>
      </c>
      <c r="B512" s="3" t="s">
        <v>4004</v>
      </c>
      <c r="C512" s="3" t="s">
        <v>8113</v>
      </c>
      <c r="D512">
        <v>1000</v>
      </c>
      <c r="E512">
        <v>60</v>
      </c>
      <c r="F512" s="6" t="s">
        <v>8221</v>
      </c>
      <c r="G512" t="s">
        <v>8225</v>
      </c>
      <c r="H512" t="s">
        <v>8247</v>
      </c>
      <c r="I512">
        <v>1437606507</v>
      </c>
      <c r="J512">
        <v>1435014507</v>
      </c>
      <c r="K512" t="b">
        <v>0</v>
      </c>
      <c r="L512">
        <v>4</v>
      </c>
      <c r="M512" t="b">
        <v>0</v>
      </c>
      <c r="N512" t="s">
        <v>8271</v>
      </c>
      <c r="O512" s="9">
        <f t="shared" si="48"/>
        <v>6</v>
      </c>
      <c r="P512" s="10">
        <f t="shared" si="49"/>
        <v>15</v>
      </c>
      <c r="Q512" t="str">
        <f t="shared" si="50"/>
        <v>theater</v>
      </c>
      <c r="R512" t="str">
        <f t="shared" si="51"/>
        <v>plays</v>
      </c>
      <c r="S512" s="15">
        <f t="shared" si="46"/>
        <v>42177.714201388888</v>
      </c>
      <c r="T512" s="15">
        <f t="shared" si="47"/>
        <v>42207.714201388888</v>
      </c>
    </row>
    <row r="513" spans="1:20" ht="43.2" x14ac:dyDescent="0.3">
      <c r="A513">
        <v>4070</v>
      </c>
      <c r="B513" s="3" t="s">
        <v>4066</v>
      </c>
      <c r="C513" s="3" t="s">
        <v>8173</v>
      </c>
      <c r="D513">
        <v>1000</v>
      </c>
      <c r="E513">
        <v>165</v>
      </c>
      <c r="F513" s="6" t="s">
        <v>8221</v>
      </c>
      <c r="G513" t="s">
        <v>8224</v>
      </c>
      <c r="H513" t="s">
        <v>8246</v>
      </c>
      <c r="I513">
        <v>1425178800</v>
      </c>
      <c r="J513">
        <v>1422374420</v>
      </c>
      <c r="K513" t="b">
        <v>0</v>
      </c>
      <c r="L513">
        <v>6</v>
      </c>
      <c r="M513" t="b">
        <v>0</v>
      </c>
      <c r="N513" t="s">
        <v>8271</v>
      </c>
      <c r="O513" s="9">
        <f t="shared" si="48"/>
        <v>16.5</v>
      </c>
      <c r="P513" s="10">
        <f t="shared" si="49"/>
        <v>27.5</v>
      </c>
      <c r="Q513" t="str">
        <f t="shared" si="50"/>
        <v>theater</v>
      </c>
      <c r="R513" t="str">
        <f t="shared" si="51"/>
        <v>plays</v>
      </c>
      <c r="S513" s="15">
        <f t="shared" si="46"/>
        <v>42031.416898148149</v>
      </c>
      <c r="T513" s="15">
        <f t="shared" si="47"/>
        <v>42063.875</v>
      </c>
    </row>
    <row r="514" spans="1:20" ht="57.6" x14ac:dyDescent="0.3">
      <c r="A514">
        <v>4072</v>
      </c>
      <c r="B514" s="3" t="s">
        <v>4068</v>
      </c>
      <c r="C514" s="3" t="s">
        <v>8175</v>
      </c>
      <c r="D514">
        <v>1000</v>
      </c>
      <c r="E514">
        <v>4</v>
      </c>
      <c r="F514" s="6" t="s">
        <v>8221</v>
      </c>
      <c r="G514" t="s">
        <v>8225</v>
      </c>
      <c r="H514" t="s">
        <v>8247</v>
      </c>
      <c r="I514">
        <v>1408646111</v>
      </c>
      <c r="J514">
        <v>1403462111</v>
      </c>
      <c r="K514" t="b">
        <v>0</v>
      </c>
      <c r="L514">
        <v>2</v>
      </c>
      <c r="M514" t="b">
        <v>0</v>
      </c>
      <c r="N514" t="s">
        <v>8271</v>
      </c>
      <c r="O514" s="9">
        <f t="shared" si="48"/>
        <v>0.4</v>
      </c>
      <c r="P514" s="10">
        <f t="shared" si="49"/>
        <v>2</v>
      </c>
      <c r="Q514" t="str">
        <f t="shared" si="50"/>
        <v>theater</v>
      </c>
      <c r="R514" t="str">
        <f t="shared" si="51"/>
        <v>plays</v>
      </c>
      <c r="S514" s="15">
        <f t="shared" si="46"/>
        <v>41812.52443287037</v>
      </c>
      <c r="T514" s="15">
        <f t="shared" si="47"/>
        <v>41872.52443287037</v>
      </c>
    </row>
    <row r="515" spans="1:20" ht="43.2" x14ac:dyDescent="0.3">
      <c r="A515">
        <v>4086</v>
      </c>
      <c r="B515" s="3" t="s">
        <v>4082</v>
      </c>
      <c r="C515" s="3" t="s">
        <v>8189</v>
      </c>
      <c r="D515">
        <v>1000</v>
      </c>
      <c r="E515">
        <v>47</v>
      </c>
      <c r="F515" s="6" t="s">
        <v>8221</v>
      </c>
      <c r="G515" t="s">
        <v>8224</v>
      </c>
      <c r="H515" t="s">
        <v>8246</v>
      </c>
      <c r="I515">
        <v>1448078400</v>
      </c>
      <c r="J515">
        <v>1445985299</v>
      </c>
      <c r="K515" t="b">
        <v>0</v>
      </c>
      <c r="L515">
        <v>5</v>
      </c>
      <c r="M515" t="b">
        <v>0</v>
      </c>
      <c r="N515" t="s">
        <v>8271</v>
      </c>
      <c r="O515" s="9">
        <f t="shared" si="48"/>
        <v>4.7</v>
      </c>
      <c r="P515" s="10">
        <f t="shared" si="49"/>
        <v>9.4</v>
      </c>
      <c r="Q515" t="str">
        <f t="shared" si="50"/>
        <v>theater</v>
      </c>
      <c r="R515" t="str">
        <f t="shared" si="51"/>
        <v>plays</v>
      </c>
      <c r="S515" s="15">
        <f t="shared" ref="S515:S578" si="52">(((J515/60)/60)/24)+DATE(1970,1,1)+(-6/24)</f>
        <v>42304.690960648149</v>
      </c>
      <c r="T515" s="15">
        <f t="shared" ref="T515:T578" si="53">(((I515/60)/60)/24)+DATE(1970,1,1)+(-6/24)</f>
        <v>42328.916666666672</v>
      </c>
    </row>
    <row r="516" spans="1:20" ht="43.2" x14ac:dyDescent="0.3">
      <c r="A516">
        <v>4090</v>
      </c>
      <c r="B516" s="3" t="s">
        <v>4086</v>
      </c>
      <c r="C516" s="3" t="s">
        <v>8193</v>
      </c>
      <c r="D516">
        <v>1000</v>
      </c>
      <c r="E516">
        <v>32</v>
      </c>
      <c r="F516" s="6" t="s">
        <v>8221</v>
      </c>
      <c r="G516" t="s">
        <v>8224</v>
      </c>
      <c r="H516" t="s">
        <v>8246</v>
      </c>
      <c r="I516">
        <v>1438959600</v>
      </c>
      <c r="J516">
        <v>1437754137</v>
      </c>
      <c r="K516" t="b">
        <v>0</v>
      </c>
      <c r="L516">
        <v>3</v>
      </c>
      <c r="M516" t="b">
        <v>0</v>
      </c>
      <c r="N516" t="s">
        <v>8271</v>
      </c>
      <c r="O516" s="9">
        <f t="shared" si="48"/>
        <v>3.2</v>
      </c>
      <c r="P516" s="10">
        <f t="shared" si="49"/>
        <v>10.666666666666666</v>
      </c>
      <c r="Q516" t="str">
        <f t="shared" si="50"/>
        <v>theater</v>
      </c>
      <c r="R516" t="str">
        <f t="shared" si="51"/>
        <v>plays</v>
      </c>
      <c r="S516" s="15">
        <f t="shared" si="52"/>
        <v>42209.42288194444</v>
      </c>
      <c r="T516" s="15">
        <f t="shared" si="53"/>
        <v>42223.375</v>
      </c>
    </row>
    <row r="517" spans="1:20" ht="43.2" x14ac:dyDescent="0.3">
      <c r="A517">
        <v>4103</v>
      </c>
      <c r="B517" s="3" t="s">
        <v>4099</v>
      </c>
      <c r="C517" s="3" t="s">
        <v>8206</v>
      </c>
      <c r="D517">
        <v>1000</v>
      </c>
      <c r="E517">
        <v>100</v>
      </c>
      <c r="F517" s="6" t="s">
        <v>8221</v>
      </c>
      <c r="G517" t="s">
        <v>8224</v>
      </c>
      <c r="H517" t="s">
        <v>8246</v>
      </c>
      <c r="I517">
        <v>1440613920</v>
      </c>
      <c r="J517">
        <v>1435953566</v>
      </c>
      <c r="K517" t="b">
        <v>0</v>
      </c>
      <c r="L517">
        <v>6</v>
      </c>
      <c r="M517" t="b">
        <v>0</v>
      </c>
      <c r="N517" t="s">
        <v>8271</v>
      </c>
      <c r="O517" s="9">
        <f t="shared" si="48"/>
        <v>10</v>
      </c>
      <c r="P517" s="10">
        <f t="shared" si="49"/>
        <v>16.666666666666668</v>
      </c>
      <c r="Q517" t="str">
        <f t="shared" si="50"/>
        <v>theater</v>
      </c>
      <c r="R517" t="str">
        <f t="shared" si="51"/>
        <v>plays</v>
      </c>
      <c r="S517" s="15">
        <f t="shared" si="52"/>
        <v>42188.58293981482</v>
      </c>
      <c r="T517" s="15">
        <f t="shared" si="53"/>
        <v>42242.522222222222</v>
      </c>
    </row>
    <row r="518" spans="1:20" ht="28.8" x14ac:dyDescent="0.3">
      <c r="A518">
        <v>464</v>
      </c>
      <c r="B518" s="3" t="s">
        <v>465</v>
      </c>
      <c r="C518" s="3" t="s">
        <v>4574</v>
      </c>
      <c r="D518">
        <v>1010</v>
      </c>
      <c r="E518">
        <v>1</v>
      </c>
      <c r="F518" s="6" t="s">
        <v>8221</v>
      </c>
      <c r="G518" t="s">
        <v>8236</v>
      </c>
      <c r="H518" t="s">
        <v>8249</v>
      </c>
      <c r="I518">
        <v>1463602935</v>
      </c>
      <c r="J518">
        <v>1461874935</v>
      </c>
      <c r="K518" t="b">
        <v>0</v>
      </c>
      <c r="L518">
        <v>1</v>
      </c>
      <c r="M518" t="b">
        <v>0</v>
      </c>
      <c r="N518" t="s">
        <v>8270</v>
      </c>
      <c r="O518" s="9">
        <f t="shared" si="48"/>
        <v>9.9009900990099015E-2</v>
      </c>
      <c r="P518" s="10">
        <f t="shared" si="49"/>
        <v>1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42488.598784722228</v>
      </c>
      <c r="T518" s="15">
        <f t="shared" si="53"/>
        <v>42508.598784722228</v>
      </c>
    </row>
    <row r="519" spans="1:20" ht="43.2" x14ac:dyDescent="0.3">
      <c r="A519">
        <v>1087</v>
      </c>
      <c r="B519" s="3" t="s">
        <v>1088</v>
      </c>
      <c r="C519" s="3" t="s">
        <v>5197</v>
      </c>
      <c r="D519">
        <v>1100</v>
      </c>
      <c r="E519">
        <v>0</v>
      </c>
      <c r="F519" s="6" t="s">
        <v>8221</v>
      </c>
      <c r="G519" t="s">
        <v>8224</v>
      </c>
      <c r="H519" t="s">
        <v>8246</v>
      </c>
      <c r="I519">
        <v>1402852087</v>
      </c>
      <c r="J519">
        <v>1400260087</v>
      </c>
      <c r="K519" t="b">
        <v>0</v>
      </c>
      <c r="L519">
        <v>0</v>
      </c>
      <c r="M519" t="b">
        <v>0</v>
      </c>
      <c r="N519" t="s">
        <v>8282</v>
      </c>
      <c r="O519" s="9">
        <f t="shared" si="48"/>
        <v>0</v>
      </c>
      <c r="P519" s="10" t="e">
        <f t="shared" si="49"/>
        <v>#DIV/0!</v>
      </c>
      <c r="Q519" t="str">
        <f t="shared" si="50"/>
        <v>games</v>
      </c>
      <c r="R519" t="str">
        <f t="shared" si="51"/>
        <v>video games</v>
      </c>
      <c r="S519" s="15">
        <f t="shared" si="52"/>
        <v>41775.463969907411</v>
      </c>
      <c r="T519" s="15">
        <f t="shared" si="53"/>
        <v>41805.463969907411</v>
      </c>
    </row>
    <row r="520" spans="1:20" ht="57.6" x14ac:dyDescent="0.3">
      <c r="A520">
        <v>2124</v>
      </c>
      <c r="B520" s="3" t="s">
        <v>2125</v>
      </c>
      <c r="C520" s="3" t="s">
        <v>6234</v>
      </c>
      <c r="D520">
        <v>1100</v>
      </c>
      <c r="E520">
        <v>115</v>
      </c>
      <c r="F520" s="6" t="s">
        <v>8221</v>
      </c>
      <c r="G520" t="s">
        <v>8224</v>
      </c>
      <c r="H520" t="s">
        <v>8246</v>
      </c>
      <c r="I520">
        <v>1291093200</v>
      </c>
      <c r="J520">
        <v>1286930435</v>
      </c>
      <c r="K520" t="b">
        <v>0</v>
      </c>
      <c r="L520">
        <v>5</v>
      </c>
      <c r="M520" t="b">
        <v>0</v>
      </c>
      <c r="N520" t="s">
        <v>8282</v>
      </c>
      <c r="O520" s="9">
        <f t="shared" si="48"/>
        <v>10.454545454545453</v>
      </c>
      <c r="P520" s="10">
        <f t="shared" si="49"/>
        <v>23</v>
      </c>
      <c r="Q520" t="str">
        <f t="shared" si="50"/>
        <v>games</v>
      </c>
      <c r="R520" t="str">
        <f t="shared" si="51"/>
        <v>video games</v>
      </c>
      <c r="S520" s="15">
        <f t="shared" si="52"/>
        <v>40463.778182870366</v>
      </c>
      <c r="T520" s="15">
        <f t="shared" si="53"/>
        <v>40511.958333333336</v>
      </c>
    </row>
    <row r="521" spans="1:20" ht="43.2" x14ac:dyDescent="0.3">
      <c r="A521">
        <v>173</v>
      </c>
      <c r="B521" s="3" t="s">
        <v>175</v>
      </c>
      <c r="C521" s="3" t="s">
        <v>4283</v>
      </c>
      <c r="D521">
        <v>1110</v>
      </c>
      <c r="E521">
        <v>0</v>
      </c>
      <c r="F521" s="6" t="s">
        <v>8221</v>
      </c>
      <c r="G521" t="s">
        <v>8225</v>
      </c>
      <c r="H521" t="s">
        <v>8247</v>
      </c>
      <c r="I521">
        <v>1425131108</v>
      </c>
      <c r="J521">
        <v>1422539108</v>
      </c>
      <c r="K521" t="b">
        <v>0</v>
      </c>
      <c r="L521">
        <v>0</v>
      </c>
      <c r="M521" t="b">
        <v>0</v>
      </c>
      <c r="N521" t="s">
        <v>8268</v>
      </c>
      <c r="O521" s="9">
        <f t="shared" si="48"/>
        <v>0</v>
      </c>
      <c r="P521" s="10" t="e">
        <f t="shared" si="49"/>
        <v>#DIV/0!</v>
      </c>
      <c r="Q521" t="str">
        <f t="shared" si="50"/>
        <v>film &amp; video</v>
      </c>
      <c r="R521" t="str">
        <f t="shared" si="51"/>
        <v>drama</v>
      </c>
      <c r="S521" s="15">
        <f t="shared" si="52"/>
        <v>42033.323009259257</v>
      </c>
      <c r="T521" s="15">
        <f t="shared" si="53"/>
        <v>42063.323009259257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10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42318.452094907407</v>
      </c>
      <c r="T522" s="15">
        <f t="shared" si="53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10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42645.842812499999</v>
      </c>
      <c r="T523" s="15">
        <f t="shared" si="53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10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42429.790798611109</v>
      </c>
      <c r="T524" s="15">
        <f t="shared" si="53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10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42237.88282407407</v>
      </c>
      <c r="T525" s="15">
        <f t="shared" si="53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10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42492.467233796298</v>
      </c>
      <c r="T526" s="15">
        <f t="shared" si="53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10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41850.150937500002</v>
      </c>
      <c r="T527" s="15">
        <f t="shared" si="53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10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42192.341944444444</v>
      </c>
      <c r="T528" s="15">
        <f t="shared" si="53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10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42752.955625000002</v>
      </c>
      <c r="T529" s="15">
        <f t="shared" si="53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1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42155.670219907406</v>
      </c>
      <c r="T530" s="15">
        <f t="shared" si="53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10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42724.781180555554</v>
      </c>
      <c r="T531" s="15">
        <f t="shared" si="53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10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42157.341064814813</v>
      </c>
      <c r="T532" s="15">
        <f t="shared" si="53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10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42675.815150462964</v>
      </c>
      <c r="T533" s="15">
        <f t="shared" si="53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10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42472.757037037038</v>
      </c>
      <c r="T534" s="15">
        <f t="shared" si="53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10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42482.18478009259</v>
      </c>
      <c r="T535" s="15">
        <f t="shared" si="53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10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42270.560995370368</v>
      </c>
      <c r="T536" s="15">
        <f t="shared" si="53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10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42711.295196759253</v>
      </c>
      <c r="T537" s="15">
        <f t="shared" si="53"/>
        <v>42741.295196759253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10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42179.094988425932</v>
      </c>
      <c r="T538" s="15">
        <f t="shared" si="53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10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42282.518414351856</v>
      </c>
      <c r="T539" s="15">
        <f t="shared" si="53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1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42473.544710648144</v>
      </c>
      <c r="T540" s="15">
        <f t="shared" si="53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10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42534.799849537041</v>
      </c>
      <c r="T541" s="15">
        <f t="shared" si="53"/>
        <v>42555.799849537041</v>
      </c>
    </row>
    <row r="542" spans="1:20" ht="43.2" x14ac:dyDescent="0.3">
      <c r="A542">
        <v>2512</v>
      </c>
      <c r="B542" s="3" t="s">
        <v>2512</v>
      </c>
      <c r="C542" s="3" t="s">
        <v>6622</v>
      </c>
      <c r="D542">
        <v>1150</v>
      </c>
      <c r="E542">
        <v>0</v>
      </c>
      <c r="F542" s="6" t="s">
        <v>8221</v>
      </c>
      <c r="G542" t="s">
        <v>8224</v>
      </c>
      <c r="H542" t="s">
        <v>8246</v>
      </c>
      <c r="I542">
        <v>1418504561</v>
      </c>
      <c r="J542">
        <v>1417208561</v>
      </c>
      <c r="K542" t="b">
        <v>0</v>
      </c>
      <c r="L542">
        <v>0</v>
      </c>
      <c r="M542" t="b">
        <v>0</v>
      </c>
      <c r="N542" t="s">
        <v>8299</v>
      </c>
      <c r="O542" s="9">
        <f t="shared" si="48"/>
        <v>0</v>
      </c>
      <c r="P542" s="10" t="e">
        <f t="shared" si="49"/>
        <v>#DIV/0!</v>
      </c>
      <c r="Q542" t="str">
        <f t="shared" si="50"/>
        <v>food</v>
      </c>
      <c r="R542" t="str">
        <f t="shared" si="51"/>
        <v>restaurants</v>
      </c>
      <c r="S542" s="15">
        <f t="shared" si="52"/>
        <v>41971.626863425925</v>
      </c>
      <c r="T542" s="15">
        <f t="shared" si="53"/>
        <v>41986.626863425925</v>
      </c>
    </row>
    <row r="543" spans="1:20" ht="43.2" x14ac:dyDescent="0.3">
      <c r="A543">
        <v>180</v>
      </c>
      <c r="B543" s="3" t="s">
        <v>182</v>
      </c>
      <c r="C543" s="3" t="s">
        <v>4290</v>
      </c>
      <c r="D543">
        <v>1200</v>
      </c>
      <c r="E543">
        <v>401</v>
      </c>
      <c r="F543" s="6" t="s">
        <v>8221</v>
      </c>
      <c r="G543" t="s">
        <v>8225</v>
      </c>
      <c r="H543" t="s">
        <v>8247</v>
      </c>
      <c r="I543">
        <v>1428951600</v>
      </c>
      <c r="J543">
        <v>1425512843</v>
      </c>
      <c r="K543" t="b">
        <v>0</v>
      </c>
      <c r="L543">
        <v>13</v>
      </c>
      <c r="M543" t="b">
        <v>0</v>
      </c>
      <c r="N543" t="s">
        <v>8268</v>
      </c>
      <c r="O543" s="9">
        <f t="shared" si="48"/>
        <v>33.416666666666664</v>
      </c>
      <c r="P543" s="10">
        <f t="shared" si="49"/>
        <v>30.846153846153847</v>
      </c>
      <c r="Q543" t="str">
        <f t="shared" si="50"/>
        <v>film &amp; video</v>
      </c>
      <c r="R543" t="str">
        <f t="shared" si="51"/>
        <v>drama</v>
      </c>
      <c r="S543" s="15">
        <f t="shared" si="52"/>
        <v>42067.741238425922</v>
      </c>
      <c r="T543" s="15">
        <f t="shared" si="53"/>
        <v>42107.541666666672</v>
      </c>
    </row>
    <row r="544" spans="1:20" ht="28.8" x14ac:dyDescent="0.3">
      <c r="A544">
        <v>710</v>
      </c>
      <c r="B544" s="3" t="s">
        <v>711</v>
      </c>
      <c r="C544" s="3" t="s">
        <v>4820</v>
      </c>
      <c r="D544">
        <v>1200</v>
      </c>
      <c r="E544">
        <v>0</v>
      </c>
      <c r="F544" s="6" t="s">
        <v>8221</v>
      </c>
      <c r="G544" t="s">
        <v>8229</v>
      </c>
      <c r="H544" t="s">
        <v>8251</v>
      </c>
      <c r="I544">
        <v>1408495440</v>
      </c>
      <c r="J544">
        <v>1405640302</v>
      </c>
      <c r="K544" t="b">
        <v>0</v>
      </c>
      <c r="L544">
        <v>0</v>
      </c>
      <c r="M544" t="b">
        <v>0</v>
      </c>
      <c r="N544" t="s">
        <v>8273</v>
      </c>
      <c r="O544" s="9">
        <f t="shared" si="48"/>
        <v>0</v>
      </c>
      <c r="P544" s="10" t="e">
        <f t="shared" si="49"/>
        <v>#DIV/0!</v>
      </c>
      <c r="Q544" t="str">
        <f t="shared" si="50"/>
        <v>technology</v>
      </c>
      <c r="R544" t="str">
        <f t="shared" si="51"/>
        <v>wearables</v>
      </c>
      <c r="S544" s="15">
        <f t="shared" si="52"/>
        <v>41837.734976851854</v>
      </c>
      <c r="T544" s="15">
        <f t="shared" si="53"/>
        <v>41870.780555555553</v>
      </c>
    </row>
    <row r="545" spans="1:20" ht="43.2" x14ac:dyDescent="0.3">
      <c r="A545">
        <v>1491</v>
      </c>
      <c r="B545" s="3" t="s">
        <v>1492</v>
      </c>
      <c r="C545" s="3" t="s">
        <v>5601</v>
      </c>
      <c r="D545">
        <v>1200</v>
      </c>
      <c r="E545">
        <v>100</v>
      </c>
      <c r="F545" s="6" t="s">
        <v>8221</v>
      </c>
      <c r="G545" t="s">
        <v>8224</v>
      </c>
      <c r="H545" t="s">
        <v>8246</v>
      </c>
      <c r="I545">
        <v>1424014680</v>
      </c>
      <c r="J545">
        <v>1418922443</v>
      </c>
      <c r="K545" t="b">
        <v>0</v>
      </c>
      <c r="L545">
        <v>1</v>
      </c>
      <c r="M545" t="b">
        <v>0</v>
      </c>
      <c r="N545" t="s">
        <v>8275</v>
      </c>
      <c r="O545" s="9">
        <f t="shared" si="48"/>
        <v>8.3333333333333321</v>
      </c>
      <c r="P545" s="10">
        <f t="shared" si="49"/>
        <v>100</v>
      </c>
      <c r="Q545" t="str">
        <f t="shared" si="50"/>
        <v>publishing</v>
      </c>
      <c r="R545" t="str">
        <f t="shared" si="51"/>
        <v>fiction</v>
      </c>
      <c r="S545" s="15">
        <f t="shared" si="52"/>
        <v>41991.463460648149</v>
      </c>
      <c r="T545" s="15">
        <f t="shared" si="53"/>
        <v>42050.401388888888</v>
      </c>
    </row>
    <row r="546" spans="1:20" ht="43.2" x14ac:dyDescent="0.3">
      <c r="A546">
        <v>1584</v>
      </c>
      <c r="B546" s="3" t="s">
        <v>1585</v>
      </c>
      <c r="C546" s="3" t="s">
        <v>5694</v>
      </c>
      <c r="D546">
        <v>1200</v>
      </c>
      <c r="E546">
        <v>0</v>
      </c>
      <c r="F546" s="6" t="s">
        <v>8221</v>
      </c>
      <c r="G546" t="s">
        <v>8224</v>
      </c>
      <c r="H546" t="s">
        <v>8246</v>
      </c>
      <c r="I546">
        <v>1401464101</v>
      </c>
      <c r="J546">
        <v>1400600101</v>
      </c>
      <c r="K546" t="b">
        <v>0</v>
      </c>
      <c r="L546">
        <v>0</v>
      </c>
      <c r="M546" t="b">
        <v>0</v>
      </c>
      <c r="N546" t="s">
        <v>8291</v>
      </c>
      <c r="O546" s="9">
        <f t="shared" ref="O546:O609" si="54">E546/D546*100</f>
        <v>0</v>
      </c>
      <c r="P546" s="10" t="e">
        <f t="shared" ref="P546:P609" si="55">E546/L546</f>
        <v>#DIV/0!</v>
      </c>
      <c r="Q546" t="str">
        <f t="shared" ref="Q546:Q609" si="56">LEFT(N546, SEARCH("/", N546)-1)</f>
        <v>photography</v>
      </c>
      <c r="R546" t="str">
        <f t="shared" ref="R546:R609" si="57">RIGHT(N546,LEN(N546)-SEARCH("/",N546))</f>
        <v>places</v>
      </c>
      <c r="S546" s="15">
        <f t="shared" si="52"/>
        <v>41779.399317129632</v>
      </c>
      <c r="T546" s="15">
        <f t="shared" si="53"/>
        <v>41789.399317129632</v>
      </c>
    </row>
    <row r="547" spans="1:20" ht="43.2" x14ac:dyDescent="0.3">
      <c r="A547">
        <v>1589</v>
      </c>
      <c r="B547" s="3" t="s">
        <v>1590</v>
      </c>
      <c r="C547" s="3" t="s">
        <v>5699</v>
      </c>
      <c r="D547">
        <v>1200</v>
      </c>
      <c r="E547">
        <v>0</v>
      </c>
      <c r="F547" s="6" t="s">
        <v>8221</v>
      </c>
      <c r="G547" t="s">
        <v>8224</v>
      </c>
      <c r="H547" t="s">
        <v>8246</v>
      </c>
      <c r="I547">
        <v>1444433886</v>
      </c>
      <c r="J547">
        <v>1441841886</v>
      </c>
      <c r="K547" t="b">
        <v>0</v>
      </c>
      <c r="L547">
        <v>0</v>
      </c>
      <c r="M547" t="b">
        <v>0</v>
      </c>
      <c r="N547" t="s">
        <v>8291</v>
      </c>
      <c r="O547" s="9">
        <f t="shared" si="54"/>
        <v>0</v>
      </c>
      <c r="P547" s="10" t="e">
        <f t="shared" si="55"/>
        <v>#DIV/0!</v>
      </c>
      <c r="Q547" t="str">
        <f t="shared" si="56"/>
        <v>photography</v>
      </c>
      <c r="R547" t="str">
        <f t="shared" si="57"/>
        <v>places</v>
      </c>
      <c r="S547" s="15">
        <f t="shared" si="52"/>
        <v>42256.734791666662</v>
      </c>
      <c r="T547" s="15">
        <f t="shared" si="53"/>
        <v>42286.734791666662</v>
      </c>
    </row>
    <row r="548" spans="1:20" ht="43.2" x14ac:dyDescent="0.3">
      <c r="A548">
        <v>1819</v>
      </c>
      <c r="B548" s="3" t="s">
        <v>1820</v>
      </c>
      <c r="C548" s="3" t="s">
        <v>5929</v>
      </c>
      <c r="D548">
        <v>1200</v>
      </c>
      <c r="E548">
        <v>25</v>
      </c>
      <c r="F548" s="6" t="s">
        <v>8221</v>
      </c>
      <c r="G548" t="s">
        <v>8224</v>
      </c>
      <c r="H548" t="s">
        <v>8246</v>
      </c>
      <c r="I548">
        <v>1406743396</v>
      </c>
      <c r="J548">
        <v>1404151396</v>
      </c>
      <c r="K548" t="b">
        <v>0</v>
      </c>
      <c r="L548">
        <v>4</v>
      </c>
      <c r="M548" t="b">
        <v>0</v>
      </c>
      <c r="N548" t="s">
        <v>8285</v>
      </c>
      <c r="O548" s="9">
        <f t="shared" si="54"/>
        <v>2.083333333333333</v>
      </c>
      <c r="P548" s="10">
        <f t="shared" si="55"/>
        <v>6.25</v>
      </c>
      <c r="Q548" t="str">
        <f t="shared" si="56"/>
        <v>photography</v>
      </c>
      <c r="R548" t="str">
        <f t="shared" si="57"/>
        <v>photobooks</v>
      </c>
      <c r="S548" s="15">
        <f t="shared" si="52"/>
        <v>41820.502268518518</v>
      </c>
      <c r="T548" s="15">
        <f t="shared" si="53"/>
        <v>41850.502268518518</v>
      </c>
    </row>
    <row r="549" spans="1:20" ht="43.2" x14ac:dyDescent="0.3">
      <c r="A549">
        <v>2403</v>
      </c>
      <c r="B549" s="3" t="s">
        <v>2404</v>
      </c>
      <c r="C549" s="3" t="s">
        <v>6513</v>
      </c>
      <c r="D549">
        <v>1200</v>
      </c>
      <c r="E549">
        <v>202</v>
      </c>
      <c r="F549" s="6" t="s">
        <v>8221</v>
      </c>
      <c r="G549" t="s">
        <v>8225</v>
      </c>
      <c r="H549" t="s">
        <v>8247</v>
      </c>
      <c r="I549">
        <v>1459368658</v>
      </c>
      <c r="J549">
        <v>1454188258</v>
      </c>
      <c r="K549" t="b">
        <v>0</v>
      </c>
      <c r="L549">
        <v>12</v>
      </c>
      <c r="M549" t="b">
        <v>0</v>
      </c>
      <c r="N549" t="s">
        <v>8284</v>
      </c>
      <c r="O549" s="9">
        <f t="shared" si="54"/>
        <v>16.833333333333332</v>
      </c>
      <c r="P549" s="10">
        <f t="shared" si="55"/>
        <v>16.833333333333332</v>
      </c>
      <c r="Q549" t="str">
        <f t="shared" si="56"/>
        <v>food</v>
      </c>
      <c r="R549" t="str">
        <f t="shared" si="57"/>
        <v>food trucks</v>
      </c>
      <c r="S549" s="15">
        <f t="shared" si="52"/>
        <v>42399.632615740738</v>
      </c>
      <c r="T549" s="15">
        <f t="shared" si="53"/>
        <v>42459.590949074074</v>
      </c>
    </row>
    <row r="550" spans="1:20" ht="43.2" x14ac:dyDescent="0.3">
      <c r="A550">
        <v>2843</v>
      </c>
      <c r="B550" s="3" t="s">
        <v>2843</v>
      </c>
      <c r="C550" s="3" t="s">
        <v>6953</v>
      </c>
      <c r="D550">
        <v>1200</v>
      </c>
      <c r="E550">
        <v>0</v>
      </c>
      <c r="F550" s="6" t="s">
        <v>8221</v>
      </c>
      <c r="G550" t="s">
        <v>8224</v>
      </c>
      <c r="H550" t="s">
        <v>8246</v>
      </c>
      <c r="I550">
        <v>1465790400</v>
      </c>
      <c r="J550">
        <v>1462210950</v>
      </c>
      <c r="K550" t="b">
        <v>0</v>
      </c>
      <c r="L550">
        <v>0</v>
      </c>
      <c r="M550" t="b">
        <v>0</v>
      </c>
      <c r="N550" t="s">
        <v>8271</v>
      </c>
      <c r="O550" s="9">
        <f t="shared" si="54"/>
        <v>0</v>
      </c>
      <c r="P550" s="10" t="e">
        <f t="shared" si="55"/>
        <v>#DIV/0!</v>
      </c>
      <c r="Q550" t="str">
        <f t="shared" si="56"/>
        <v>theater</v>
      </c>
      <c r="R550" t="str">
        <f t="shared" si="57"/>
        <v>plays</v>
      </c>
      <c r="S550" s="15">
        <f t="shared" si="52"/>
        <v>42492.487847222219</v>
      </c>
      <c r="T550" s="15">
        <f t="shared" si="53"/>
        <v>42533.916666666672</v>
      </c>
    </row>
    <row r="551" spans="1:20" ht="57.6" x14ac:dyDescent="0.3">
      <c r="A551">
        <v>3744</v>
      </c>
      <c r="B551" s="3" t="s">
        <v>3741</v>
      </c>
      <c r="C551" s="3" t="s">
        <v>7854</v>
      </c>
      <c r="D551">
        <v>1200</v>
      </c>
      <c r="E551">
        <v>0</v>
      </c>
      <c r="F551" s="6" t="s">
        <v>8221</v>
      </c>
      <c r="G551" t="s">
        <v>8224</v>
      </c>
      <c r="H551" t="s">
        <v>8246</v>
      </c>
      <c r="I551">
        <v>1404532740</v>
      </c>
      <c r="J551">
        <v>1401823952</v>
      </c>
      <c r="K551" t="b">
        <v>0</v>
      </c>
      <c r="L551">
        <v>0</v>
      </c>
      <c r="M551" t="b">
        <v>0</v>
      </c>
      <c r="N551" t="s">
        <v>8271</v>
      </c>
      <c r="O551" s="9">
        <f t="shared" si="54"/>
        <v>0</v>
      </c>
      <c r="P551" s="10" t="e">
        <f t="shared" si="55"/>
        <v>#DIV/0!</v>
      </c>
      <c r="Q551" t="str">
        <f t="shared" si="56"/>
        <v>theater</v>
      </c>
      <c r="R551" t="str">
        <f t="shared" si="57"/>
        <v>plays</v>
      </c>
      <c r="S551" s="15">
        <f t="shared" si="52"/>
        <v>41793.564259259263</v>
      </c>
      <c r="T551" s="15">
        <f t="shared" si="53"/>
        <v>41824.915972222225</v>
      </c>
    </row>
    <row r="552" spans="1:20" ht="43.2" x14ac:dyDescent="0.3">
      <c r="A552">
        <v>3942</v>
      </c>
      <c r="B552" s="3" t="s">
        <v>3939</v>
      </c>
      <c r="C552" s="3" t="s">
        <v>8050</v>
      </c>
      <c r="D552">
        <v>1200</v>
      </c>
      <c r="E552">
        <v>0</v>
      </c>
      <c r="F552" s="6" t="s">
        <v>8221</v>
      </c>
      <c r="G552" t="s">
        <v>8224</v>
      </c>
      <c r="H552" t="s">
        <v>8246</v>
      </c>
      <c r="I552">
        <v>1434490914</v>
      </c>
      <c r="J552">
        <v>1429306914</v>
      </c>
      <c r="K552" t="b">
        <v>0</v>
      </c>
      <c r="L552">
        <v>0</v>
      </c>
      <c r="M552" t="b">
        <v>0</v>
      </c>
      <c r="N552" t="s">
        <v>8271</v>
      </c>
      <c r="O552" s="9">
        <f t="shared" si="54"/>
        <v>0</v>
      </c>
      <c r="P552" s="10" t="e">
        <f t="shared" si="55"/>
        <v>#DIV/0!</v>
      </c>
      <c r="Q552" t="str">
        <f t="shared" si="56"/>
        <v>theater</v>
      </c>
      <c r="R552" t="str">
        <f t="shared" si="57"/>
        <v>plays</v>
      </c>
      <c r="S552" s="15">
        <f t="shared" si="52"/>
        <v>42111.654097222221</v>
      </c>
      <c r="T552" s="15">
        <f t="shared" si="53"/>
        <v>42171.654097222221</v>
      </c>
    </row>
    <row r="553" spans="1:20" ht="43.2" x14ac:dyDescent="0.3">
      <c r="A553">
        <v>3959</v>
      </c>
      <c r="B553" s="3" t="s">
        <v>3956</v>
      </c>
      <c r="C553" s="3" t="s">
        <v>8066</v>
      </c>
      <c r="D553">
        <v>1200</v>
      </c>
      <c r="E553">
        <v>292</v>
      </c>
      <c r="F553" s="6" t="s">
        <v>8221</v>
      </c>
      <c r="G553" t="s">
        <v>8224</v>
      </c>
      <c r="H553" t="s">
        <v>8246</v>
      </c>
      <c r="I553">
        <v>1411930556</v>
      </c>
      <c r="J553">
        <v>1409338556</v>
      </c>
      <c r="K553" t="b">
        <v>0</v>
      </c>
      <c r="L553">
        <v>12</v>
      </c>
      <c r="M553" t="b">
        <v>0</v>
      </c>
      <c r="N553" t="s">
        <v>8271</v>
      </c>
      <c r="O553" s="9">
        <f t="shared" si="54"/>
        <v>24.333333333333336</v>
      </c>
      <c r="P553" s="10">
        <f t="shared" si="55"/>
        <v>24.333333333333332</v>
      </c>
      <c r="Q553" t="str">
        <f t="shared" si="56"/>
        <v>theater</v>
      </c>
      <c r="R553" t="str">
        <f t="shared" si="57"/>
        <v>plays</v>
      </c>
      <c r="S553" s="15">
        <f t="shared" si="52"/>
        <v>41880.538842592592</v>
      </c>
      <c r="T553" s="15">
        <f t="shared" si="53"/>
        <v>41910.538842592592</v>
      </c>
    </row>
    <row r="554" spans="1:20" ht="57.6" x14ac:dyDescent="0.3">
      <c r="A554">
        <v>4001</v>
      </c>
      <c r="B554" s="3" t="s">
        <v>3997</v>
      </c>
      <c r="C554" s="3" t="s">
        <v>8107</v>
      </c>
      <c r="D554">
        <v>1200</v>
      </c>
      <c r="E554">
        <v>453</v>
      </c>
      <c r="F554" s="6" t="s">
        <v>8221</v>
      </c>
      <c r="G554" t="s">
        <v>8225</v>
      </c>
      <c r="H554" t="s">
        <v>8247</v>
      </c>
      <c r="I554">
        <v>1488394800</v>
      </c>
      <c r="J554">
        <v>1486681708</v>
      </c>
      <c r="K554" t="b">
        <v>0</v>
      </c>
      <c r="L554">
        <v>14</v>
      </c>
      <c r="M554" t="b">
        <v>0</v>
      </c>
      <c r="N554" t="s">
        <v>8271</v>
      </c>
      <c r="O554" s="9">
        <f t="shared" si="54"/>
        <v>37.75</v>
      </c>
      <c r="P554" s="10">
        <f t="shared" si="55"/>
        <v>32.357142857142854</v>
      </c>
      <c r="Q554" t="str">
        <f t="shared" si="56"/>
        <v>theater</v>
      </c>
      <c r="R554" t="str">
        <f t="shared" si="57"/>
        <v>plays</v>
      </c>
      <c r="S554" s="15">
        <f t="shared" si="52"/>
        <v>42775.714212962965</v>
      </c>
      <c r="T554" s="15">
        <f t="shared" si="53"/>
        <v>42795.541666666672</v>
      </c>
    </row>
    <row r="555" spans="1:20" ht="43.2" x14ac:dyDescent="0.3">
      <c r="A555">
        <v>1728</v>
      </c>
      <c r="B555" s="3" t="s">
        <v>1729</v>
      </c>
      <c r="C555" s="3" t="s">
        <v>5838</v>
      </c>
      <c r="D555">
        <v>1250</v>
      </c>
      <c r="E555">
        <v>855</v>
      </c>
      <c r="F555" s="6" t="s">
        <v>8221</v>
      </c>
      <c r="G555" t="s">
        <v>8224</v>
      </c>
      <c r="H555" t="s">
        <v>8246</v>
      </c>
      <c r="I555">
        <v>1445439674</v>
      </c>
      <c r="J555">
        <v>1442847674</v>
      </c>
      <c r="K555" t="b">
        <v>0</v>
      </c>
      <c r="L555">
        <v>7</v>
      </c>
      <c r="M555" t="b">
        <v>0</v>
      </c>
      <c r="N555" t="s">
        <v>8293</v>
      </c>
      <c r="O555" s="9">
        <f t="shared" si="54"/>
        <v>68.400000000000006</v>
      </c>
      <c r="P555" s="10">
        <f t="shared" si="55"/>
        <v>122.14285714285714</v>
      </c>
      <c r="Q555" t="str">
        <f t="shared" si="56"/>
        <v>music</v>
      </c>
      <c r="R555" t="str">
        <f t="shared" si="57"/>
        <v>faith</v>
      </c>
      <c r="S555" s="15">
        <f t="shared" si="52"/>
        <v>42268.375856481478</v>
      </c>
      <c r="T555" s="15">
        <f t="shared" si="53"/>
        <v>42298.375856481478</v>
      </c>
    </row>
    <row r="556" spans="1:20" ht="43.2" x14ac:dyDescent="0.3">
      <c r="A556">
        <v>3998</v>
      </c>
      <c r="B556" s="3" t="s">
        <v>3994</v>
      </c>
      <c r="C556" s="3" t="s">
        <v>8104</v>
      </c>
      <c r="D556">
        <v>1250</v>
      </c>
      <c r="E556">
        <v>715</v>
      </c>
      <c r="F556" s="6" t="s">
        <v>8221</v>
      </c>
      <c r="G556" t="s">
        <v>8224</v>
      </c>
      <c r="H556" t="s">
        <v>8246</v>
      </c>
      <c r="I556">
        <v>1427580426</v>
      </c>
      <c r="J556">
        <v>1424992026</v>
      </c>
      <c r="K556" t="b">
        <v>0</v>
      </c>
      <c r="L556">
        <v>12</v>
      </c>
      <c r="M556" t="b">
        <v>0</v>
      </c>
      <c r="N556" t="s">
        <v>8271</v>
      </c>
      <c r="O556" s="9">
        <f t="shared" si="54"/>
        <v>57.199999999999996</v>
      </c>
      <c r="P556" s="10">
        <f t="shared" si="55"/>
        <v>59.583333333333336</v>
      </c>
      <c r="Q556" t="str">
        <f t="shared" si="56"/>
        <v>theater</v>
      </c>
      <c r="R556" t="str">
        <f t="shared" si="57"/>
        <v>plays</v>
      </c>
      <c r="S556" s="15">
        <f t="shared" si="52"/>
        <v>42061.713263888887</v>
      </c>
      <c r="T556" s="15">
        <f t="shared" si="53"/>
        <v>42091.671597222223</v>
      </c>
    </row>
    <row r="557" spans="1:20" ht="43.2" x14ac:dyDescent="0.3">
      <c r="A557">
        <v>4002</v>
      </c>
      <c r="B557" s="3" t="s">
        <v>3998</v>
      </c>
      <c r="C557" s="3" t="s">
        <v>8108</v>
      </c>
      <c r="D557">
        <v>1250</v>
      </c>
      <c r="E557">
        <v>23</v>
      </c>
      <c r="F557" s="6" t="s">
        <v>8221</v>
      </c>
      <c r="G557" t="s">
        <v>8224</v>
      </c>
      <c r="H557" t="s">
        <v>8246</v>
      </c>
      <c r="I557">
        <v>1411779761</v>
      </c>
      <c r="J557">
        <v>1409187761</v>
      </c>
      <c r="K557" t="b">
        <v>0</v>
      </c>
      <c r="L557">
        <v>4</v>
      </c>
      <c r="M557" t="b">
        <v>0</v>
      </c>
      <c r="N557" t="s">
        <v>8271</v>
      </c>
      <c r="O557" s="9">
        <f t="shared" si="54"/>
        <v>1.8399999999999999</v>
      </c>
      <c r="P557" s="10">
        <f t="shared" si="55"/>
        <v>5.75</v>
      </c>
      <c r="Q557" t="str">
        <f t="shared" si="56"/>
        <v>theater</v>
      </c>
      <c r="R557" t="str">
        <f t="shared" si="57"/>
        <v>plays</v>
      </c>
      <c r="S557" s="15">
        <f t="shared" si="52"/>
        <v>41878.793530092589</v>
      </c>
      <c r="T557" s="15">
        <f t="shared" si="53"/>
        <v>41908.793530092589</v>
      </c>
    </row>
    <row r="558" spans="1:20" ht="43.2" x14ac:dyDescent="0.3">
      <c r="A558">
        <v>4069</v>
      </c>
      <c r="B558" s="3" t="s">
        <v>4065</v>
      </c>
      <c r="C558" s="3" t="s">
        <v>8172</v>
      </c>
      <c r="D558">
        <v>1250</v>
      </c>
      <c r="E558">
        <v>430</v>
      </c>
      <c r="F558" s="6" t="s">
        <v>8221</v>
      </c>
      <c r="G558" t="s">
        <v>8225</v>
      </c>
      <c r="H558" t="s">
        <v>8247</v>
      </c>
      <c r="I558">
        <v>1425124800</v>
      </c>
      <c r="J558">
        <v>1421596356</v>
      </c>
      <c r="K558" t="b">
        <v>0</v>
      </c>
      <c r="L558">
        <v>13</v>
      </c>
      <c r="M558" t="b">
        <v>0</v>
      </c>
      <c r="N558" t="s">
        <v>8271</v>
      </c>
      <c r="O558" s="9">
        <f t="shared" si="54"/>
        <v>34.4</v>
      </c>
      <c r="P558" s="10">
        <f t="shared" si="55"/>
        <v>33.07692307692308</v>
      </c>
      <c r="Q558" t="str">
        <f t="shared" si="56"/>
        <v>theater</v>
      </c>
      <c r="R558" t="str">
        <f t="shared" si="57"/>
        <v>plays</v>
      </c>
      <c r="S558" s="15">
        <f t="shared" si="52"/>
        <v>42022.411527777775</v>
      </c>
      <c r="T558" s="15">
        <f t="shared" si="53"/>
        <v>42063.25</v>
      </c>
    </row>
    <row r="559" spans="1:20" ht="43.2" x14ac:dyDescent="0.3">
      <c r="A559">
        <v>3976</v>
      </c>
      <c r="B559" s="3" t="s">
        <v>3973</v>
      </c>
      <c r="C559" s="3" t="s">
        <v>8083</v>
      </c>
      <c r="D559">
        <v>1300</v>
      </c>
      <c r="E559">
        <v>620</v>
      </c>
      <c r="F559" s="6" t="s">
        <v>8221</v>
      </c>
      <c r="G559" t="s">
        <v>8224</v>
      </c>
      <c r="H559" t="s">
        <v>8246</v>
      </c>
      <c r="I559">
        <v>1406876400</v>
      </c>
      <c r="J559">
        <v>1405024561</v>
      </c>
      <c r="K559" t="b">
        <v>0</v>
      </c>
      <c r="L559">
        <v>10</v>
      </c>
      <c r="M559" t="b">
        <v>0</v>
      </c>
      <c r="N559" t="s">
        <v>8271</v>
      </c>
      <c r="O559" s="9">
        <f t="shared" si="54"/>
        <v>47.692307692307693</v>
      </c>
      <c r="P559" s="10">
        <f t="shared" si="55"/>
        <v>62</v>
      </c>
      <c r="Q559" t="str">
        <f t="shared" si="56"/>
        <v>theater</v>
      </c>
      <c r="R559" t="str">
        <f t="shared" si="57"/>
        <v>plays</v>
      </c>
      <c r="S559" s="15">
        <f t="shared" si="52"/>
        <v>41830.608344907407</v>
      </c>
      <c r="T559" s="15">
        <f t="shared" si="53"/>
        <v>41852.041666666664</v>
      </c>
    </row>
    <row r="560" spans="1:20" ht="43.2" x14ac:dyDescent="0.3">
      <c r="A560">
        <v>936</v>
      </c>
      <c r="B560" s="3" t="s">
        <v>937</v>
      </c>
      <c r="C560" s="3" t="s">
        <v>5046</v>
      </c>
      <c r="D560">
        <v>1400</v>
      </c>
      <c r="E560">
        <v>0</v>
      </c>
      <c r="F560" s="6" t="s">
        <v>8221</v>
      </c>
      <c r="G560" t="s">
        <v>8224</v>
      </c>
      <c r="H560" t="s">
        <v>8246</v>
      </c>
      <c r="I560">
        <v>1326916800</v>
      </c>
      <c r="J560">
        <v>1323131689</v>
      </c>
      <c r="K560" t="b">
        <v>0</v>
      </c>
      <c r="L560">
        <v>0</v>
      </c>
      <c r="M560" t="b">
        <v>0</v>
      </c>
      <c r="N560" t="s">
        <v>8278</v>
      </c>
      <c r="O560" s="9">
        <f t="shared" si="54"/>
        <v>0</v>
      </c>
      <c r="P560" s="10" t="e">
        <f t="shared" si="55"/>
        <v>#DIV/0!</v>
      </c>
      <c r="Q560" t="str">
        <f t="shared" si="56"/>
        <v>music</v>
      </c>
      <c r="R560" t="str">
        <f t="shared" si="57"/>
        <v>jazz</v>
      </c>
      <c r="S560" s="15">
        <f t="shared" si="52"/>
        <v>40882.774178240739</v>
      </c>
      <c r="T560" s="15">
        <f t="shared" si="53"/>
        <v>40926.583333333336</v>
      </c>
    </row>
    <row r="561" spans="1:20" ht="57.6" x14ac:dyDescent="0.3">
      <c r="A561">
        <v>3962</v>
      </c>
      <c r="B561" s="3" t="s">
        <v>3959</v>
      </c>
      <c r="C561" s="3" t="s">
        <v>8069</v>
      </c>
      <c r="D561">
        <v>1400</v>
      </c>
      <c r="E561">
        <v>45</v>
      </c>
      <c r="F561" s="6" t="s">
        <v>8221</v>
      </c>
      <c r="G561" t="s">
        <v>8225</v>
      </c>
      <c r="H561" t="s">
        <v>8247</v>
      </c>
      <c r="I561">
        <v>1448722494</v>
      </c>
      <c r="J561">
        <v>1446562494</v>
      </c>
      <c r="K561" t="b">
        <v>0</v>
      </c>
      <c r="L561">
        <v>3</v>
      </c>
      <c r="M561" t="b">
        <v>0</v>
      </c>
      <c r="N561" t="s">
        <v>8271</v>
      </c>
      <c r="O561" s="9">
        <f t="shared" si="54"/>
        <v>3.214285714285714</v>
      </c>
      <c r="P561" s="10">
        <f t="shared" si="55"/>
        <v>15</v>
      </c>
      <c r="Q561" t="str">
        <f t="shared" si="56"/>
        <v>theater</v>
      </c>
      <c r="R561" t="str">
        <f t="shared" si="57"/>
        <v>plays</v>
      </c>
      <c r="S561" s="15">
        <f t="shared" si="52"/>
        <v>42311.371458333335</v>
      </c>
      <c r="T561" s="15">
        <f t="shared" si="53"/>
        <v>42336.371458333335</v>
      </c>
    </row>
    <row r="562" spans="1:20" ht="43.2" x14ac:dyDescent="0.3">
      <c r="A562">
        <v>176</v>
      </c>
      <c r="B562" s="3" t="s">
        <v>178</v>
      </c>
      <c r="C562" s="3" t="s">
        <v>4286</v>
      </c>
      <c r="D562">
        <v>1500</v>
      </c>
      <c r="E562">
        <v>0</v>
      </c>
      <c r="F562" s="6" t="s">
        <v>8221</v>
      </c>
      <c r="G562" t="s">
        <v>8224</v>
      </c>
      <c r="H562" t="s">
        <v>8246</v>
      </c>
      <c r="I562">
        <v>1438803999</v>
      </c>
      <c r="J562">
        <v>1436211999</v>
      </c>
      <c r="K562" t="b">
        <v>0</v>
      </c>
      <c r="L562">
        <v>0</v>
      </c>
      <c r="M562" t="b">
        <v>0</v>
      </c>
      <c r="N562" t="s">
        <v>8268</v>
      </c>
      <c r="O562" s="9">
        <f t="shared" si="54"/>
        <v>0</v>
      </c>
      <c r="P562" s="10" t="e">
        <f t="shared" si="55"/>
        <v>#DIV/0!</v>
      </c>
      <c r="Q562" t="str">
        <f t="shared" si="56"/>
        <v>film &amp; video</v>
      </c>
      <c r="R562" t="str">
        <f t="shared" si="57"/>
        <v>drama</v>
      </c>
      <c r="S562" s="15">
        <f t="shared" si="52"/>
        <v>42191.574062500003</v>
      </c>
      <c r="T562" s="15">
        <f t="shared" si="53"/>
        <v>42221.574062500003</v>
      </c>
    </row>
    <row r="563" spans="1:20" ht="43.2" x14ac:dyDescent="0.3">
      <c r="A563">
        <v>184</v>
      </c>
      <c r="B563" s="3" t="s">
        <v>186</v>
      </c>
      <c r="C563" s="3" t="s">
        <v>4294</v>
      </c>
      <c r="D563">
        <v>1500</v>
      </c>
      <c r="E563">
        <v>51</v>
      </c>
      <c r="F563" s="6" t="s">
        <v>8221</v>
      </c>
      <c r="G563" t="s">
        <v>8229</v>
      </c>
      <c r="H563" t="s">
        <v>8251</v>
      </c>
      <c r="I563">
        <v>1409543940</v>
      </c>
      <c r="J563">
        <v>1404586762</v>
      </c>
      <c r="K563" t="b">
        <v>0</v>
      </c>
      <c r="L563">
        <v>2</v>
      </c>
      <c r="M563" t="b">
        <v>0</v>
      </c>
      <c r="N563" t="s">
        <v>8268</v>
      </c>
      <c r="O563" s="9">
        <f t="shared" si="54"/>
        <v>3.4000000000000004</v>
      </c>
      <c r="P563" s="10">
        <f t="shared" si="55"/>
        <v>25.5</v>
      </c>
      <c r="Q563" t="str">
        <f t="shared" si="56"/>
        <v>film &amp; video</v>
      </c>
      <c r="R563" t="str">
        <f t="shared" si="57"/>
        <v>drama</v>
      </c>
      <c r="S563" s="15">
        <f t="shared" si="52"/>
        <v>41825.541226851856</v>
      </c>
      <c r="T563" s="15">
        <f t="shared" si="53"/>
        <v>41882.915972222225</v>
      </c>
    </row>
    <row r="564" spans="1:20" ht="43.2" x14ac:dyDescent="0.3">
      <c r="A564">
        <v>188</v>
      </c>
      <c r="B564" s="3" t="s">
        <v>190</v>
      </c>
      <c r="C564" s="3" t="s">
        <v>4298</v>
      </c>
      <c r="D564">
        <v>1500</v>
      </c>
      <c r="E564">
        <v>0</v>
      </c>
      <c r="F564" s="6" t="s">
        <v>8221</v>
      </c>
      <c r="G564" t="s">
        <v>8224</v>
      </c>
      <c r="H564" t="s">
        <v>8246</v>
      </c>
      <c r="I564">
        <v>1409891015</v>
      </c>
      <c r="J564">
        <v>1407299015</v>
      </c>
      <c r="K564" t="b">
        <v>0</v>
      </c>
      <c r="L564">
        <v>0</v>
      </c>
      <c r="M564" t="b">
        <v>0</v>
      </c>
      <c r="N564" t="s">
        <v>8268</v>
      </c>
      <c r="O564" s="9">
        <f t="shared" si="54"/>
        <v>0</v>
      </c>
      <c r="P564" s="10" t="e">
        <f t="shared" si="55"/>
        <v>#DIV/0!</v>
      </c>
      <c r="Q564" t="str">
        <f t="shared" si="56"/>
        <v>film &amp; video</v>
      </c>
      <c r="R564" t="str">
        <f t="shared" si="57"/>
        <v>drama</v>
      </c>
      <c r="S564" s="15">
        <f t="shared" si="52"/>
        <v>41856.93304398148</v>
      </c>
      <c r="T564" s="15">
        <f t="shared" si="53"/>
        <v>41886.93304398148</v>
      </c>
    </row>
    <row r="565" spans="1:20" ht="57.6" x14ac:dyDescent="0.3">
      <c r="A565">
        <v>477</v>
      </c>
      <c r="B565" s="3" t="s">
        <v>478</v>
      </c>
      <c r="C565" s="3" t="s">
        <v>4587</v>
      </c>
      <c r="D565">
        <v>1500</v>
      </c>
      <c r="E565">
        <v>0</v>
      </c>
      <c r="F565" s="6" t="s">
        <v>8221</v>
      </c>
      <c r="G565" t="s">
        <v>8224</v>
      </c>
      <c r="H565" t="s">
        <v>8246</v>
      </c>
      <c r="I565">
        <v>1337371334</v>
      </c>
      <c r="J565">
        <v>1332187334</v>
      </c>
      <c r="K565" t="b">
        <v>0</v>
      </c>
      <c r="L565">
        <v>0</v>
      </c>
      <c r="M565" t="b">
        <v>0</v>
      </c>
      <c r="N565" t="s">
        <v>8270</v>
      </c>
      <c r="O565" s="9">
        <f t="shared" si="54"/>
        <v>0</v>
      </c>
      <c r="P565" s="10" t="e">
        <f t="shared" si="55"/>
        <v>#DIV/0!</v>
      </c>
      <c r="Q565" t="str">
        <f t="shared" si="56"/>
        <v>film &amp; video</v>
      </c>
      <c r="R565" t="str">
        <f t="shared" si="57"/>
        <v>animation</v>
      </c>
      <c r="S565" s="15">
        <f t="shared" si="52"/>
        <v>40987.58488425926</v>
      </c>
      <c r="T565" s="15">
        <f t="shared" si="53"/>
        <v>41047.58488425926</v>
      </c>
    </row>
    <row r="566" spans="1:20" ht="43.2" x14ac:dyDescent="0.3">
      <c r="A566">
        <v>514</v>
      </c>
      <c r="B566" s="3" t="s">
        <v>515</v>
      </c>
      <c r="C566" s="3" t="s">
        <v>4624</v>
      </c>
      <c r="D566">
        <v>1500</v>
      </c>
      <c r="E566">
        <v>50</v>
      </c>
      <c r="F566" s="6" t="s">
        <v>8221</v>
      </c>
      <c r="G566" t="s">
        <v>8229</v>
      </c>
      <c r="H566" t="s">
        <v>8251</v>
      </c>
      <c r="I566">
        <v>1407595447</v>
      </c>
      <c r="J566">
        <v>1405003447</v>
      </c>
      <c r="K566" t="b">
        <v>0</v>
      </c>
      <c r="L566">
        <v>3</v>
      </c>
      <c r="M566" t="b">
        <v>0</v>
      </c>
      <c r="N566" t="s">
        <v>8270</v>
      </c>
      <c r="O566" s="9">
        <f t="shared" si="54"/>
        <v>3.3333333333333335</v>
      </c>
      <c r="P566" s="10">
        <f t="shared" si="55"/>
        <v>16.666666666666668</v>
      </c>
      <c r="Q566" t="str">
        <f t="shared" si="56"/>
        <v>film &amp; video</v>
      </c>
      <c r="R566" t="str">
        <f t="shared" si="57"/>
        <v>animation</v>
      </c>
      <c r="S566" s="15">
        <f t="shared" si="52"/>
        <v>41830.363969907405</v>
      </c>
      <c r="T566" s="15">
        <f t="shared" si="53"/>
        <v>41860.363969907405</v>
      </c>
    </row>
    <row r="567" spans="1:20" ht="57.6" x14ac:dyDescent="0.3">
      <c r="A567">
        <v>772</v>
      </c>
      <c r="B567" s="3" t="s">
        <v>773</v>
      </c>
      <c r="C567" s="3" t="s">
        <v>4882</v>
      </c>
      <c r="D567">
        <v>1500</v>
      </c>
      <c r="E567">
        <v>50</v>
      </c>
      <c r="F567" s="6" t="s">
        <v>8221</v>
      </c>
      <c r="G567" t="s">
        <v>8224</v>
      </c>
      <c r="H567" t="s">
        <v>8246</v>
      </c>
      <c r="I567">
        <v>1257047940</v>
      </c>
      <c r="J567">
        <v>1252718519</v>
      </c>
      <c r="K567" t="b">
        <v>0</v>
      </c>
      <c r="L567">
        <v>1</v>
      </c>
      <c r="M567" t="b">
        <v>0</v>
      </c>
      <c r="N567" t="s">
        <v>8275</v>
      </c>
      <c r="O567" s="9">
        <f t="shared" si="54"/>
        <v>3.3333333333333335</v>
      </c>
      <c r="P567" s="10">
        <f t="shared" si="55"/>
        <v>50</v>
      </c>
      <c r="Q567" t="str">
        <f t="shared" si="56"/>
        <v>publishing</v>
      </c>
      <c r="R567" t="str">
        <f t="shared" si="57"/>
        <v>fiction</v>
      </c>
      <c r="S567" s="15">
        <f t="shared" si="52"/>
        <v>40067.806932870371</v>
      </c>
      <c r="T567" s="15">
        <f t="shared" si="53"/>
        <v>40117.915972222225</v>
      </c>
    </row>
    <row r="568" spans="1:20" ht="43.2" x14ac:dyDescent="0.3">
      <c r="A568">
        <v>882</v>
      </c>
      <c r="B568" s="3" t="s">
        <v>883</v>
      </c>
      <c r="C568" s="3" t="s">
        <v>4992</v>
      </c>
      <c r="D568">
        <v>1500</v>
      </c>
      <c r="E568">
        <v>302</v>
      </c>
      <c r="F568" s="6" t="s">
        <v>8221</v>
      </c>
      <c r="G568" t="s">
        <v>8224</v>
      </c>
      <c r="H568" t="s">
        <v>8246</v>
      </c>
      <c r="I568">
        <v>1315341550</v>
      </c>
      <c r="J568">
        <v>1312490350</v>
      </c>
      <c r="K568" t="b">
        <v>0</v>
      </c>
      <c r="L568">
        <v>14</v>
      </c>
      <c r="M568" t="b">
        <v>0</v>
      </c>
      <c r="N568" t="s">
        <v>8279</v>
      </c>
      <c r="O568" s="9">
        <f t="shared" si="54"/>
        <v>20.133333333333333</v>
      </c>
      <c r="P568" s="10">
        <f t="shared" si="55"/>
        <v>21.571428571428573</v>
      </c>
      <c r="Q568" t="str">
        <f t="shared" si="56"/>
        <v>music</v>
      </c>
      <c r="R568" t="str">
        <f t="shared" si="57"/>
        <v>indie rock</v>
      </c>
      <c r="S568" s="15">
        <f t="shared" si="52"/>
        <v>40759.610532407409</v>
      </c>
      <c r="T568" s="15">
        <f t="shared" si="53"/>
        <v>40792.610532407409</v>
      </c>
    </row>
    <row r="569" spans="1:20" ht="43.2" x14ac:dyDescent="0.3">
      <c r="A569">
        <v>914</v>
      </c>
      <c r="B569" s="3" t="s">
        <v>915</v>
      </c>
      <c r="C569" s="3" t="s">
        <v>5024</v>
      </c>
      <c r="D569">
        <v>1500</v>
      </c>
      <c r="E569">
        <v>0</v>
      </c>
      <c r="F569" s="6" t="s">
        <v>8221</v>
      </c>
      <c r="G569" t="s">
        <v>8224</v>
      </c>
      <c r="H569" t="s">
        <v>8246</v>
      </c>
      <c r="I569">
        <v>1345918747</v>
      </c>
      <c r="J569">
        <v>1343326747</v>
      </c>
      <c r="K569" t="b">
        <v>0</v>
      </c>
      <c r="L569">
        <v>0</v>
      </c>
      <c r="M569" t="b">
        <v>0</v>
      </c>
      <c r="N569" t="s">
        <v>8278</v>
      </c>
      <c r="O569" s="9">
        <f t="shared" si="54"/>
        <v>0</v>
      </c>
      <c r="P569" s="10" t="e">
        <f t="shared" si="55"/>
        <v>#DIV/0!</v>
      </c>
      <c r="Q569" t="str">
        <f t="shared" si="56"/>
        <v>music</v>
      </c>
      <c r="R569" t="str">
        <f t="shared" si="57"/>
        <v>jazz</v>
      </c>
      <c r="S569" s="15">
        <f t="shared" si="52"/>
        <v>41116.513275462967</v>
      </c>
      <c r="T569" s="15">
        <f t="shared" si="53"/>
        <v>41146.513275462967</v>
      </c>
    </row>
    <row r="570" spans="1:20" ht="43.2" x14ac:dyDescent="0.3">
      <c r="A570">
        <v>1442</v>
      </c>
      <c r="B570" s="3" t="s">
        <v>1443</v>
      </c>
      <c r="C570" s="3" t="s">
        <v>5552</v>
      </c>
      <c r="D570">
        <v>1500</v>
      </c>
      <c r="E570">
        <v>0</v>
      </c>
      <c r="F570" s="6" t="s">
        <v>8221</v>
      </c>
      <c r="G570" t="s">
        <v>8224</v>
      </c>
      <c r="H570" t="s">
        <v>8246</v>
      </c>
      <c r="I570">
        <v>1464190158</v>
      </c>
      <c r="J570">
        <v>1461598158</v>
      </c>
      <c r="K570" t="b">
        <v>0</v>
      </c>
      <c r="L570">
        <v>0</v>
      </c>
      <c r="M570" t="b">
        <v>0</v>
      </c>
      <c r="N570" t="s">
        <v>8287</v>
      </c>
      <c r="O570" s="9">
        <f t="shared" si="54"/>
        <v>0</v>
      </c>
      <c r="P570" s="10" t="e">
        <f t="shared" si="55"/>
        <v>#DIV/0!</v>
      </c>
      <c r="Q570" t="str">
        <f t="shared" si="56"/>
        <v>publishing</v>
      </c>
      <c r="R570" t="str">
        <f t="shared" si="57"/>
        <v>translations</v>
      </c>
      <c r="S570" s="15">
        <f t="shared" si="52"/>
        <v>42485.39534722222</v>
      </c>
      <c r="T570" s="15">
        <f t="shared" si="53"/>
        <v>42515.39534722222</v>
      </c>
    </row>
    <row r="571" spans="1:20" ht="43.2" x14ac:dyDescent="0.3">
      <c r="A571">
        <v>1496</v>
      </c>
      <c r="B571" s="3" t="s">
        <v>1497</v>
      </c>
      <c r="C571" s="3" t="s">
        <v>5606</v>
      </c>
      <c r="D571">
        <v>1500</v>
      </c>
      <c r="E571">
        <v>0</v>
      </c>
      <c r="F571" s="6" t="s">
        <v>8221</v>
      </c>
      <c r="G571" t="s">
        <v>8224</v>
      </c>
      <c r="H571" t="s">
        <v>8246</v>
      </c>
      <c r="I571">
        <v>1410866659</v>
      </c>
      <c r="J571">
        <v>1405682659</v>
      </c>
      <c r="K571" t="b">
        <v>0</v>
      </c>
      <c r="L571">
        <v>0</v>
      </c>
      <c r="M571" t="b">
        <v>0</v>
      </c>
      <c r="N571" t="s">
        <v>8275</v>
      </c>
      <c r="O571" s="9">
        <f t="shared" si="54"/>
        <v>0</v>
      </c>
      <c r="P571" s="10" t="e">
        <f t="shared" si="55"/>
        <v>#DIV/0!</v>
      </c>
      <c r="Q571" t="str">
        <f t="shared" si="56"/>
        <v>publishing</v>
      </c>
      <c r="R571" t="str">
        <f t="shared" si="57"/>
        <v>fiction</v>
      </c>
      <c r="S571" s="15">
        <f t="shared" si="52"/>
        <v>41838.225219907406</v>
      </c>
      <c r="T571" s="15">
        <f t="shared" si="53"/>
        <v>41898.225219907406</v>
      </c>
    </row>
    <row r="572" spans="1:20" ht="43.2" x14ac:dyDescent="0.3">
      <c r="A572">
        <v>1556</v>
      </c>
      <c r="B572" s="3" t="s">
        <v>1557</v>
      </c>
      <c r="C572" s="3" t="s">
        <v>5666</v>
      </c>
      <c r="D572">
        <v>1500</v>
      </c>
      <c r="E572">
        <v>677</v>
      </c>
      <c r="F572" s="6" t="s">
        <v>8221</v>
      </c>
      <c r="G572" t="s">
        <v>8229</v>
      </c>
      <c r="H572" t="s">
        <v>8251</v>
      </c>
      <c r="I572">
        <v>1467603624</v>
      </c>
      <c r="J572">
        <v>1465011624</v>
      </c>
      <c r="K572" t="b">
        <v>0</v>
      </c>
      <c r="L572">
        <v>12</v>
      </c>
      <c r="M572" t="b">
        <v>0</v>
      </c>
      <c r="N572" t="s">
        <v>8289</v>
      </c>
      <c r="O572" s="9">
        <f t="shared" si="54"/>
        <v>45.133333333333333</v>
      </c>
      <c r="P572" s="10">
        <f t="shared" si="55"/>
        <v>56.416666666666664</v>
      </c>
      <c r="Q572" t="str">
        <f t="shared" si="56"/>
        <v>photography</v>
      </c>
      <c r="R572" t="str">
        <f t="shared" si="57"/>
        <v>nature</v>
      </c>
      <c r="S572" s="15">
        <f t="shared" si="52"/>
        <v>42524.903055555551</v>
      </c>
      <c r="T572" s="15">
        <f t="shared" si="53"/>
        <v>42554.903055555551</v>
      </c>
    </row>
    <row r="573" spans="1:20" ht="28.8" x14ac:dyDescent="0.3">
      <c r="A573">
        <v>1586</v>
      </c>
      <c r="B573" s="3" t="s">
        <v>1587</v>
      </c>
      <c r="C573" s="3" t="s">
        <v>5696</v>
      </c>
      <c r="D573">
        <v>1500</v>
      </c>
      <c r="E573">
        <v>0</v>
      </c>
      <c r="F573" s="6" t="s">
        <v>8221</v>
      </c>
      <c r="G573" t="s">
        <v>8224</v>
      </c>
      <c r="H573" t="s">
        <v>8246</v>
      </c>
      <c r="I573">
        <v>1428197422</v>
      </c>
      <c r="J573">
        <v>1425609022</v>
      </c>
      <c r="K573" t="b">
        <v>0</v>
      </c>
      <c r="L573">
        <v>0</v>
      </c>
      <c r="M573" t="b">
        <v>0</v>
      </c>
      <c r="N573" t="s">
        <v>8291</v>
      </c>
      <c r="O573" s="9">
        <f t="shared" si="54"/>
        <v>0</v>
      </c>
      <c r="P573" s="10" t="e">
        <f t="shared" si="55"/>
        <v>#DIV/0!</v>
      </c>
      <c r="Q573" t="str">
        <f t="shared" si="56"/>
        <v>photography</v>
      </c>
      <c r="R573" t="str">
        <f t="shared" si="57"/>
        <v>places</v>
      </c>
      <c r="S573" s="15">
        <f t="shared" si="52"/>
        <v>42068.854421296302</v>
      </c>
      <c r="T573" s="15">
        <f t="shared" si="53"/>
        <v>42098.812754629631</v>
      </c>
    </row>
    <row r="574" spans="1:20" ht="28.8" x14ac:dyDescent="0.3">
      <c r="A574">
        <v>1766</v>
      </c>
      <c r="B574" s="3" t="s">
        <v>1767</v>
      </c>
      <c r="C574" s="3" t="s">
        <v>5876</v>
      </c>
      <c r="D574">
        <v>1500</v>
      </c>
      <c r="E574">
        <v>0</v>
      </c>
      <c r="F574" s="6" t="s">
        <v>8221</v>
      </c>
      <c r="G574" t="s">
        <v>8226</v>
      </c>
      <c r="H574" t="s">
        <v>8248</v>
      </c>
      <c r="I574">
        <v>1408999088</v>
      </c>
      <c r="J574">
        <v>1407184688</v>
      </c>
      <c r="K574" t="b">
        <v>1</v>
      </c>
      <c r="L574">
        <v>0</v>
      </c>
      <c r="M574" t="b">
        <v>0</v>
      </c>
      <c r="N574" t="s">
        <v>8285</v>
      </c>
      <c r="O574" s="9">
        <f t="shared" si="54"/>
        <v>0</v>
      </c>
      <c r="P574" s="10" t="e">
        <f t="shared" si="55"/>
        <v>#DIV/0!</v>
      </c>
      <c r="Q574" t="str">
        <f t="shared" si="56"/>
        <v>photography</v>
      </c>
      <c r="R574" t="str">
        <f t="shared" si="57"/>
        <v>photobooks</v>
      </c>
      <c r="S574" s="15">
        <f t="shared" si="52"/>
        <v>41855.609814814816</v>
      </c>
      <c r="T574" s="15">
        <f t="shared" si="53"/>
        <v>41876.609814814816</v>
      </c>
    </row>
    <row r="575" spans="1:20" ht="28.8" x14ac:dyDescent="0.3">
      <c r="A575">
        <v>1992</v>
      </c>
      <c r="B575" s="3" t="s">
        <v>1993</v>
      </c>
      <c r="C575" s="3" t="s">
        <v>6102</v>
      </c>
      <c r="D575">
        <v>1500</v>
      </c>
      <c r="E575">
        <v>2</v>
      </c>
      <c r="F575" s="6" t="s">
        <v>8221</v>
      </c>
      <c r="G575" t="s">
        <v>8224</v>
      </c>
      <c r="H575" t="s">
        <v>8246</v>
      </c>
      <c r="I575">
        <v>1424229991</v>
      </c>
      <c r="J575">
        <v>1421637991</v>
      </c>
      <c r="K575" t="b">
        <v>0</v>
      </c>
      <c r="L575">
        <v>2</v>
      </c>
      <c r="M575" t="b">
        <v>0</v>
      </c>
      <c r="N575" t="s">
        <v>8296</v>
      </c>
      <c r="O575" s="9">
        <f t="shared" si="54"/>
        <v>0.13333333333333333</v>
      </c>
      <c r="P575" s="10">
        <f t="shared" si="55"/>
        <v>1</v>
      </c>
      <c r="Q575" t="str">
        <f t="shared" si="56"/>
        <v>photography</v>
      </c>
      <c r="R575" t="str">
        <f t="shared" si="57"/>
        <v>people</v>
      </c>
      <c r="S575" s="15">
        <f t="shared" si="52"/>
        <v>42022.893414351856</v>
      </c>
      <c r="T575" s="15">
        <f t="shared" si="53"/>
        <v>42052.893414351856</v>
      </c>
    </row>
    <row r="576" spans="1:20" ht="43.2" x14ac:dyDescent="0.3">
      <c r="A576">
        <v>2591</v>
      </c>
      <c r="B576" s="3" t="s">
        <v>2591</v>
      </c>
      <c r="C576" s="3" t="s">
        <v>6701</v>
      </c>
      <c r="D576">
        <v>1500</v>
      </c>
      <c r="E576">
        <v>26</v>
      </c>
      <c r="F576" s="6" t="s">
        <v>8221</v>
      </c>
      <c r="G576" t="s">
        <v>8224</v>
      </c>
      <c r="H576" t="s">
        <v>8246</v>
      </c>
      <c r="I576">
        <v>1457901924</v>
      </c>
      <c r="J576">
        <v>1452721524</v>
      </c>
      <c r="K576" t="b">
        <v>0</v>
      </c>
      <c r="L576">
        <v>2</v>
      </c>
      <c r="M576" t="b">
        <v>0</v>
      </c>
      <c r="N576" t="s">
        <v>8284</v>
      </c>
      <c r="O576" s="9">
        <f t="shared" si="54"/>
        <v>1.7333333333333332</v>
      </c>
      <c r="P576" s="10">
        <f t="shared" si="55"/>
        <v>13</v>
      </c>
      <c r="Q576" t="str">
        <f t="shared" si="56"/>
        <v>food</v>
      </c>
      <c r="R576" t="str">
        <f t="shared" si="57"/>
        <v>food trucks</v>
      </c>
      <c r="S576" s="15">
        <f t="shared" si="52"/>
        <v>42382.656527777777</v>
      </c>
      <c r="T576" s="15">
        <f t="shared" si="53"/>
        <v>42442.614861111113</v>
      </c>
    </row>
    <row r="577" spans="1:20" ht="43.2" x14ac:dyDescent="0.3">
      <c r="A577">
        <v>2597</v>
      </c>
      <c r="B577" s="3" t="s">
        <v>2597</v>
      </c>
      <c r="C577" s="3" t="s">
        <v>6707</v>
      </c>
      <c r="D577">
        <v>1500</v>
      </c>
      <c r="E577">
        <v>85</v>
      </c>
      <c r="F577" s="6" t="s">
        <v>8221</v>
      </c>
      <c r="G577" t="s">
        <v>8225</v>
      </c>
      <c r="H577" t="s">
        <v>8247</v>
      </c>
      <c r="I577">
        <v>1466323917</v>
      </c>
      <c r="J577">
        <v>1463731917</v>
      </c>
      <c r="K577" t="b">
        <v>0</v>
      </c>
      <c r="L577">
        <v>7</v>
      </c>
      <c r="M577" t="b">
        <v>0</v>
      </c>
      <c r="N577" t="s">
        <v>8284</v>
      </c>
      <c r="O577" s="9">
        <f t="shared" si="54"/>
        <v>5.6666666666666661</v>
      </c>
      <c r="P577" s="10">
        <f t="shared" si="55"/>
        <v>12.142857142857142</v>
      </c>
      <c r="Q577" t="str">
        <f t="shared" si="56"/>
        <v>food</v>
      </c>
      <c r="R577" t="str">
        <f t="shared" si="57"/>
        <v>food trucks</v>
      </c>
      <c r="S577" s="15">
        <f t="shared" si="52"/>
        <v>42510.091631944444</v>
      </c>
      <c r="T577" s="15">
        <f t="shared" si="53"/>
        <v>42540.091631944444</v>
      </c>
    </row>
    <row r="578" spans="1:20" ht="28.8" x14ac:dyDescent="0.3">
      <c r="A578">
        <v>2641</v>
      </c>
      <c r="B578" s="3" t="s">
        <v>2641</v>
      </c>
      <c r="C578" s="3" t="s">
        <v>6751</v>
      </c>
      <c r="D578">
        <v>1500</v>
      </c>
      <c r="E578">
        <v>15</v>
      </c>
      <c r="F578" s="6" t="s">
        <v>8221</v>
      </c>
      <c r="G578" t="s">
        <v>8224</v>
      </c>
      <c r="H578" t="s">
        <v>8246</v>
      </c>
      <c r="I578">
        <v>1410811740</v>
      </c>
      <c r="J578">
        <v>1409341863</v>
      </c>
      <c r="K578" t="b">
        <v>0</v>
      </c>
      <c r="L578">
        <v>1</v>
      </c>
      <c r="M578" t="b">
        <v>0</v>
      </c>
      <c r="N578" t="s">
        <v>8301</v>
      </c>
      <c r="O578" s="9">
        <f t="shared" si="54"/>
        <v>1</v>
      </c>
      <c r="P578" s="10">
        <f t="shared" si="55"/>
        <v>15</v>
      </c>
      <c r="Q578" t="str">
        <f t="shared" si="56"/>
        <v>technology</v>
      </c>
      <c r="R578" t="str">
        <f t="shared" si="57"/>
        <v>space exploration</v>
      </c>
      <c r="S578" s="15">
        <f t="shared" si="52"/>
        <v>41880.577118055553</v>
      </c>
      <c r="T578" s="15">
        <f t="shared" si="53"/>
        <v>41897.589583333334</v>
      </c>
    </row>
    <row r="579" spans="1:20" ht="28.8" x14ac:dyDescent="0.3">
      <c r="A579">
        <v>2757</v>
      </c>
      <c r="B579" s="3" t="s">
        <v>2757</v>
      </c>
      <c r="C579" s="3" t="s">
        <v>6867</v>
      </c>
      <c r="D579">
        <v>1500</v>
      </c>
      <c r="E579">
        <v>10</v>
      </c>
      <c r="F579" s="6" t="s">
        <v>8221</v>
      </c>
      <c r="G579" t="s">
        <v>8224</v>
      </c>
      <c r="H579" t="s">
        <v>8246</v>
      </c>
      <c r="I579">
        <v>1470498332</v>
      </c>
      <c r="J579">
        <v>1469202332</v>
      </c>
      <c r="K579" t="b">
        <v>0</v>
      </c>
      <c r="L579">
        <v>2</v>
      </c>
      <c r="M579" t="b">
        <v>0</v>
      </c>
      <c r="N579" t="s">
        <v>8304</v>
      </c>
      <c r="O579" s="9">
        <f t="shared" si="54"/>
        <v>0.66666666666666674</v>
      </c>
      <c r="P579" s="10">
        <f t="shared" si="55"/>
        <v>5</v>
      </c>
      <c r="Q579" t="str">
        <f t="shared" si="56"/>
        <v>publishing</v>
      </c>
      <c r="R579" t="str">
        <f t="shared" si="57"/>
        <v>children's books</v>
      </c>
      <c r="S579" s="15">
        <f t="shared" ref="S579:S642" si="58">(((J579/60)/60)/24)+DATE(1970,1,1)+(-6/24)</f>
        <v>42573.40662037037</v>
      </c>
      <c r="T579" s="15">
        <f t="shared" ref="T579:T642" si="59">(((I579/60)/60)/24)+DATE(1970,1,1)+(-6/24)</f>
        <v>42588.40662037037</v>
      </c>
    </row>
    <row r="580" spans="1:20" ht="43.2" x14ac:dyDescent="0.3">
      <c r="A580">
        <v>2842</v>
      </c>
      <c r="B580" s="3" t="s">
        <v>2842</v>
      </c>
      <c r="C580" s="3" t="s">
        <v>6952</v>
      </c>
      <c r="D580">
        <v>1500</v>
      </c>
      <c r="E580">
        <v>0</v>
      </c>
      <c r="F580" s="6" t="s">
        <v>8221</v>
      </c>
      <c r="G580" t="s">
        <v>8225</v>
      </c>
      <c r="H580" t="s">
        <v>8247</v>
      </c>
      <c r="I580">
        <v>1403348400</v>
      </c>
      <c r="J580">
        <v>1401058295</v>
      </c>
      <c r="K580" t="b">
        <v>0</v>
      </c>
      <c r="L580">
        <v>0</v>
      </c>
      <c r="M580" t="b">
        <v>0</v>
      </c>
      <c r="N580" t="s">
        <v>8271</v>
      </c>
      <c r="O580" s="9">
        <f t="shared" si="54"/>
        <v>0</v>
      </c>
      <c r="P580" s="10" t="e">
        <f t="shared" si="55"/>
        <v>#DIV/0!</v>
      </c>
      <c r="Q580" t="str">
        <f t="shared" si="56"/>
        <v>theater</v>
      </c>
      <c r="R580" t="str">
        <f t="shared" si="57"/>
        <v>plays</v>
      </c>
      <c r="S580" s="15">
        <f t="shared" si="58"/>
        <v>41784.702488425923</v>
      </c>
      <c r="T580" s="15">
        <f t="shared" si="59"/>
        <v>41811.208333333336</v>
      </c>
    </row>
    <row r="581" spans="1:20" ht="43.2" x14ac:dyDescent="0.3">
      <c r="A581">
        <v>2904</v>
      </c>
      <c r="B581" s="3" t="s">
        <v>2904</v>
      </c>
      <c r="C581" s="3" t="s">
        <v>7014</v>
      </c>
      <c r="D581">
        <v>1500</v>
      </c>
      <c r="E581">
        <v>75</v>
      </c>
      <c r="F581" s="6" t="s">
        <v>8221</v>
      </c>
      <c r="G581" t="s">
        <v>8225</v>
      </c>
      <c r="H581" t="s">
        <v>8247</v>
      </c>
      <c r="I581">
        <v>1415534400</v>
      </c>
      <c r="J581">
        <v>1414538031</v>
      </c>
      <c r="K581" t="b">
        <v>0</v>
      </c>
      <c r="L581">
        <v>4</v>
      </c>
      <c r="M581" t="b">
        <v>0</v>
      </c>
      <c r="N581" t="s">
        <v>8271</v>
      </c>
      <c r="O581" s="9">
        <f t="shared" si="54"/>
        <v>5</v>
      </c>
      <c r="P581" s="10">
        <f t="shared" si="55"/>
        <v>18.75</v>
      </c>
      <c r="Q581" t="str">
        <f t="shared" si="56"/>
        <v>theater</v>
      </c>
      <c r="R581" t="str">
        <f t="shared" si="57"/>
        <v>plays</v>
      </c>
      <c r="S581" s="15">
        <f t="shared" si="58"/>
        <v>41940.717951388891</v>
      </c>
      <c r="T581" s="15">
        <f t="shared" si="59"/>
        <v>41952.25</v>
      </c>
    </row>
    <row r="582" spans="1:20" ht="43.2" x14ac:dyDescent="0.3">
      <c r="A582">
        <v>3733</v>
      </c>
      <c r="B582" s="3" t="s">
        <v>3730</v>
      </c>
      <c r="C582" s="3" t="s">
        <v>7843</v>
      </c>
      <c r="D582">
        <v>1500</v>
      </c>
      <c r="E582">
        <v>0</v>
      </c>
      <c r="F582" s="6" t="s">
        <v>8221</v>
      </c>
      <c r="G582" t="s">
        <v>8224</v>
      </c>
      <c r="H582" t="s">
        <v>8246</v>
      </c>
      <c r="I582">
        <v>1429396200</v>
      </c>
      <c r="J582">
        <v>1428539708</v>
      </c>
      <c r="K582" t="b">
        <v>0</v>
      </c>
      <c r="L582">
        <v>0</v>
      </c>
      <c r="M582" t="b">
        <v>0</v>
      </c>
      <c r="N582" t="s">
        <v>8271</v>
      </c>
      <c r="O582" s="9">
        <f t="shared" si="54"/>
        <v>0</v>
      </c>
      <c r="P582" s="10" t="e">
        <f t="shared" si="55"/>
        <v>#DIV/0!</v>
      </c>
      <c r="Q582" t="str">
        <f t="shared" si="56"/>
        <v>theater</v>
      </c>
      <c r="R582" t="str">
        <f t="shared" si="57"/>
        <v>plays</v>
      </c>
      <c r="S582" s="15">
        <f t="shared" si="58"/>
        <v>42102.774398148147</v>
      </c>
      <c r="T582" s="15">
        <f t="shared" si="59"/>
        <v>42112.6875</v>
      </c>
    </row>
    <row r="583" spans="1:20" ht="57.6" x14ac:dyDescent="0.3">
      <c r="A583">
        <v>3734</v>
      </c>
      <c r="B583" s="3" t="s">
        <v>3731</v>
      </c>
      <c r="C583" s="3" t="s">
        <v>7844</v>
      </c>
      <c r="D583">
        <v>1500</v>
      </c>
      <c r="E583">
        <v>427</v>
      </c>
      <c r="F583" s="6" t="s">
        <v>8221</v>
      </c>
      <c r="G583" t="s">
        <v>8224</v>
      </c>
      <c r="H583" t="s">
        <v>8246</v>
      </c>
      <c r="I583">
        <v>1432589896</v>
      </c>
      <c r="J583">
        <v>1427405896</v>
      </c>
      <c r="K583" t="b">
        <v>0</v>
      </c>
      <c r="L583">
        <v>7</v>
      </c>
      <c r="M583" t="b">
        <v>0</v>
      </c>
      <c r="N583" t="s">
        <v>8271</v>
      </c>
      <c r="O583" s="9">
        <f t="shared" si="54"/>
        <v>28.466666666666669</v>
      </c>
      <c r="P583" s="10">
        <f t="shared" si="55"/>
        <v>61</v>
      </c>
      <c r="Q583" t="str">
        <f t="shared" si="56"/>
        <v>theater</v>
      </c>
      <c r="R583" t="str">
        <f t="shared" si="57"/>
        <v>plays</v>
      </c>
      <c r="S583" s="15">
        <f t="shared" si="58"/>
        <v>42089.651574074072</v>
      </c>
      <c r="T583" s="15">
        <f t="shared" si="59"/>
        <v>42149.651574074072</v>
      </c>
    </row>
    <row r="584" spans="1:20" ht="43.2" x14ac:dyDescent="0.3">
      <c r="A584">
        <v>3736</v>
      </c>
      <c r="B584" s="3" t="s">
        <v>3733</v>
      </c>
      <c r="C584" s="3" t="s">
        <v>7846</v>
      </c>
      <c r="D584">
        <v>1500</v>
      </c>
      <c r="E584">
        <v>10</v>
      </c>
      <c r="F584" s="6" t="s">
        <v>8221</v>
      </c>
      <c r="G584" t="s">
        <v>8225</v>
      </c>
      <c r="H584" t="s">
        <v>8247</v>
      </c>
      <c r="I584">
        <v>1427133600</v>
      </c>
      <c r="J584">
        <v>1423847093</v>
      </c>
      <c r="K584" t="b">
        <v>0</v>
      </c>
      <c r="L584">
        <v>1</v>
      </c>
      <c r="M584" t="b">
        <v>0</v>
      </c>
      <c r="N584" t="s">
        <v>8271</v>
      </c>
      <c r="O584" s="9">
        <f t="shared" si="54"/>
        <v>0.66666666666666674</v>
      </c>
      <c r="P584" s="10">
        <f t="shared" si="55"/>
        <v>10</v>
      </c>
      <c r="Q584" t="str">
        <f t="shared" si="56"/>
        <v>theater</v>
      </c>
      <c r="R584" t="str">
        <f t="shared" si="57"/>
        <v>plays</v>
      </c>
      <c r="S584" s="15">
        <f t="shared" si="58"/>
        <v>42048.461724537032</v>
      </c>
      <c r="T584" s="15">
        <f t="shared" si="59"/>
        <v>42086.5</v>
      </c>
    </row>
    <row r="585" spans="1:20" ht="28.8" x14ac:dyDescent="0.3">
      <c r="A585">
        <v>3738</v>
      </c>
      <c r="B585" s="3" t="s">
        <v>3735</v>
      </c>
      <c r="C585" s="3" t="s">
        <v>7848</v>
      </c>
      <c r="D585">
        <v>1500</v>
      </c>
      <c r="E585">
        <v>270</v>
      </c>
      <c r="F585" s="6" t="s">
        <v>8221</v>
      </c>
      <c r="G585" t="s">
        <v>8225</v>
      </c>
      <c r="H585" t="s">
        <v>8247</v>
      </c>
      <c r="I585">
        <v>1405461600</v>
      </c>
      <c r="J585">
        <v>1403562705</v>
      </c>
      <c r="K585" t="b">
        <v>0</v>
      </c>
      <c r="L585">
        <v>6</v>
      </c>
      <c r="M585" t="b">
        <v>0</v>
      </c>
      <c r="N585" t="s">
        <v>8271</v>
      </c>
      <c r="O585" s="9">
        <f t="shared" si="54"/>
        <v>18</v>
      </c>
      <c r="P585" s="10">
        <f t="shared" si="55"/>
        <v>45</v>
      </c>
      <c r="Q585" t="str">
        <f t="shared" si="56"/>
        <v>theater</v>
      </c>
      <c r="R585" t="str">
        <f t="shared" si="57"/>
        <v>plays</v>
      </c>
      <c r="S585" s="15">
        <f t="shared" si="58"/>
        <v>41813.688715277778</v>
      </c>
      <c r="T585" s="15">
        <f t="shared" si="59"/>
        <v>41835.666666666664</v>
      </c>
    </row>
    <row r="586" spans="1:20" ht="28.8" x14ac:dyDescent="0.3">
      <c r="A586">
        <v>3791</v>
      </c>
      <c r="B586" s="3" t="s">
        <v>3788</v>
      </c>
      <c r="C586" s="3" t="s">
        <v>7901</v>
      </c>
      <c r="D586">
        <v>1500</v>
      </c>
      <c r="E586">
        <v>0</v>
      </c>
      <c r="F586" s="6" t="s">
        <v>8221</v>
      </c>
      <c r="G586" t="s">
        <v>8224</v>
      </c>
      <c r="H586" t="s">
        <v>8246</v>
      </c>
      <c r="I586">
        <v>1404664592</v>
      </c>
      <c r="J586">
        <v>1399480592</v>
      </c>
      <c r="K586" t="b">
        <v>0</v>
      </c>
      <c r="L586">
        <v>0</v>
      </c>
      <c r="M586" t="b">
        <v>0</v>
      </c>
      <c r="N586" t="s">
        <v>8305</v>
      </c>
      <c r="O586" s="9">
        <f t="shared" si="54"/>
        <v>0</v>
      </c>
      <c r="P586" s="10" t="e">
        <f t="shared" si="55"/>
        <v>#DIV/0!</v>
      </c>
      <c r="Q586" t="str">
        <f t="shared" si="56"/>
        <v>theater</v>
      </c>
      <c r="R586" t="str">
        <f t="shared" si="57"/>
        <v>musical</v>
      </c>
      <c r="S586" s="15">
        <f t="shared" si="58"/>
        <v>41766.442037037035</v>
      </c>
      <c r="T586" s="15">
        <f t="shared" si="59"/>
        <v>41826.442037037035</v>
      </c>
    </row>
    <row r="587" spans="1:20" ht="43.2" x14ac:dyDescent="0.3">
      <c r="A587">
        <v>3807</v>
      </c>
      <c r="B587" s="3" t="s">
        <v>3804</v>
      </c>
      <c r="C587" s="3" t="s">
        <v>7917</v>
      </c>
      <c r="D587">
        <v>1500</v>
      </c>
      <c r="E587">
        <v>455</v>
      </c>
      <c r="F587" s="6" t="s">
        <v>8221</v>
      </c>
      <c r="G587" t="s">
        <v>8224</v>
      </c>
      <c r="H587" t="s">
        <v>8246</v>
      </c>
      <c r="I587">
        <v>1428097739</v>
      </c>
      <c r="J587">
        <v>1427492939</v>
      </c>
      <c r="K587" t="b">
        <v>0</v>
      </c>
      <c r="L587">
        <v>9</v>
      </c>
      <c r="M587" t="b">
        <v>0</v>
      </c>
      <c r="N587" t="s">
        <v>8305</v>
      </c>
      <c r="O587" s="9">
        <f t="shared" si="54"/>
        <v>30.333333333333336</v>
      </c>
      <c r="P587" s="10">
        <f t="shared" si="55"/>
        <v>50.555555555555557</v>
      </c>
      <c r="Q587" t="str">
        <f t="shared" si="56"/>
        <v>theater</v>
      </c>
      <c r="R587" t="str">
        <f t="shared" si="57"/>
        <v>musical</v>
      </c>
      <c r="S587" s="15">
        <f t="shared" si="58"/>
        <v>42090.659016203703</v>
      </c>
      <c r="T587" s="15">
        <f t="shared" si="59"/>
        <v>42097.659016203703</v>
      </c>
    </row>
    <row r="588" spans="1:20" ht="57.6" x14ac:dyDescent="0.3">
      <c r="A588">
        <v>3903</v>
      </c>
      <c r="B588" s="3" t="s">
        <v>3900</v>
      </c>
      <c r="C588" s="3" t="s">
        <v>8011</v>
      </c>
      <c r="D588">
        <v>1500</v>
      </c>
      <c r="E588">
        <v>0</v>
      </c>
      <c r="F588" s="6" t="s">
        <v>8221</v>
      </c>
      <c r="G588" t="s">
        <v>8224</v>
      </c>
      <c r="H588" t="s">
        <v>8246</v>
      </c>
      <c r="I588">
        <v>1439581080</v>
      </c>
      <c r="J588">
        <v>1435709765</v>
      </c>
      <c r="K588" t="b">
        <v>0</v>
      </c>
      <c r="L588">
        <v>0</v>
      </c>
      <c r="M588" t="b">
        <v>0</v>
      </c>
      <c r="N588" t="s">
        <v>8271</v>
      </c>
      <c r="O588" s="9">
        <f t="shared" si="54"/>
        <v>0</v>
      </c>
      <c r="P588" s="10" t="e">
        <f t="shared" si="55"/>
        <v>#DIV/0!</v>
      </c>
      <c r="Q588" t="str">
        <f t="shared" si="56"/>
        <v>theater</v>
      </c>
      <c r="R588" t="str">
        <f t="shared" si="57"/>
        <v>plays</v>
      </c>
      <c r="S588" s="15">
        <f t="shared" si="58"/>
        <v>42185.76116898148</v>
      </c>
      <c r="T588" s="15">
        <f t="shared" si="59"/>
        <v>42230.568055555559</v>
      </c>
    </row>
    <row r="589" spans="1:20" ht="43.2" x14ac:dyDescent="0.3">
      <c r="A589">
        <v>3905</v>
      </c>
      <c r="B589" s="3" t="s">
        <v>3902</v>
      </c>
      <c r="C589" s="3" t="s">
        <v>8013</v>
      </c>
      <c r="D589">
        <v>1500</v>
      </c>
      <c r="E589">
        <v>173</v>
      </c>
      <c r="F589" s="6" t="s">
        <v>8221</v>
      </c>
      <c r="G589" t="s">
        <v>8225</v>
      </c>
      <c r="H589" t="s">
        <v>8247</v>
      </c>
      <c r="I589">
        <v>1434063600</v>
      </c>
      <c r="J589">
        <v>1430405903</v>
      </c>
      <c r="K589" t="b">
        <v>0</v>
      </c>
      <c r="L589">
        <v>7</v>
      </c>
      <c r="M589" t="b">
        <v>0</v>
      </c>
      <c r="N589" t="s">
        <v>8271</v>
      </c>
      <c r="O589" s="9">
        <f t="shared" si="54"/>
        <v>11.533333333333333</v>
      </c>
      <c r="P589" s="10">
        <f t="shared" si="55"/>
        <v>24.714285714285715</v>
      </c>
      <c r="Q589" t="str">
        <f t="shared" si="56"/>
        <v>theater</v>
      </c>
      <c r="R589" t="str">
        <f t="shared" si="57"/>
        <v>plays</v>
      </c>
      <c r="S589" s="15">
        <f t="shared" si="58"/>
        <v>42124.373877314814</v>
      </c>
      <c r="T589" s="15">
        <f t="shared" si="59"/>
        <v>42166.708333333328</v>
      </c>
    </row>
    <row r="590" spans="1:20" ht="43.2" x14ac:dyDescent="0.3">
      <c r="A590">
        <v>3906</v>
      </c>
      <c r="B590" s="3" t="s">
        <v>3903</v>
      </c>
      <c r="C590" s="3" t="s">
        <v>8014</v>
      </c>
      <c r="D590">
        <v>1500</v>
      </c>
      <c r="E590">
        <v>1010</v>
      </c>
      <c r="F590" s="6" t="s">
        <v>8221</v>
      </c>
      <c r="G590" t="s">
        <v>8225</v>
      </c>
      <c r="H590" t="s">
        <v>8247</v>
      </c>
      <c r="I590">
        <v>1435325100</v>
      </c>
      <c r="J590">
        <v>1432072893</v>
      </c>
      <c r="K590" t="b">
        <v>0</v>
      </c>
      <c r="L590">
        <v>16</v>
      </c>
      <c r="M590" t="b">
        <v>0</v>
      </c>
      <c r="N590" t="s">
        <v>8271</v>
      </c>
      <c r="O590" s="9">
        <f t="shared" si="54"/>
        <v>67.333333333333329</v>
      </c>
      <c r="P590" s="10">
        <f t="shared" si="55"/>
        <v>63.125</v>
      </c>
      <c r="Q590" t="str">
        <f t="shared" si="56"/>
        <v>theater</v>
      </c>
      <c r="R590" t="str">
        <f t="shared" si="57"/>
        <v>plays</v>
      </c>
      <c r="S590" s="15">
        <f t="shared" si="58"/>
        <v>42143.667743055557</v>
      </c>
      <c r="T590" s="15">
        <f t="shared" si="59"/>
        <v>42181.309027777781</v>
      </c>
    </row>
    <row r="591" spans="1:20" ht="43.2" x14ac:dyDescent="0.3">
      <c r="A591">
        <v>3915</v>
      </c>
      <c r="B591" s="3" t="s">
        <v>3912</v>
      </c>
      <c r="C591" s="3" t="s">
        <v>8023</v>
      </c>
      <c r="D591">
        <v>1500</v>
      </c>
      <c r="E591">
        <v>5</v>
      </c>
      <c r="F591" s="6" t="s">
        <v>8221</v>
      </c>
      <c r="G591" t="s">
        <v>8225</v>
      </c>
      <c r="H591" t="s">
        <v>8247</v>
      </c>
      <c r="I591">
        <v>1464824309</v>
      </c>
      <c r="J591">
        <v>1462232309</v>
      </c>
      <c r="K591" t="b">
        <v>0</v>
      </c>
      <c r="L591">
        <v>1</v>
      </c>
      <c r="M591" t="b">
        <v>0</v>
      </c>
      <c r="N591" t="s">
        <v>8271</v>
      </c>
      <c r="O591" s="9">
        <f t="shared" si="54"/>
        <v>0.33333333333333337</v>
      </c>
      <c r="P591" s="10">
        <f t="shared" si="55"/>
        <v>5</v>
      </c>
      <c r="Q591" t="str">
        <f t="shared" si="56"/>
        <v>theater</v>
      </c>
      <c r="R591" t="str">
        <f t="shared" si="57"/>
        <v>plays</v>
      </c>
      <c r="S591" s="15">
        <f t="shared" si="58"/>
        <v>42492.73505787037</v>
      </c>
      <c r="T591" s="15">
        <f t="shared" si="59"/>
        <v>42522.73505787037</v>
      </c>
    </row>
    <row r="592" spans="1:20" ht="43.2" x14ac:dyDescent="0.3">
      <c r="A592">
        <v>3984</v>
      </c>
      <c r="B592" s="3" t="s">
        <v>3980</v>
      </c>
      <c r="C592" s="3" t="s">
        <v>8090</v>
      </c>
      <c r="D592">
        <v>1500</v>
      </c>
      <c r="E592">
        <v>95</v>
      </c>
      <c r="F592" s="6" t="s">
        <v>8221</v>
      </c>
      <c r="G592" t="s">
        <v>8225</v>
      </c>
      <c r="H592" t="s">
        <v>8247</v>
      </c>
      <c r="I592">
        <v>1415404800</v>
      </c>
      <c r="J592">
        <v>1412809644</v>
      </c>
      <c r="K592" t="b">
        <v>0</v>
      </c>
      <c r="L592">
        <v>10</v>
      </c>
      <c r="M592" t="b">
        <v>0</v>
      </c>
      <c r="N592" t="s">
        <v>8271</v>
      </c>
      <c r="O592" s="9">
        <f t="shared" si="54"/>
        <v>6.3333333333333339</v>
      </c>
      <c r="P592" s="10">
        <f t="shared" si="55"/>
        <v>9.5</v>
      </c>
      <c r="Q592" t="str">
        <f t="shared" si="56"/>
        <v>theater</v>
      </c>
      <c r="R592" t="str">
        <f t="shared" si="57"/>
        <v>plays</v>
      </c>
      <c r="S592" s="15">
        <f t="shared" si="58"/>
        <v>41920.713472222218</v>
      </c>
      <c r="T592" s="15">
        <f t="shared" si="59"/>
        <v>41950.75</v>
      </c>
    </row>
    <row r="593" spans="1:20" ht="28.8" x14ac:dyDescent="0.3">
      <c r="A593">
        <v>3988</v>
      </c>
      <c r="B593" s="3" t="s">
        <v>3984</v>
      </c>
      <c r="C593" s="3" t="s">
        <v>8094</v>
      </c>
      <c r="D593">
        <v>1500</v>
      </c>
      <c r="E593">
        <v>32</v>
      </c>
      <c r="F593" s="6" t="s">
        <v>8221</v>
      </c>
      <c r="G593" t="s">
        <v>8224</v>
      </c>
      <c r="H593" t="s">
        <v>8246</v>
      </c>
      <c r="I593">
        <v>1440813413</v>
      </c>
      <c r="J593">
        <v>1439517413</v>
      </c>
      <c r="K593" t="b">
        <v>0</v>
      </c>
      <c r="L593">
        <v>4</v>
      </c>
      <c r="M593" t="b">
        <v>0</v>
      </c>
      <c r="N593" t="s">
        <v>8271</v>
      </c>
      <c r="O593" s="9">
        <f t="shared" si="54"/>
        <v>2.1333333333333333</v>
      </c>
      <c r="P593" s="10">
        <f t="shared" si="55"/>
        <v>8</v>
      </c>
      <c r="Q593" t="str">
        <f t="shared" si="56"/>
        <v>theater</v>
      </c>
      <c r="R593" t="str">
        <f t="shared" si="57"/>
        <v>plays</v>
      </c>
      <c r="S593" s="15">
        <f t="shared" si="58"/>
        <v>42229.83116898148</v>
      </c>
      <c r="T593" s="15">
        <f t="shared" si="59"/>
        <v>42244.83116898148</v>
      </c>
    </row>
    <row r="594" spans="1:20" ht="28.8" x14ac:dyDescent="0.3">
      <c r="A594">
        <v>4018</v>
      </c>
      <c r="B594" s="3" t="s">
        <v>4014</v>
      </c>
      <c r="C594" s="3" t="s">
        <v>8123</v>
      </c>
      <c r="D594">
        <v>1500</v>
      </c>
      <c r="E594">
        <v>130</v>
      </c>
      <c r="F594" s="6" t="s">
        <v>8221</v>
      </c>
      <c r="G594" t="s">
        <v>8225</v>
      </c>
      <c r="H594" t="s">
        <v>8247</v>
      </c>
      <c r="I594">
        <v>1475877108</v>
      </c>
      <c r="J594">
        <v>1473285108</v>
      </c>
      <c r="K594" t="b">
        <v>0</v>
      </c>
      <c r="L594">
        <v>4</v>
      </c>
      <c r="M594" t="b">
        <v>0</v>
      </c>
      <c r="N594" t="s">
        <v>8271</v>
      </c>
      <c r="O594" s="9">
        <f t="shared" si="54"/>
        <v>8.6666666666666679</v>
      </c>
      <c r="P594" s="10">
        <f t="shared" si="55"/>
        <v>32.5</v>
      </c>
      <c r="Q594" t="str">
        <f t="shared" si="56"/>
        <v>theater</v>
      </c>
      <c r="R594" t="str">
        <f t="shared" si="57"/>
        <v>plays</v>
      </c>
      <c r="S594" s="15">
        <f t="shared" si="58"/>
        <v>42620.66097222222</v>
      </c>
      <c r="T594" s="15">
        <f t="shared" si="59"/>
        <v>42650.66097222222</v>
      </c>
    </row>
    <row r="595" spans="1:20" ht="43.2" x14ac:dyDescent="0.3">
      <c r="A595">
        <v>4050</v>
      </c>
      <c r="B595" s="3" t="s">
        <v>4046</v>
      </c>
      <c r="C595" s="3" t="s">
        <v>8154</v>
      </c>
      <c r="D595">
        <v>1500</v>
      </c>
      <c r="E595">
        <v>1</v>
      </c>
      <c r="F595" s="6" t="s">
        <v>8221</v>
      </c>
      <c r="G595" t="s">
        <v>8224</v>
      </c>
      <c r="H595" t="s">
        <v>8246</v>
      </c>
      <c r="I595">
        <v>1414077391</v>
      </c>
      <c r="J595">
        <v>1411485391</v>
      </c>
      <c r="K595" t="b">
        <v>0</v>
      </c>
      <c r="L595">
        <v>1</v>
      </c>
      <c r="M595" t="b">
        <v>0</v>
      </c>
      <c r="N595" t="s">
        <v>8271</v>
      </c>
      <c r="O595" s="9">
        <f t="shared" si="54"/>
        <v>6.6666666666666666E-2</v>
      </c>
      <c r="P595" s="10">
        <f t="shared" si="55"/>
        <v>1</v>
      </c>
      <c r="Q595" t="str">
        <f t="shared" si="56"/>
        <v>theater</v>
      </c>
      <c r="R595" t="str">
        <f t="shared" si="57"/>
        <v>plays</v>
      </c>
      <c r="S595" s="15">
        <f t="shared" si="58"/>
        <v>41905.386469907404</v>
      </c>
      <c r="T595" s="15">
        <f t="shared" si="59"/>
        <v>41935.386469907404</v>
      </c>
    </row>
    <row r="596" spans="1:20" ht="43.2" x14ac:dyDescent="0.3">
      <c r="A596">
        <v>4056</v>
      </c>
      <c r="B596" s="3" t="s">
        <v>4052</v>
      </c>
      <c r="C596" s="3" t="s">
        <v>8160</v>
      </c>
      <c r="D596">
        <v>1500</v>
      </c>
      <c r="E596">
        <v>795</v>
      </c>
      <c r="F596" s="6" t="s">
        <v>8221</v>
      </c>
      <c r="G596" t="s">
        <v>8224</v>
      </c>
      <c r="H596" t="s">
        <v>8246</v>
      </c>
      <c r="I596">
        <v>1467575940</v>
      </c>
      <c r="J596">
        <v>1465856639</v>
      </c>
      <c r="K596" t="b">
        <v>0</v>
      </c>
      <c r="L596">
        <v>9</v>
      </c>
      <c r="M596" t="b">
        <v>0</v>
      </c>
      <c r="N596" t="s">
        <v>8271</v>
      </c>
      <c r="O596" s="9">
        <f t="shared" si="54"/>
        <v>53</v>
      </c>
      <c r="P596" s="10">
        <f t="shared" si="55"/>
        <v>88.333333333333329</v>
      </c>
      <c r="Q596" t="str">
        <f t="shared" si="56"/>
        <v>theater</v>
      </c>
      <c r="R596" t="str">
        <f t="shared" si="57"/>
        <v>plays</v>
      </c>
      <c r="S596" s="15">
        <f t="shared" si="58"/>
        <v>42534.683321759265</v>
      </c>
      <c r="T596" s="15">
        <f t="shared" si="59"/>
        <v>42554.582638888889</v>
      </c>
    </row>
    <row r="597" spans="1:20" ht="43.2" x14ac:dyDescent="0.3">
      <c r="A597">
        <v>4113</v>
      </c>
      <c r="B597" s="3" t="s">
        <v>4109</v>
      </c>
      <c r="C597" s="3" t="s">
        <v>8215</v>
      </c>
      <c r="D597">
        <v>1500</v>
      </c>
      <c r="E597">
        <v>3</v>
      </c>
      <c r="F597" s="6" t="s">
        <v>8221</v>
      </c>
      <c r="G597" t="s">
        <v>8224</v>
      </c>
      <c r="H597" t="s">
        <v>8246</v>
      </c>
      <c r="I597">
        <v>1452234840</v>
      </c>
      <c r="J597">
        <v>1450619123</v>
      </c>
      <c r="K597" t="b">
        <v>0</v>
      </c>
      <c r="L597">
        <v>3</v>
      </c>
      <c r="M597" t="b">
        <v>0</v>
      </c>
      <c r="N597" t="s">
        <v>8271</v>
      </c>
      <c r="O597" s="9">
        <f t="shared" si="54"/>
        <v>0.2</v>
      </c>
      <c r="P597" s="10">
        <f t="shared" si="55"/>
        <v>1</v>
      </c>
      <c r="Q597" t="str">
        <f t="shared" si="56"/>
        <v>theater</v>
      </c>
      <c r="R597" t="str">
        <f t="shared" si="57"/>
        <v>plays</v>
      </c>
      <c r="S597" s="15">
        <f t="shared" si="58"/>
        <v>42358.323182870372</v>
      </c>
      <c r="T597" s="15">
        <f t="shared" si="59"/>
        <v>42377.023611111115</v>
      </c>
    </row>
    <row r="598" spans="1:20" ht="43.2" x14ac:dyDescent="0.3">
      <c r="A598">
        <v>1985</v>
      </c>
      <c r="B598" s="3" t="s">
        <v>1986</v>
      </c>
      <c r="C598" s="3" t="s">
        <v>6095</v>
      </c>
      <c r="D598">
        <v>1600</v>
      </c>
      <c r="E598">
        <v>51</v>
      </c>
      <c r="F598" s="6" t="s">
        <v>8221</v>
      </c>
      <c r="G598" t="s">
        <v>8225</v>
      </c>
      <c r="H598" t="s">
        <v>8247</v>
      </c>
      <c r="I598">
        <v>1470178800</v>
      </c>
      <c r="J598">
        <v>1467650771</v>
      </c>
      <c r="K598" t="b">
        <v>0</v>
      </c>
      <c r="L598">
        <v>4</v>
      </c>
      <c r="M598" t="b">
        <v>0</v>
      </c>
      <c r="N598" t="s">
        <v>8296</v>
      </c>
      <c r="O598" s="9">
        <f t="shared" si="54"/>
        <v>3.1875</v>
      </c>
      <c r="P598" s="10">
        <f t="shared" si="55"/>
        <v>12.75</v>
      </c>
      <c r="Q598" t="str">
        <f t="shared" si="56"/>
        <v>photography</v>
      </c>
      <c r="R598" t="str">
        <f t="shared" si="57"/>
        <v>people</v>
      </c>
      <c r="S598" s="15">
        <f t="shared" si="58"/>
        <v>42555.448738425926</v>
      </c>
      <c r="T598" s="15">
        <f t="shared" si="59"/>
        <v>42584.708333333328</v>
      </c>
    </row>
    <row r="599" spans="1:20" ht="43.2" x14ac:dyDescent="0.3">
      <c r="A599">
        <v>3896</v>
      </c>
      <c r="B599" s="3" t="s">
        <v>3893</v>
      </c>
      <c r="C599" s="3" t="s">
        <v>8004</v>
      </c>
      <c r="D599">
        <v>1600</v>
      </c>
      <c r="E599">
        <v>170</v>
      </c>
      <c r="F599" s="6" t="s">
        <v>8221</v>
      </c>
      <c r="G599" t="s">
        <v>8224</v>
      </c>
      <c r="H599" t="s">
        <v>8246</v>
      </c>
      <c r="I599">
        <v>1402979778</v>
      </c>
      <c r="J599">
        <v>1401770178</v>
      </c>
      <c r="K599" t="b">
        <v>0</v>
      </c>
      <c r="L599">
        <v>4</v>
      </c>
      <c r="M599" t="b">
        <v>0</v>
      </c>
      <c r="N599" t="s">
        <v>8271</v>
      </c>
      <c r="O599" s="9">
        <f t="shared" si="54"/>
        <v>10.625</v>
      </c>
      <c r="P599" s="10">
        <f t="shared" si="55"/>
        <v>42.5</v>
      </c>
      <c r="Q599" t="str">
        <f t="shared" si="56"/>
        <v>theater</v>
      </c>
      <c r="R599" t="str">
        <f t="shared" si="57"/>
        <v>plays</v>
      </c>
      <c r="S599" s="15">
        <f t="shared" si="58"/>
        <v>41792.941875000004</v>
      </c>
      <c r="T599" s="15">
        <f t="shared" si="59"/>
        <v>41806.941875000004</v>
      </c>
    </row>
    <row r="600" spans="1:20" ht="43.2" x14ac:dyDescent="0.3">
      <c r="A600">
        <v>4091</v>
      </c>
      <c r="B600" s="3" t="s">
        <v>4087</v>
      </c>
      <c r="C600" s="3" t="s">
        <v>8194</v>
      </c>
      <c r="D600">
        <v>1600</v>
      </c>
      <c r="E600">
        <v>204</v>
      </c>
      <c r="F600" s="6" t="s">
        <v>8221</v>
      </c>
      <c r="G600" t="s">
        <v>8224</v>
      </c>
      <c r="H600" t="s">
        <v>8246</v>
      </c>
      <c r="I600">
        <v>1421410151</v>
      </c>
      <c r="J600">
        <v>1418818151</v>
      </c>
      <c r="K600" t="b">
        <v>0</v>
      </c>
      <c r="L600">
        <v>8</v>
      </c>
      <c r="M600" t="b">
        <v>0</v>
      </c>
      <c r="N600" t="s">
        <v>8271</v>
      </c>
      <c r="O600" s="9">
        <f t="shared" si="54"/>
        <v>12.75</v>
      </c>
      <c r="P600" s="10">
        <f t="shared" si="55"/>
        <v>25.5</v>
      </c>
      <c r="Q600" t="str">
        <f t="shared" si="56"/>
        <v>theater</v>
      </c>
      <c r="R600" t="str">
        <f t="shared" si="57"/>
        <v>plays</v>
      </c>
      <c r="S600" s="15">
        <f t="shared" si="58"/>
        <v>41990.256377314814</v>
      </c>
      <c r="T600" s="15">
        <f t="shared" si="59"/>
        <v>42020.256377314814</v>
      </c>
    </row>
    <row r="601" spans="1:20" ht="43.2" x14ac:dyDescent="0.3">
      <c r="A601">
        <v>3990</v>
      </c>
      <c r="B601" s="3" t="s">
        <v>3986</v>
      </c>
      <c r="C601" s="3" t="s">
        <v>8096</v>
      </c>
      <c r="D601">
        <v>1650</v>
      </c>
      <c r="E601">
        <v>69</v>
      </c>
      <c r="F601" s="6" t="s">
        <v>8221</v>
      </c>
      <c r="G601" t="s">
        <v>8225</v>
      </c>
      <c r="H601" t="s">
        <v>8247</v>
      </c>
      <c r="I601">
        <v>1456934893</v>
      </c>
      <c r="J601">
        <v>1454342893</v>
      </c>
      <c r="K601" t="b">
        <v>0</v>
      </c>
      <c r="L601">
        <v>3</v>
      </c>
      <c r="M601" t="b">
        <v>0</v>
      </c>
      <c r="N601" t="s">
        <v>8271</v>
      </c>
      <c r="O601" s="9">
        <f t="shared" si="54"/>
        <v>4.1818181818181817</v>
      </c>
      <c r="P601" s="10">
        <f t="shared" si="55"/>
        <v>23</v>
      </c>
      <c r="Q601" t="str">
        <f t="shared" si="56"/>
        <v>theater</v>
      </c>
      <c r="R601" t="str">
        <f t="shared" si="57"/>
        <v>plays</v>
      </c>
      <c r="S601" s="15">
        <f t="shared" si="58"/>
        <v>42401.422372685185</v>
      </c>
      <c r="T601" s="15">
        <f t="shared" si="59"/>
        <v>42431.422372685185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10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42073.548171296294</v>
      </c>
      <c r="T602" s="15">
        <f t="shared" si="5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10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41969.608090277776</v>
      </c>
      <c r="T603" s="15">
        <f t="shared" si="5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10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5">
        <f t="shared" si="58"/>
        <v>42143.54415509259</v>
      </c>
      <c r="T604" s="15">
        <f t="shared" si="5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10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41835.389155092591</v>
      </c>
      <c r="T605" s="15">
        <f t="shared" si="5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10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5">
        <f t="shared" si="58"/>
        <v>41848.785370370373</v>
      </c>
      <c r="T606" s="15">
        <f t="shared" si="5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10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42194.107731481476</v>
      </c>
      <c r="T607" s="15">
        <f t="shared" si="59"/>
        <v>42239.107731481476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10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42102.400567129633</v>
      </c>
      <c r="T608" s="15">
        <f t="shared" si="5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10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5">
        <f t="shared" si="58"/>
        <v>42300.575648148151</v>
      </c>
      <c r="T609" s="15">
        <f t="shared" si="5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ref="O610:O673" si="60">E610/D610*100</f>
        <v>0.97400000000000009</v>
      </c>
      <c r="P610" s="10">
        <f t="shared" ref="P610:P673" si="61">E610/L610</f>
        <v>292.2</v>
      </c>
      <c r="Q610" t="str">
        <f t="shared" ref="Q610:Q673" si="62">LEFT(N610, SEARCH("/", N610)-1)</f>
        <v>technology</v>
      </c>
      <c r="R610" t="str">
        <f t="shared" ref="R610:R673" si="63">RIGHT(N610,LEN(N610)-SEARCH("/",N610))</f>
        <v>web</v>
      </c>
      <c r="S610" s="15">
        <f t="shared" si="58"/>
        <v>42140.671064814815</v>
      </c>
      <c r="T610" s="15">
        <f t="shared" si="5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60"/>
        <v>0.64102564102564097</v>
      </c>
      <c r="P611" s="10">
        <f t="shared" si="61"/>
        <v>5</v>
      </c>
      <c r="Q611" t="str">
        <f t="shared" si="62"/>
        <v>technology</v>
      </c>
      <c r="R611" t="str">
        <f t="shared" si="63"/>
        <v>web</v>
      </c>
      <c r="S611" s="15">
        <f t="shared" si="58"/>
        <v>42306.784074074079</v>
      </c>
      <c r="T611" s="15">
        <f t="shared" si="5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60"/>
        <v>0</v>
      </c>
      <c r="P612" s="10" t="e">
        <f t="shared" si="61"/>
        <v>#DIV/0!</v>
      </c>
      <c r="Q612" t="str">
        <f t="shared" si="62"/>
        <v>technology</v>
      </c>
      <c r="R612" t="str">
        <f t="shared" si="63"/>
        <v>web</v>
      </c>
      <c r="S612" s="15">
        <f t="shared" si="58"/>
        <v>42086.58085648148</v>
      </c>
      <c r="T612" s="15">
        <f t="shared" si="5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60"/>
        <v>0</v>
      </c>
      <c r="P613" s="10" t="e">
        <f t="shared" si="61"/>
        <v>#DIV/0!</v>
      </c>
      <c r="Q613" t="str">
        <f t="shared" si="62"/>
        <v>technology</v>
      </c>
      <c r="R613" t="str">
        <f t="shared" si="63"/>
        <v>web</v>
      </c>
      <c r="S613" s="15">
        <f t="shared" si="58"/>
        <v>42328.310613425929</v>
      </c>
      <c r="T613" s="15">
        <f t="shared" si="5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60"/>
        <v>0</v>
      </c>
      <c r="P614" s="10" t="e">
        <f t="shared" si="61"/>
        <v>#DIV/0!</v>
      </c>
      <c r="Q614" t="str">
        <f t="shared" si="62"/>
        <v>technology</v>
      </c>
      <c r="R614" t="str">
        <f t="shared" si="63"/>
        <v>web</v>
      </c>
      <c r="S614" s="15">
        <f t="shared" si="58"/>
        <v>42584.781782407401</v>
      </c>
      <c r="T614" s="15">
        <f t="shared" si="59"/>
        <v>42614.781782407401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60"/>
        <v>21.363333333333333</v>
      </c>
      <c r="P615" s="10">
        <f t="shared" si="61"/>
        <v>105.93388429752066</v>
      </c>
      <c r="Q615" t="str">
        <f t="shared" si="62"/>
        <v>technology</v>
      </c>
      <c r="R615" t="str">
        <f t="shared" si="63"/>
        <v>web</v>
      </c>
      <c r="S615" s="15">
        <f t="shared" si="58"/>
        <v>42247.246759259258</v>
      </c>
      <c r="T615" s="15">
        <f t="shared" si="5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60"/>
        <v>0</v>
      </c>
      <c r="P616" s="10" t="e">
        <f t="shared" si="61"/>
        <v>#DIV/0!</v>
      </c>
      <c r="Q616" t="str">
        <f t="shared" si="62"/>
        <v>technology</v>
      </c>
      <c r="R616" t="str">
        <f t="shared" si="63"/>
        <v>web</v>
      </c>
      <c r="S616" s="15">
        <f t="shared" si="58"/>
        <v>42514.811805555553</v>
      </c>
      <c r="T616" s="15">
        <f t="shared" si="5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60"/>
        <v>0</v>
      </c>
      <c r="P617" s="10" t="e">
        <f t="shared" si="61"/>
        <v>#DIV/0!</v>
      </c>
      <c r="Q617" t="str">
        <f t="shared" si="62"/>
        <v>technology</v>
      </c>
      <c r="R617" t="str">
        <f t="shared" si="63"/>
        <v>web</v>
      </c>
      <c r="S617" s="15">
        <f t="shared" si="58"/>
        <v>42241.872210648144</v>
      </c>
      <c r="T617" s="15">
        <f t="shared" si="5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60"/>
        <v>0</v>
      </c>
      <c r="P618" s="10" t="e">
        <f t="shared" si="61"/>
        <v>#DIV/0!</v>
      </c>
      <c r="Q618" t="str">
        <f t="shared" si="62"/>
        <v>technology</v>
      </c>
      <c r="R618" t="str">
        <f t="shared" si="63"/>
        <v>web</v>
      </c>
      <c r="S618" s="15">
        <f t="shared" si="58"/>
        <v>42761.126238425932</v>
      </c>
      <c r="T618" s="15">
        <f t="shared" si="59"/>
        <v>42791.126238425932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60"/>
        <v>3</v>
      </c>
      <c r="P619" s="10">
        <f t="shared" si="61"/>
        <v>20</v>
      </c>
      <c r="Q619" t="str">
        <f t="shared" si="62"/>
        <v>technology</v>
      </c>
      <c r="R619" t="str">
        <f t="shared" si="63"/>
        <v>web</v>
      </c>
      <c r="S619" s="15">
        <f t="shared" si="58"/>
        <v>42087.093090277776</v>
      </c>
      <c r="T619" s="15">
        <f t="shared" si="5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60"/>
        <v>0</v>
      </c>
      <c r="P620" s="10" t="e">
        <f t="shared" si="61"/>
        <v>#DIV/0!</v>
      </c>
      <c r="Q620" t="str">
        <f t="shared" si="62"/>
        <v>technology</v>
      </c>
      <c r="R620" t="str">
        <f t="shared" si="63"/>
        <v>web</v>
      </c>
      <c r="S620" s="15">
        <f t="shared" si="58"/>
        <v>42317.560219907406</v>
      </c>
      <c r="T620" s="15">
        <f t="shared" si="5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60"/>
        <v>3.9999999999999996E-5</v>
      </c>
      <c r="P621" s="10">
        <f t="shared" si="61"/>
        <v>1</v>
      </c>
      <c r="Q621" t="str">
        <f t="shared" si="62"/>
        <v>technology</v>
      </c>
      <c r="R621" t="str">
        <f t="shared" si="63"/>
        <v>web</v>
      </c>
      <c r="S621" s="15">
        <f t="shared" si="58"/>
        <v>41908.400347222225</v>
      </c>
      <c r="T621" s="15">
        <f t="shared" si="5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60"/>
        <v>1</v>
      </c>
      <c r="P622" s="10">
        <f t="shared" si="61"/>
        <v>300</v>
      </c>
      <c r="Q622" t="str">
        <f t="shared" si="62"/>
        <v>technology</v>
      </c>
      <c r="R622" t="str">
        <f t="shared" si="63"/>
        <v>web</v>
      </c>
      <c r="S622" s="15">
        <f t="shared" si="58"/>
        <v>41831.466874999998</v>
      </c>
      <c r="T622" s="15">
        <f t="shared" si="5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60"/>
        <v>1.044</v>
      </c>
      <c r="P623" s="10">
        <f t="shared" si="61"/>
        <v>87</v>
      </c>
      <c r="Q623" t="str">
        <f t="shared" si="62"/>
        <v>technology</v>
      </c>
      <c r="R623" t="str">
        <f t="shared" si="63"/>
        <v>web</v>
      </c>
      <c r="S623" s="15">
        <f t="shared" si="58"/>
        <v>42528.737696759257</v>
      </c>
      <c r="T623" s="15">
        <f t="shared" si="5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60"/>
        <v>5.6833333333333336</v>
      </c>
      <c r="P624" s="10">
        <f t="shared" si="61"/>
        <v>37.888888888888886</v>
      </c>
      <c r="Q624" t="str">
        <f t="shared" si="62"/>
        <v>technology</v>
      </c>
      <c r="R624" t="str">
        <f t="shared" si="63"/>
        <v>web</v>
      </c>
      <c r="S624" s="15">
        <f t="shared" si="58"/>
        <v>42532.524745370371</v>
      </c>
      <c r="T624" s="15">
        <f t="shared" si="5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60"/>
        <v>0</v>
      </c>
      <c r="P625" s="10" t="e">
        <f t="shared" si="61"/>
        <v>#DIV/0!</v>
      </c>
      <c r="Q625" t="str">
        <f t="shared" si="62"/>
        <v>technology</v>
      </c>
      <c r="R625" t="str">
        <f t="shared" si="63"/>
        <v>web</v>
      </c>
      <c r="S625" s="15">
        <f t="shared" si="58"/>
        <v>42121.759224537032</v>
      </c>
      <c r="T625" s="15">
        <f t="shared" si="5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60"/>
        <v>0</v>
      </c>
      <c r="P626" s="10" t="e">
        <f t="shared" si="61"/>
        <v>#DIV/0!</v>
      </c>
      <c r="Q626" t="str">
        <f t="shared" si="62"/>
        <v>technology</v>
      </c>
      <c r="R626" t="str">
        <f t="shared" si="63"/>
        <v>web</v>
      </c>
      <c r="S626" s="15">
        <f t="shared" si="58"/>
        <v>42108.738900462966</v>
      </c>
      <c r="T626" s="15">
        <f t="shared" si="5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60"/>
        <v>0</v>
      </c>
      <c r="P627" s="10" t="e">
        <f t="shared" si="61"/>
        <v>#DIV/0!</v>
      </c>
      <c r="Q627" t="str">
        <f t="shared" si="62"/>
        <v>technology</v>
      </c>
      <c r="R627" t="str">
        <f t="shared" si="63"/>
        <v>web</v>
      </c>
      <c r="S627" s="15">
        <f t="shared" si="58"/>
        <v>42790.645567129628</v>
      </c>
      <c r="T627" s="15">
        <f t="shared" si="5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60"/>
        <v>17.380000000000003</v>
      </c>
      <c r="P628" s="10">
        <f t="shared" si="61"/>
        <v>111.41025641025641</v>
      </c>
      <c r="Q628" t="str">
        <f t="shared" si="62"/>
        <v>technology</v>
      </c>
      <c r="R628" t="str">
        <f t="shared" si="63"/>
        <v>web</v>
      </c>
      <c r="S628" s="15">
        <f t="shared" si="58"/>
        <v>42198.309479166666</v>
      </c>
      <c r="T628" s="15">
        <f t="shared" si="5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60"/>
        <v>0.02</v>
      </c>
      <c r="P629" s="10">
        <f t="shared" si="61"/>
        <v>90</v>
      </c>
      <c r="Q629" t="str">
        <f t="shared" si="62"/>
        <v>technology</v>
      </c>
      <c r="R629" t="str">
        <f t="shared" si="63"/>
        <v>web</v>
      </c>
      <c r="S629" s="15">
        <f t="shared" si="58"/>
        <v>42384.056840277779</v>
      </c>
      <c r="T629" s="15">
        <f t="shared" si="5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60"/>
        <v>0</v>
      </c>
      <c r="P630" s="10" t="e">
        <f t="shared" si="61"/>
        <v>#DIV/0!</v>
      </c>
      <c r="Q630" t="str">
        <f t="shared" si="62"/>
        <v>technology</v>
      </c>
      <c r="R630" t="str">
        <f t="shared" si="63"/>
        <v>web</v>
      </c>
      <c r="S630" s="15">
        <f t="shared" si="58"/>
        <v>41803.442789351851</v>
      </c>
      <c r="T630" s="15">
        <f t="shared" si="5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60"/>
        <v>0.17500000000000002</v>
      </c>
      <c r="P631" s="10">
        <f t="shared" si="61"/>
        <v>116.66666666666667</v>
      </c>
      <c r="Q631" t="str">
        <f t="shared" si="62"/>
        <v>technology</v>
      </c>
      <c r="R631" t="str">
        <f t="shared" si="63"/>
        <v>web</v>
      </c>
      <c r="S631" s="15">
        <f t="shared" si="58"/>
        <v>42474.387824074074</v>
      </c>
      <c r="T631" s="15">
        <f t="shared" si="5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60"/>
        <v>8.3340278356529712E-2</v>
      </c>
      <c r="P632" s="10">
        <f t="shared" si="61"/>
        <v>10</v>
      </c>
      <c r="Q632" t="str">
        <f t="shared" si="62"/>
        <v>technology</v>
      </c>
      <c r="R632" t="str">
        <f t="shared" si="63"/>
        <v>web</v>
      </c>
      <c r="S632" s="15">
        <f t="shared" si="58"/>
        <v>42223.369456018518</v>
      </c>
      <c r="T632" s="15">
        <f t="shared" si="5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60"/>
        <v>1.38</v>
      </c>
      <c r="P633" s="10">
        <f t="shared" si="61"/>
        <v>76.666666666666671</v>
      </c>
      <c r="Q633" t="str">
        <f t="shared" si="62"/>
        <v>technology</v>
      </c>
      <c r="R633" t="str">
        <f t="shared" si="63"/>
        <v>web</v>
      </c>
      <c r="S633" s="15">
        <f t="shared" si="58"/>
        <v>42489.522326388891</v>
      </c>
      <c r="T633" s="15">
        <f t="shared" si="5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60"/>
        <v>0</v>
      </c>
      <c r="P634" s="10" t="e">
        <f t="shared" si="61"/>
        <v>#DIV/0!</v>
      </c>
      <c r="Q634" t="str">
        <f t="shared" si="62"/>
        <v>technology</v>
      </c>
      <c r="R634" t="str">
        <f t="shared" si="63"/>
        <v>web</v>
      </c>
      <c r="S634" s="15">
        <f t="shared" si="58"/>
        <v>42303.409317129626</v>
      </c>
      <c r="T634" s="15">
        <f t="shared" si="5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60"/>
        <v>12.45</v>
      </c>
      <c r="P635" s="10">
        <f t="shared" si="61"/>
        <v>49.8</v>
      </c>
      <c r="Q635" t="str">
        <f t="shared" si="62"/>
        <v>technology</v>
      </c>
      <c r="R635" t="str">
        <f t="shared" si="63"/>
        <v>web</v>
      </c>
      <c r="S635" s="15">
        <f t="shared" si="58"/>
        <v>42507.04932870371</v>
      </c>
      <c r="T635" s="15">
        <f t="shared" si="5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60"/>
        <v>0.02</v>
      </c>
      <c r="P636" s="10">
        <f t="shared" si="61"/>
        <v>1</v>
      </c>
      <c r="Q636" t="str">
        <f t="shared" si="62"/>
        <v>technology</v>
      </c>
      <c r="R636" t="str">
        <f t="shared" si="63"/>
        <v>web</v>
      </c>
      <c r="S636" s="15">
        <f t="shared" si="58"/>
        <v>42031.678576388891</v>
      </c>
      <c r="T636" s="15">
        <f t="shared" si="5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60"/>
        <v>8.0000000000000002E-3</v>
      </c>
      <c r="P637" s="10">
        <f t="shared" si="61"/>
        <v>2</v>
      </c>
      <c r="Q637" t="str">
        <f t="shared" si="62"/>
        <v>technology</v>
      </c>
      <c r="R637" t="str">
        <f t="shared" si="63"/>
        <v>web</v>
      </c>
      <c r="S637" s="15">
        <f t="shared" si="58"/>
        <v>42075.842152777783</v>
      </c>
      <c r="T637" s="15">
        <f t="shared" si="5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60"/>
        <v>0.2</v>
      </c>
      <c r="P638" s="10">
        <f t="shared" si="61"/>
        <v>4</v>
      </c>
      <c r="Q638" t="str">
        <f t="shared" si="62"/>
        <v>technology</v>
      </c>
      <c r="R638" t="str">
        <f t="shared" si="63"/>
        <v>web</v>
      </c>
      <c r="S638" s="15">
        <f t="shared" si="58"/>
        <v>42131.205439814818</v>
      </c>
      <c r="T638" s="15">
        <f t="shared" si="5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60"/>
        <v>0</v>
      </c>
      <c r="P639" s="10" t="e">
        <f t="shared" si="61"/>
        <v>#DIV/0!</v>
      </c>
      <c r="Q639" t="str">
        <f t="shared" si="62"/>
        <v>technology</v>
      </c>
      <c r="R639" t="str">
        <f t="shared" si="63"/>
        <v>web</v>
      </c>
      <c r="S639" s="15">
        <f t="shared" si="58"/>
        <v>42762.712013888886</v>
      </c>
      <c r="T639" s="15">
        <f t="shared" si="5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60"/>
        <v>9.0000000000000011E-3</v>
      </c>
      <c r="P640" s="10">
        <f t="shared" si="61"/>
        <v>3</v>
      </c>
      <c r="Q640" t="str">
        <f t="shared" si="62"/>
        <v>technology</v>
      </c>
      <c r="R640" t="str">
        <f t="shared" si="63"/>
        <v>web</v>
      </c>
      <c r="S640" s="15">
        <f t="shared" si="58"/>
        <v>42759.343310185184</v>
      </c>
      <c r="T640" s="15">
        <f t="shared" si="5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60"/>
        <v>9.9999999999999991E-5</v>
      </c>
      <c r="P641" s="10">
        <f t="shared" si="61"/>
        <v>1</v>
      </c>
      <c r="Q641" t="str">
        <f t="shared" si="62"/>
        <v>technology</v>
      </c>
      <c r="R641" t="str">
        <f t="shared" si="63"/>
        <v>web</v>
      </c>
      <c r="S641" s="15">
        <f t="shared" si="58"/>
        <v>41865.333275462966</v>
      </c>
      <c r="T641" s="15">
        <f t="shared" si="5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60"/>
        <v>144.28571428571428</v>
      </c>
      <c r="P642" s="10">
        <f t="shared" si="61"/>
        <v>50.5</v>
      </c>
      <c r="Q642" t="str">
        <f t="shared" si="62"/>
        <v>technology</v>
      </c>
      <c r="R642" t="str">
        <f t="shared" si="63"/>
        <v>wearables</v>
      </c>
      <c r="S642" s="15">
        <f t="shared" si="58"/>
        <v>42683.170312500006</v>
      </c>
      <c r="T642" s="15">
        <f t="shared" si="5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si="60"/>
        <v>119.16249999999999</v>
      </c>
      <c r="P643" s="10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5">
        <f t="shared" ref="S643:S706" si="64">(((J643/60)/60)/24)+DATE(1970,1,1)+(-6/24)</f>
        <v>42199.32</v>
      </c>
      <c r="T643" s="15">
        <f t="shared" ref="T643:T706" si="65">(((I643/60)/60)/24)+DATE(1970,1,1)+(-6/24)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10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42199.401319444441</v>
      </c>
      <c r="T644" s="15">
        <f t="shared" si="65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10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42100.392071759255</v>
      </c>
      <c r="T645" s="15">
        <f t="shared" si="65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10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41898.415960648148</v>
      </c>
      <c r="T646" s="15">
        <f t="shared" si="65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10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42563.776319444441</v>
      </c>
      <c r="T647" s="15">
        <f t="shared" si="65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10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41832.602627314816</v>
      </c>
      <c r="T648" s="15">
        <f t="shared" si="65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10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42416.517928240741</v>
      </c>
      <c r="T649" s="15">
        <f t="shared" si="65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1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41891.443379629629</v>
      </c>
      <c r="T650" s="15">
        <f t="shared" si="65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10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41877.662187499998</v>
      </c>
      <c r="T651" s="15">
        <f t="shared" si="65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10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41931.786851851852</v>
      </c>
      <c r="T652" s="15">
        <f t="shared" si="65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10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41955.767488425925</v>
      </c>
      <c r="T653" s="15">
        <f t="shared" si="65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10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42675.440393518518</v>
      </c>
      <c r="T654" s="15">
        <f t="shared" si="65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10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42199.368518518517</v>
      </c>
      <c r="T655" s="15">
        <f t="shared" si="65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10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42163.707326388889</v>
      </c>
      <c r="T656" s="15">
        <f t="shared" si="65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10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42045.707314814819</v>
      </c>
      <c r="T657" s="15">
        <f t="shared" si="65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10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42417.554618055554</v>
      </c>
      <c r="T658" s="15">
        <f t="shared" si="65"/>
        <v>42477.512951388882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10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42331.59574074074</v>
      </c>
      <c r="T659" s="15">
        <f t="shared" si="65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1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42178.910752314812</v>
      </c>
      <c r="T660" s="15">
        <f t="shared" si="65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10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42209.343692129631</v>
      </c>
      <c r="T661" s="15">
        <f t="shared" si="65"/>
        <v>42239.343692129631</v>
      </c>
    </row>
    <row r="662" spans="1:20" ht="43.2" x14ac:dyDescent="0.3">
      <c r="A662">
        <v>3967</v>
      </c>
      <c r="B662" s="3" t="s">
        <v>3964</v>
      </c>
      <c r="C662" s="3" t="s">
        <v>8074</v>
      </c>
      <c r="D662">
        <v>1700</v>
      </c>
      <c r="E662">
        <v>410</v>
      </c>
      <c r="F662" s="6" t="s">
        <v>8221</v>
      </c>
      <c r="G662" t="s">
        <v>8224</v>
      </c>
      <c r="H662" t="s">
        <v>8246</v>
      </c>
      <c r="I662">
        <v>1488783507</v>
      </c>
      <c r="J662">
        <v>1486191507</v>
      </c>
      <c r="K662" t="b">
        <v>0</v>
      </c>
      <c r="L662">
        <v>10</v>
      </c>
      <c r="M662" t="b">
        <v>0</v>
      </c>
      <c r="N662" t="s">
        <v>8271</v>
      </c>
      <c r="O662" s="9">
        <f t="shared" si="60"/>
        <v>24.117647058823529</v>
      </c>
      <c r="P662" s="10">
        <f t="shared" si="61"/>
        <v>41</v>
      </c>
      <c r="Q662" t="str">
        <f t="shared" si="62"/>
        <v>theater</v>
      </c>
      <c r="R662" t="str">
        <f t="shared" si="63"/>
        <v>plays</v>
      </c>
      <c r="S662" s="15">
        <f t="shared" si="64"/>
        <v>42770.040590277778</v>
      </c>
      <c r="T662" s="15">
        <f t="shared" si="65"/>
        <v>42800.040590277778</v>
      </c>
    </row>
    <row r="663" spans="1:20" ht="43.2" x14ac:dyDescent="0.3">
      <c r="A663">
        <v>1709</v>
      </c>
      <c r="B663" s="3" t="s">
        <v>1710</v>
      </c>
      <c r="C663" s="3" t="s">
        <v>5819</v>
      </c>
      <c r="D663">
        <v>1750</v>
      </c>
      <c r="E663">
        <v>85</v>
      </c>
      <c r="F663" s="6" t="s">
        <v>8221</v>
      </c>
      <c r="G663" t="s">
        <v>8224</v>
      </c>
      <c r="H663" t="s">
        <v>8246</v>
      </c>
      <c r="I663">
        <v>1409513940</v>
      </c>
      <c r="J663">
        <v>1405949514</v>
      </c>
      <c r="K663" t="b">
        <v>0</v>
      </c>
      <c r="L663">
        <v>4</v>
      </c>
      <c r="M663" t="b">
        <v>0</v>
      </c>
      <c r="N663" t="s">
        <v>8293</v>
      </c>
      <c r="O663" s="9">
        <f t="shared" si="60"/>
        <v>4.8571428571428568</v>
      </c>
      <c r="P663" s="10">
        <f t="shared" si="61"/>
        <v>21.25</v>
      </c>
      <c r="Q663" t="str">
        <f t="shared" si="62"/>
        <v>music</v>
      </c>
      <c r="R663" t="str">
        <f t="shared" si="63"/>
        <v>faith</v>
      </c>
      <c r="S663" s="15">
        <f t="shared" si="64"/>
        <v>41841.31381944444</v>
      </c>
      <c r="T663" s="15">
        <f t="shared" si="65"/>
        <v>41882.568749999999</v>
      </c>
    </row>
    <row r="664" spans="1:20" ht="43.2" x14ac:dyDescent="0.3">
      <c r="A664">
        <v>3955</v>
      </c>
      <c r="B664" s="3" t="s">
        <v>3952</v>
      </c>
      <c r="C664" s="3" t="s">
        <v>8062</v>
      </c>
      <c r="D664">
        <v>1750</v>
      </c>
      <c r="E664">
        <v>425</v>
      </c>
      <c r="F664" s="6" t="s">
        <v>8221</v>
      </c>
      <c r="G664" t="s">
        <v>8224</v>
      </c>
      <c r="H664" t="s">
        <v>8246</v>
      </c>
      <c r="I664">
        <v>1448745741</v>
      </c>
      <c r="J664">
        <v>1446150141</v>
      </c>
      <c r="K664" t="b">
        <v>0</v>
      </c>
      <c r="L664">
        <v>8</v>
      </c>
      <c r="M664" t="b">
        <v>0</v>
      </c>
      <c r="N664" t="s">
        <v>8271</v>
      </c>
      <c r="O664" s="9">
        <f t="shared" si="60"/>
        <v>24.285714285714285</v>
      </c>
      <c r="P664" s="10">
        <f t="shared" si="61"/>
        <v>53.125</v>
      </c>
      <c r="Q664" t="str">
        <f t="shared" si="62"/>
        <v>theater</v>
      </c>
      <c r="R664" t="str">
        <f t="shared" si="63"/>
        <v>plays</v>
      </c>
      <c r="S664" s="15">
        <f t="shared" si="64"/>
        <v>42306.598854166667</v>
      </c>
      <c r="T664" s="15">
        <f t="shared" si="65"/>
        <v>42336.640520833331</v>
      </c>
    </row>
    <row r="665" spans="1:20" ht="57.6" x14ac:dyDescent="0.3">
      <c r="A665">
        <v>2911</v>
      </c>
      <c r="B665" s="3" t="s">
        <v>2911</v>
      </c>
      <c r="C665" s="3" t="s">
        <v>7021</v>
      </c>
      <c r="D665">
        <v>1800</v>
      </c>
      <c r="E665">
        <v>657</v>
      </c>
      <c r="F665" s="6" t="s">
        <v>8221</v>
      </c>
      <c r="G665" t="s">
        <v>8224</v>
      </c>
      <c r="H665" t="s">
        <v>8246</v>
      </c>
      <c r="I665">
        <v>1435429626</v>
      </c>
      <c r="J665">
        <v>1431973626</v>
      </c>
      <c r="K665" t="b">
        <v>0</v>
      </c>
      <c r="L665">
        <v>14</v>
      </c>
      <c r="M665" t="b">
        <v>0</v>
      </c>
      <c r="N665" t="s">
        <v>8271</v>
      </c>
      <c r="O665" s="9">
        <f t="shared" si="60"/>
        <v>36.5</v>
      </c>
      <c r="P665" s="10">
        <f t="shared" si="61"/>
        <v>46.928571428571431</v>
      </c>
      <c r="Q665" t="str">
        <f t="shared" si="62"/>
        <v>theater</v>
      </c>
      <c r="R665" t="str">
        <f t="shared" si="63"/>
        <v>plays</v>
      </c>
      <c r="S665" s="15">
        <f t="shared" si="64"/>
        <v>42142.518819444449</v>
      </c>
      <c r="T665" s="15">
        <f t="shared" si="65"/>
        <v>42182.518819444449</v>
      </c>
    </row>
    <row r="666" spans="1:20" ht="43.2" x14ac:dyDescent="0.3">
      <c r="A666">
        <v>2916</v>
      </c>
      <c r="B666" s="3" t="s">
        <v>2916</v>
      </c>
      <c r="C666" s="3" t="s">
        <v>7026</v>
      </c>
      <c r="D666">
        <v>1850</v>
      </c>
      <c r="E666">
        <v>145</v>
      </c>
      <c r="F666" s="6" t="s">
        <v>8221</v>
      </c>
      <c r="G666" t="s">
        <v>8225</v>
      </c>
      <c r="H666" t="s">
        <v>8247</v>
      </c>
      <c r="I666">
        <v>1400498789</v>
      </c>
      <c r="J666">
        <v>1398511589</v>
      </c>
      <c r="K666" t="b">
        <v>0</v>
      </c>
      <c r="L666">
        <v>7</v>
      </c>
      <c r="M666" t="b">
        <v>0</v>
      </c>
      <c r="N666" t="s">
        <v>8271</v>
      </c>
      <c r="O666" s="9">
        <f t="shared" si="60"/>
        <v>7.8378378378378386</v>
      </c>
      <c r="P666" s="10">
        <f t="shared" si="61"/>
        <v>20.714285714285715</v>
      </c>
      <c r="Q666" t="str">
        <f t="shared" si="62"/>
        <v>theater</v>
      </c>
      <c r="R666" t="str">
        <f t="shared" si="63"/>
        <v>plays</v>
      </c>
      <c r="S666" s="15">
        <f t="shared" si="64"/>
        <v>41755.226724537039</v>
      </c>
      <c r="T666" s="15">
        <f t="shared" si="65"/>
        <v>41778.226724537039</v>
      </c>
    </row>
    <row r="667" spans="1:20" ht="43.2" x14ac:dyDescent="0.3">
      <c r="A667">
        <v>1786</v>
      </c>
      <c r="B667" s="3" t="s">
        <v>1787</v>
      </c>
      <c r="C667" s="3" t="s">
        <v>5896</v>
      </c>
      <c r="D667">
        <v>1900</v>
      </c>
      <c r="E667">
        <v>905</v>
      </c>
      <c r="F667" s="6" t="s">
        <v>8221</v>
      </c>
      <c r="G667" t="s">
        <v>8233</v>
      </c>
      <c r="H667" t="s">
        <v>8249</v>
      </c>
      <c r="I667">
        <v>1418649177</v>
      </c>
      <c r="J667">
        <v>1416057177</v>
      </c>
      <c r="K667" t="b">
        <v>1</v>
      </c>
      <c r="L667">
        <v>29</v>
      </c>
      <c r="M667" t="b">
        <v>0</v>
      </c>
      <c r="N667" t="s">
        <v>8285</v>
      </c>
      <c r="O667" s="9">
        <f t="shared" si="60"/>
        <v>47.631578947368418</v>
      </c>
      <c r="P667" s="10">
        <f t="shared" si="61"/>
        <v>31.206896551724139</v>
      </c>
      <c r="Q667" t="str">
        <f t="shared" si="62"/>
        <v>photography</v>
      </c>
      <c r="R667" t="str">
        <f t="shared" si="63"/>
        <v>photobooks</v>
      </c>
      <c r="S667" s="15">
        <f t="shared" si="64"/>
        <v>41958.300659722227</v>
      </c>
      <c r="T667" s="15">
        <f t="shared" si="65"/>
        <v>41988.300659722227</v>
      </c>
    </row>
    <row r="668" spans="1:20" ht="43.2" x14ac:dyDescent="0.3">
      <c r="A668">
        <v>4009</v>
      </c>
      <c r="B668" s="3" t="s">
        <v>4005</v>
      </c>
      <c r="C668" s="3" t="s">
        <v>8114</v>
      </c>
      <c r="D668">
        <v>1930</v>
      </c>
      <c r="E668">
        <v>75</v>
      </c>
      <c r="F668" s="6" t="s">
        <v>8221</v>
      </c>
      <c r="G668" t="s">
        <v>8225</v>
      </c>
      <c r="H668" t="s">
        <v>8247</v>
      </c>
      <c r="I668">
        <v>1410281360</v>
      </c>
      <c r="J668">
        <v>1406825360</v>
      </c>
      <c r="K668" t="b">
        <v>0</v>
      </c>
      <c r="L668">
        <v>3</v>
      </c>
      <c r="M668" t="b">
        <v>0</v>
      </c>
      <c r="N668" t="s">
        <v>8271</v>
      </c>
      <c r="O668" s="9">
        <f t="shared" si="60"/>
        <v>3.8860103626943006</v>
      </c>
      <c r="P668" s="10">
        <f t="shared" si="61"/>
        <v>25</v>
      </c>
      <c r="Q668" t="str">
        <f t="shared" si="62"/>
        <v>theater</v>
      </c>
      <c r="R668" t="str">
        <f t="shared" si="63"/>
        <v>plays</v>
      </c>
      <c r="S668" s="15">
        <f t="shared" si="64"/>
        <v>41851.450925925928</v>
      </c>
      <c r="T668" s="15">
        <f t="shared" si="65"/>
        <v>41891.450925925928</v>
      </c>
    </row>
    <row r="669" spans="1:20" ht="43.2" x14ac:dyDescent="0.3">
      <c r="A669">
        <v>2750</v>
      </c>
      <c r="B669" s="3" t="s">
        <v>2750</v>
      </c>
      <c r="C669" s="3" t="s">
        <v>6860</v>
      </c>
      <c r="D669">
        <v>1999</v>
      </c>
      <c r="E669">
        <v>0</v>
      </c>
      <c r="F669" s="6" t="s">
        <v>8221</v>
      </c>
      <c r="G669" t="s">
        <v>8224</v>
      </c>
      <c r="H669" t="s">
        <v>8246</v>
      </c>
      <c r="I669">
        <v>1341086400</v>
      </c>
      <c r="J669">
        <v>1340055345</v>
      </c>
      <c r="K669" t="b">
        <v>0</v>
      </c>
      <c r="L669">
        <v>0</v>
      </c>
      <c r="M669" t="b">
        <v>0</v>
      </c>
      <c r="N669" t="s">
        <v>8304</v>
      </c>
      <c r="O669" s="9">
        <f t="shared" si="60"/>
        <v>0</v>
      </c>
      <c r="P669" s="10" t="e">
        <f t="shared" si="61"/>
        <v>#DIV/0!</v>
      </c>
      <c r="Q669" t="str">
        <f t="shared" si="62"/>
        <v>publishing</v>
      </c>
      <c r="R669" t="str">
        <f t="shared" si="63"/>
        <v>children's books</v>
      </c>
      <c r="S669" s="15">
        <f t="shared" si="64"/>
        <v>41078.649826388886</v>
      </c>
      <c r="T669" s="15">
        <f t="shared" si="65"/>
        <v>41090.583333333336</v>
      </c>
    </row>
    <row r="670" spans="1:20" ht="43.2" x14ac:dyDescent="0.3">
      <c r="A670">
        <v>449</v>
      </c>
      <c r="B670" s="3" t="s">
        <v>450</v>
      </c>
      <c r="C670" s="3" t="s">
        <v>4559</v>
      </c>
      <c r="D670">
        <v>2000</v>
      </c>
      <c r="E670">
        <v>45</v>
      </c>
      <c r="F670" s="6" t="s">
        <v>8221</v>
      </c>
      <c r="G670" t="s">
        <v>8225</v>
      </c>
      <c r="H670" t="s">
        <v>8247</v>
      </c>
      <c r="I670">
        <v>1382017085</v>
      </c>
      <c r="J670">
        <v>1379425085</v>
      </c>
      <c r="K670" t="b">
        <v>0</v>
      </c>
      <c r="L670">
        <v>5</v>
      </c>
      <c r="M670" t="b">
        <v>0</v>
      </c>
      <c r="N670" t="s">
        <v>8270</v>
      </c>
      <c r="O670" s="9">
        <f t="shared" si="60"/>
        <v>2.25</v>
      </c>
      <c r="P670" s="10">
        <f t="shared" si="61"/>
        <v>9</v>
      </c>
      <c r="Q670" t="str">
        <f t="shared" si="62"/>
        <v>film &amp; video</v>
      </c>
      <c r="R670" t="str">
        <f t="shared" si="63"/>
        <v>animation</v>
      </c>
      <c r="S670" s="15">
        <f t="shared" si="64"/>
        <v>41534.318113425928</v>
      </c>
      <c r="T670" s="15">
        <f t="shared" si="65"/>
        <v>41564.318113425928</v>
      </c>
    </row>
    <row r="671" spans="1:20" ht="57.6" x14ac:dyDescent="0.3">
      <c r="A671">
        <v>475</v>
      </c>
      <c r="B671" s="3" t="s">
        <v>476</v>
      </c>
      <c r="C671" s="3" t="s">
        <v>4585</v>
      </c>
      <c r="D671">
        <v>2000</v>
      </c>
      <c r="E671">
        <v>0</v>
      </c>
      <c r="F671" s="6" t="s">
        <v>8221</v>
      </c>
      <c r="G671" t="s">
        <v>8224</v>
      </c>
      <c r="H671" t="s">
        <v>8246</v>
      </c>
      <c r="I671">
        <v>1430877843</v>
      </c>
      <c r="J671">
        <v>1428285843</v>
      </c>
      <c r="K671" t="b">
        <v>0</v>
      </c>
      <c r="L671">
        <v>0</v>
      </c>
      <c r="M671" t="b">
        <v>0</v>
      </c>
      <c r="N671" t="s">
        <v>8270</v>
      </c>
      <c r="O671" s="9">
        <f t="shared" si="60"/>
        <v>0</v>
      </c>
      <c r="P671" s="10" t="e">
        <f t="shared" si="61"/>
        <v>#DIV/0!</v>
      </c>
      <c r="Q671" t="str">
        <f t="shared" si="62"/>
        <v>film &amp; video</v>
      </c>
      <c r="R671" t="str">
        <f t="shared" si="63"/>
        <v>animation</v>
      </c>
      <c r="S671" s="15">
        <f t="shared" si="64"/>
        <v>42099.836145833338</v>
      </c>
      <c r="T671" s="15">
        <f t="shared" si="65"/>
        <v>42129.836145833338</v>
      </c>
    </row>
    <row r="672" spans="1:20" ht="43.2" x14ac:dyDescent="0.3">
      <c r="A672">
        <v>685</v>
      </c>
      <c r="B672" s="3" t="s">
        <v>686</v>
      </c>
      <c r="C672" s="3" t="s">
        <v>4795</v>
      </c>
      <c r="D672">
        <v>2000</v>
      </c>
      <c r="E672">
        <v>553</v>
      </c>
      <c r="F672" s="6" t="s">
        <v>8221</v>
      </c>
      <c r="G672" t="s">
        <v>8224</v>
      </c>
      <c r="H672" t="s">
        <v>8246</v>
      </c>
      <c r="I672">
        <v>1421095672</v>
      </c>
      <c r="J672">
        <v>1417207672</v>
      </c>
      <c r="K672" t="b">
        <v>0</v>
      </c>
      <c r="L672">
        <v>10</v>
      </c>
      <c r="M672" t="b">
        <v>0</v>
      </c>
      <c r="N672" t="s">
        <v>8273</v>
      </c>
      <c r="O672" s="9">
        <f t="shared" si="60"/>
        <v>27.650000000000002</v>
      </c>
      <c r="P672" s="10">
        <f t="shared" si="61"/>
        <v>55.3</v>
      </c>
      <c r="Q672" t="str">
        <f t="shared" si="62"/>
        <v>technology</v>
      </c>
      <c r="R672" t="str">
        <f t="shared" si="63"/>
        <v>wearables</v>
      </c>
      <c r="S672" s="15">
        <f t="shared" si="64"/>
        <v>41971.616574074069</v>
      </c>
      <c r="T672" s="15">
        <f t="shared" si="65"/>
        <v>42016.616574074069</v>
      </c>
    </row>
    <row r="673" spans="1:20" ht="43.2" x14ac:dyDescent="0.3">
      <c r="A673">
        <v>863</v>
      </c>
      <c r="B673" s="3" t="s">
        <v>864</v>
      </c>
      <c r="C673" s="3" t="s">
        <v>4973</v>
      </c>
      <c r="D673">
        <v>2000</v>
      </c>
      <c r="E673">
        <v>90</v>
      </c>
      <c r="F673" s="6" t="s">
        <v>8221</v>
      </c>
      <c r="G673" t="s">
        <v>8224</v>
      </c>
      <c r="H673" t="s">
        <v>8246</v>
      </c>
      <c r="I673">
        <v>1329014966</v>
      </c>
      <c r="J673">
        <v>1326422966</v>
      </c>
      <c r="K673" t="b">
        <v>0</v>
      </c>
      <c r="L673">
        <v>5</v>
      </c>
      <c r="M673" t="b">
        <v>0</v>
      </c>
      <c r="N673" t="s">
        <v>8278</v>
      </c>
      <c r="O673" s="9">
        <f t="shared" si="60"/>
        <v>4.5</v>
      </c>
      <c r="P673" s="10">
        <f t="shared" si="61"/>
        <v>18</v>
      </c>
      <c r="Q673" t="str">
        <f t="shared" si="62"/>
        <v>music</v>
      </c>
      <c r="R673" t="str">
        <f t="shared" si="63"/>
        <v>jazz</v>
      </c>
      <c r="S673" s="15">
        <f t="shared" si="64"/>
        <v>40920.867662037039</v>
      </c>
      <c r="T673" s="15">
        <f t="shared" si="65"/>
        <v>40950.867662037039</v>
      </c>
    </row>
    <row r="674" spans="1:20" ht="43.2" x14ac:dyDescent="0.3">
      <c r="A674">
        <v>877</v>
      </c>
      <c r="B674" s="3" t="s">
        <v>878</v>
      </c>
      <c r="C674" s="3" t="s">
        <v>4987</v>
      </c>
      <c r="D674">
        <v>2000</v>
      </c>
      <c r="E674">
        <v>1351</v>
      </c>
      <c r="F674" s="6" t="s">
        <v>8221</v>
      </c>
      <c r="G674" t="s">
        <v>8224</v>
      </c>
      <c r="H674" t="s">
        <v>8246</v>
      </c>
      <c r="I674">
        <v>1387479360</v>
      </c>
      <c r="J674">
        <v>1384887360</v>
      </c>
      <c r="K674" t="b">
        <v>0</v>
      </c>
      <c r="L674">
        <v>29</v>
      </c>
      <c r="M674" t="b">
        <v>0</v>
      </c>
      <c r="N674" t="s">
        <v>8278</v>
      </c>
      <c r="O674" s="9">
        <f t="shared" ref="O674:O737" si="66">E674/D674*100</f>
        <v>67.55</v>
      </c>
      <c r="P674" s="10">
        <f t="shared" ref="P674:P737" si="67">E674/L674</f>
        <v>46.586206896551722</v>
      </c>
      <c r="Q674" t="str">
        <f t="shared" ref="Q674:Q737" si="68">LEFT(N674, SEARCH("/", N674)-1)</f>
        <v>music</v>
      </c>
      <c r="R674" t="str">
        <f t="shared" ref="R674:R737" si="69">RIGHT(N674,LEN(N674)-SEARCH("/",N674))</f>
        <v>jazz</v>
      </c>
      <c r="S674" s="15">
        <f t="shared" si="64"/>
        <v>41597.538888888892</v>
      </c>
      <c r="T674" s="15">
        <f t="shared" si="65"/>
        <v>41627.538888888892</v>
      </c>
    </row>
    <row r="675" spans="1:20" ht="43.2" x14ac:dyDescent="0.3">
      <c r="A675">
        <v>884</v>
      </c>
      <c r="B675" s="3" t="s">
        <v>885</v>
      </c>
      <c r="C675" s="3" t="s">
        <v>4994</v>
      </c>
      <c r="D675">
        <v>2000</v>
      </c>
      <c r="E675">
        <v>20</v>
      </c>
      <c r="F675" s="6" t="s">
        <v>8221</v>
      </c>
      <c r="G675" t="s">
        <v>8224</v>
      </c>
      <c r="H675" t="s">
        <v>8246</v>
      </c>
      <c r="I675">
        <v>1336789860</v>
      </c>
      <c r="J675">
        <v>1331666146</v>
      </c>
      <c r="K675" t="b">
        <v>0</v>
      </c>
      <c r="L675">
        <v>2</v>
      </c>
      <c r="M675" t="b">
        <v>0</v>
      </c>
      <c r="N675" t="s">
        <v>8279</v>
      </c>
      <c r="O675" s="9">
        <f t="shared" si="66"/>
        <v>1</v>
      </c>
      <c r="P675" s="10">
        <f t="shared" si="67"/>
        <v>10</v>
      </c>
      <c r="Q675" t="str">
        <f t="shared" si="68"/>
        <v>music</v>
      </c>
      <c r="R675" t="str">
        <f t="shared" si="69"/>
        <v>indie rock</v>
      </c>
      <c r="S675" s="15">
        <f t="shared" si="64"/>
        <v>40981.552615740737</v>
      </c>
      <c r="T675" s="15">
        <f t="shared" si="65"/>
        <v>41040.854861111111</v>
      </c>
    </row>
    <row r="676" spans="1:20" ht="43.2" x14ac:dyDescent="0.3">
      <c r="A676">
        <v>893</v>
      </c>
      <c r="B676" s="3" t="s">
        <v>894</v>
      </c>
      <c r="C676" s="3" t="s">
        <v>5003</v>
      </c>
      <c r="D676">
        <v>2000</v>
      </c>
      <c r="E676">
        <v>200</v>
      </c>
      <c r="F676" s="6" t="s">
        <v>8221</v>
      </c>
      <c r="G676" t="s">
        <v>8224</v>
      </c>
      <c r="H676" t="s">
        <v>8246</v>
      </c>
      <c r="I676">
        <v>1427920363</v>
      </c>
      <c r="J676">
        <v>1425331963</v>
      </c>
      <c r="K676" t="b">
        <v>0</v>
      </c>
      <c r="L676">
        <v>5</v>
      </c>
      <c r="M676" t="b">
        <v>0</v>
      </c>
      <c r="N676" t="s">
        <v>8279</v>
      </c>
      <c r="O676" s="9">
        <f t="shared" si="66"/>
        <v>10</v>
      </c>
      <c r="P676" s="10">
        <f t="shared" si="67"/>
        <v>40</v>
      </c>
      <c r="Q676" t="str">
        <f t="shared" si="68"/>
        <v>music</v>
      </c>
      <c r="R676" t="str">
        <f t="shared" si="69"/>
        <v>indie rock</v>
      </c>
      <c r="S676" s="15">
        <f t="shared" si="64"/>
        <v>42065.647719907407</v>
      </c>
      <c r="T676" s="15">
        <f t="shared" si="65"/>
        <v>42095.606053240743</v>
      </c>
    </row>
    <row r="677" spans="1:20" ht="43.2" x14ac:dyDescent="0.3">
      <c r="A677">
        <v>931</v>
      </c>
      <c r="B677" s="3" t="s">
        <v>932</v>
      </c>
      <c r="C677" s="3" t="s">
        <v>5041</v>
      </c>
      <c r="D677">
        <v>2000</v>
      </c>
      <c r="E677">
        <v>131</v>
      </c>
      <c r="F677" s="6" t="s">
        <v>8221</v>
      </c>
      <c r="G677" t="s">
        <v>8225</v>
      </c>
      <c r="H677" t="s">
        <v>8247</v>
      </c>
      <c r="I677">
        <v>1395007200</v>
      </c>
      <c r="J677">
        <v>1392021502</v>
      </c>
      <c r="K677" t="b">
        <v>0</v>
      </c>
      <c r="L677">
        <v>7</v>
      </c>
      <c r="M677" t="b">
        <v>0</v>
      </c>
      <c r="N677" t="s">
        <v>8278</v>
      </c>
      <c r="O677" s="9">
        <f t="shared" si="66"/>
        <v>6.5500000000000007</v>
      </c>
      <c r="P677" s="10">
        <f t="shared" si="67"/>
        <v>18.714285714285715</v>
      </c>
      <c r="Q677" t="str">
        <f t="shared" si="68"/>
        <v>music</v>
      </c>
      <c r="R677" t="str">
        <f t="shared" si="69"/>
        <v>jazz</v>
      </c>
      <c r="S677" s="15">
        <f t="shared" si="64"/>
        <v>41680.109976851854</v>
      </c>
      <c r="T677" s="15">
        <f t="shared" si="65"/>
        <v>41714.666666666664</v>
      </c>
    </row>
    <row r="678" spans="1:20" ht="43.2" x14ac:dyDescent="0.3">
      <c r="A678">
        <v>933</v>
      </c>
      <c r="B678" s="3" t="s">
        <v>934</v>
      </c>
      <c r="C678" s="3" t="s">
        <v>5043</v>
      </c>
      <c r="D678">
        <v>2000</v>
      </c>
      <c r="E678">
        <v>120</v>
      </c>
      <c r="F678" s="6" t="s">
        <v>8221</v>
      </c>
      <c r="G678" t="s">
        <v>8224</v>
      </c>
      <c r="H678" t="s">
        <v>8246</v>
      </c>
      <c r="I678">
        <v>1399867409</v>
      </c>
      <c r="J678">
        <v>1394683409</v>
      </c>
      <c r="K678" t="b">
        <v>0</v>
      </c>
      <c r="L678">
        <v>2</v>
      </c>
      <c r="M678" t="b">
        <v>0</v>
      </c>
      <c r="N678" t="s">
        <v>8278</v>
      </c>
      <c r="O678" s="9">
        <f t="shared" si="66"/>
        <v>6</v>
      </c>
      <c r="P678" s="10">
        <f t="shared" si="67"/>
        <v>60</v>
      </c>
      <c r="Q678" t="str">
        <f t="shared" si="68"/>
        <v>music</v>
      </c>
      <c r="R678" t="str">
        <f t="shared" si="69"/>
        <v>jazz</v>
      </c>
      <c r="S678" s="15">
        <f t="shared" si="64"/>
        <v>41710.919085648151</v>
      </c>
      <c r="T678" s="15">
        <f t="shared" si="65"/>
        <v>41770.919085648151</v>
      </c>
    </row>
    <row r="679" spans="1:20" ht="57.6" x14ac:dyDescent="0.3">
      <c r="A679">
        <v>1092</v>
      </c>
      <c r="B679" s="3" t="s">
        <v>1093</v>
      </c>
      <c r="C679" s="3" t="s">
        <v>5202</v>
      </c>
      <c r="D679">
        <v>2000</v>
      </c>
      <c r="E679">
        <v>21</v>
      </c>
      <c r="F679" s="6" t="s">
        <v>8221</v>
      </c>
      <c r="G679" t="s">
        <v>8224</v>
      </c>
      <c r="H679" t="s">
        <v>8246</v>
      </c>
      <c r="I679">
        <v>1357432638</v>
      </c>
      <c r="J679">
        <v>1354840638</v>
      </c>
      <c r="K679" t="b">
        <v>0</v>
      </c>
      <c r="L679">
        <v>7</v>
      </c>
      <c r="M679" t="b">
        <v>0</v>
      </c>
      <c r="N679" t="s">
        <v>8282</v>
      </c>
      <c r="O679" s="9">
        <f t="shared" si="66"/>
        <v>1.05</v>
      </c>
      <c r="P679" s="10">
        <f t="shared" si="67"/>
        <v>3</v>
      </c>
      <c r="Q679" t="str">
        <f t="shared" si="68"/>
        <v>games</v>
      </c>
      <c r="R679" t="str">
        <f t="shared" si="69"/>
        <v>video games</v>
      </c>
      <c r="S679" s="15">
        <f t="shared" si="64"/>
        <v>41249.775902777779</v>
      </c>
      <c r="T679" s="15">
        <f t="shared" si="65"/>
        <v>41279.775902777779</v>
      </c>
    </row>
    <row r="680" spans="1:20" ht="43.2" x14ac:dyDescent="0.3">
      <c r="A680">
        <v>1126</v>
      </c>
      <c r="B680" s="3" t="s">
        <v>1127</v>
      </c>
      <c r="C680" s="3" t="s">
        <v>5236</v>
      </c>
      <c r="D680">
        <v>2000</v>
      </c>
      <c r="E680">
        <v>10</v>
      </c>
      <c r="F680" s="6" t="s">
        <v>8221</v>
      </c>
      <c r="G680" t="s">
        <v>8224</v>
      </c>
      <c r="H680" t="s">
        <v>8246</v>
      </c>
      <c r="I680">
        <v>1468482694</v>
      </c>
      <c r="J680">
        <v>1465890694</v>
      </c>
      <c r="K680" t="b">
        <v>0</v>
      </c>
      <c r="L680">
        <v>2</v>
      </c>
      <c r="M680" t="b">
        <v>0</v>
      </c>
      <c r="N680" t="s">
        <v>8283</v>
      </c>
      <c r="O680" s="9">
        <f t="shared" si="66"/>
        <v>0.5</v>
      </c>
      <c r="P680" s="10">
        <f t="shared" si="67"/>
        <v>5</v>
      </c>
      <c r="Q680" t="str">
        <f t="shared" si="68"/>
        <v>games</v>
      </c>
      <c r="R680" t="str">
        <f t="shared" si="69"/>
        <v>mobile games</v>
      </c>
      <c r="S680" s="15">
        <f t="shared" si="64"/>
        <v>42535.077476851846</v>
      </c>
      <c r="T680" s="15">
        <f t="shared" si="65"/>
        <v>42565.077476851846</v>
      </c>
    </row>
    <row r="681" spans="1:20" ht="57.6" x14ac:dyDescent="0.3">
      <c r="A681">
        <v>1413</v>
      </c>
      <c r="B681" s="3" t="s">
        <v>1414</v>
      </c>
      <c r="C681" s="3" t="s">
        <v>5523</v>
      </c>
      <c r="D681">
        <v>2000</v>
      </c>
      <c r="E681">
        <v>100</v>
      </c>
      <c r="F681" s="6" t="s">
        <v>8221</v>
      </c>
      <c r="G681" t="s">
        <v>8237</v>
      </c>
      <c r="H681" t="s">
        <v>8249</v>
      </c>
      <c r="I681">
        <v>1455964170</v>
      </c>
      <c r="J681">
        <v>1450780170</v>
      </c>
      <c r="K681" t="b">
        <v>0</v>
      </c>
      <c r="L681">
        <v>1</v>
      </c>
      <c r="M681" t="b">
        <v>0</v>
      </c>
      <c r="N681" t="s">
        <v>8287</v>
      </c>
      <c r="O681" s="9">
        <f t="shared" si="66"/>
        <v>5</v>
      </c>
      <c r="P681" s="10">
        <f t="shared" si="67"/>
        <v>100</v>
      </c>
      <c r="Q681" t="str">
        <f t="shared" si="68"/>
        <v>publishing</v>
      </c>
      <c r="R681" t="str">
        <f t="shared" si="69"/>
        <v>translations</v>
      </c>
      <c r="S681" s="15">
        <f t="shared" si="64"/>
        <v>42360.187152777777</v>
      </c>
      <c r="T681" s="15">
        <f t="shared" si="65"/>
        <v>42420.187152777777</v>
      </c>
    </row>
    <row r="682" spans="1:20" x14ac:dyDescent="0.3">
      <c r="A682">
        <v>1484</v>
      </c>
      <c r="B682" s="3" t="s">
        <v>1485</v>
      </c>
      <c r="C682" s="3" t="s">
        <v>5594</v>
      </c>
      <c r="D682">
        <v>2000</v>
      </c>
      <c r="E682">
        <v>0</v>
      </c>
      <c r="F682" s="6" t="s">
        <v>8221</v>
      </c>
      <c r="G682" t="s">
        <v>8224</v>
      </c>
      <c r="H682" t="s">
        <v>8246</v>
      </c>
      <c r="I682">
        <v>1342882260</v>
      </c>
      <c r="J682">
        <v>1337834963</v>
      </c>
      <c r="K682" t="b">
        <v>0</v>
      </c>
      <c r="L682">
        <v>0</v>
      </c>
      <c r="M682" t="b">
        <v>0</v>
      </c>
      <c r="N682" t="s">
        <v>8275</v>
      </c>
      <c r="O682" s="9">
        <f t="shared" si="66"/>
        <v>0</v>
      </c>
      <c r="P682" s="10" t="e">
        <f t="shared" si="67"/>
        <v>#DIV/0!</v>
      </c>
      <c r="Q682" t="str">
        <f t="shared" si="68"/>
        <v>publishing</v>
      </c>
      <c r="R682" t="str">
        <f t="shared" si="69"/>
        <v>fiction</v>
      </c>
      <c r="S682" s="15">
        <f t="shared" si="64"/>
        <v>41052.950960648144</v>
      </c>
      <c r="T682" s="15">
        <f t="shared" si="65"/>
        <v>41111.368750000001</v>
      </c>
    </row>
    <row r="683" spans="1:20" ht="28.8" x14ac:dyDescent="0.3">
      <c r="A683">
        <v>1495</v>
      </c>
      <c r="B683" s="3" t="s">
        <v>1496</v>
      </c>
      <c r="C683" s="3" t="s">
        <v>5605</v>
      </c>
      <c r="D683">
        <v>2000</v>
      </c>
      <c r="E683">
        <v>0</v>
      </c>
      <c r="F683" s="6" t="s">
        <v>8221</v>
      </c>
      <c r="G683" t="s">
        <v>8224</v>
      </c>
      <c r="H683" t="s">
        <v>8246</v>
      </c>
      <c r="I683">
        <v>1314471431</v>
      </c>
      <c r="J683">
        <v>1311879431</v>
      </c>
      <c r="K683" t="b">
        <v>0</v>
      </c>
      <c r="L683">
        <v>0</v>
      </c>
      <c r="M683" t="b">
        <v>0</v>
      </c>
      <c r="N683" t="s">
        <v>8275</v>
      </c>
      <c r="O683" s="9">
        <f t="shared" si="66"/>
        <v>0</v>
      </c>
      <c r="P683" s="10" t="e">
        <f t="shared" si="67"/>
        <v>#DIV/0!</v>
      </c>
      <c r="Q683" t="str">
        <f t="shared" si="68"/>
        <v>publishing</v>
      </c>
      <c r="R683" t="str">
        <f t="shared" si="69"/>
        <v>fiction</v>
      </c>
      <c r="S683" s="15">
        <f t="shared" si="64"/>
        <v>40752.539710648147</v>
      </c>
      <c r="T683" s="15">
        <f t="shared" si="65"/>
        <v>40782.539710648147</v>
      </c>
    </row>
    <row r="684" spans="1:20" ht="43.2" x14ac:dyDescent="0.3">
      <c r="A684">
        <v>1499</v>
      </c>
      <c r="B684" s="3" t="s">
        <v>1500</v>
      </c>
      <c r="C684" s="3" t="s">
        <v>5609</v>
      </c>
      <c r="D684">
        <v>2000</v>
      </c>
      <c r="E684">
        <v>5</v>
      </c>
      <c r="F684" s="6" t="s">
        <v>8221</v>
      </c>
      <c r="G684" t="s">
        <v>8224</v>
      </c>
      <c r="H684" t="s">
        <v>8246</v>
      </c>
      <c r="I684">
        <v>1470355833</v>
      </c>
      <c r="J684">
        <v>1465171833</v>
      </c>
      <c r="K684" t="b">
        <v>0</v>
      </c>
      <c r="L684">
        <v>1</v>
      </c>
      <c r="M684" t="b">
        <v>0</v>
      </c>
      <c r="N684" t="s">
        <v>8275</v>
      </c>
      <c r="O684" s="9">
        <f t="shared" si="66"/>
        <v>0.25</v>
      </c>
      <c r="P684" s="10">
        <f t="shared" si="67"/>
        <v>5</v>
      </c>
      <c r="Q684" t="str">
        <f t="shared" si="68"/>
        <v>publishing</v>
      </c>
      <c r="R684" t="str">
        <f t="shared" si="69"/>
        <v>fiction</v>
      </c>
      <c r="S684" s="15">
        <f t="shared" si="64"/>
        <v>42526.757326388892</v>
      </c>
      <c r="T684" s="15">
        <f t="shared" si="65"/>
        <v>42586.757326388892</v>
      </c>
    </row>
    <row r="685" spans="1:20" ht="57.6" x14ac:dyDescent="0.3">
      <c r="A685">
        <v>1585</v>
      </c>
      <c r="B685" s="3" t="s">
        <v>1586</v>
      </c>
      <c r="C685" s="3" t="s">
        <v>5695</v>
      </c>
      <c r="D685">
        <v>2000</v>
      </c>
      <c r="E685">
        <v>1580</v>
      </c>
      <c r="F685" s="6" t="s">
        <v>8221</v>
      </c>
      <c r="G685" t="s">
        <v>8229</v>
      </c>
      <c r="H685" t="s">
        <v>8251</v>
      </c>
      <c r="I685">
        <v>1482663600</v>
      </c>
      <c r="J685">
        <v>1480800568</v>
      </c>
      <c r="K685" t="b">
        <v>0</v>
      </c>
      <c r="L685">
        <v>12</v>
      </c>
      <c r="M685" t="b">
        <v>0</v>
      </c>
      <c r="N685" t="s">
        <v>8291</v>
      </c>
      <c r="O685" s="9">
        <f t="shared" si="66"/>
        <v>79</v>
      </c>
      <c r="P685" s="10">
        <f t="shared" si="67"/>
        <v>131.66666666666666</v>
      </c>
      <c r="Q685" t="str">
        <f t="shared" si="68"/>
        <v>photography</v>
      </c>
      <c r="R685" t="str">
        <f t="shared" si="69"/>
        <v>places</v>
      </c>
      <c r="S685" s="15">
        <f t="shared" si="64"/>
        <v>42707.645462962959</v>
      </c>
      <c r="T685" s="15">
        <f t="shared" si="65"/>
        <v>42729.208333333328</v>
      </c>
    </row>
    <row r="686" spans="1:20" ht="43.2" x14ac:dyDescent="0.3">
      <c r="A686">
        <v>1704</v>
      </c>
      <c r="B686" s="3" t="s">
        <v>1705</v>
      </c>
      <c r="C686" s="3" t="s">
        <v>5814</v>
      </c>
      <c r="D686">
        <v>2000</v>
      </c>
      <c r="E686">
        <v>1302</v>
      </c>
      <c r="F686" s="6" t="s">
        <v>8221</v>
      </c>
      <c r="G686" t="s">
        <v>8224</v>
      </c>
      <c r="H686" t="s">
        <v>8246</v>
      </c>
      <c r="I686">
        <v>1424056873</v>
      </c>
      <c r="J686">
        <v>1421464873</v>
      </c>
      <c r="K686" t="b">
        <v>0</v>
      </c>
      <c r="L686">
        <v>11</v>
      </c>
      <c r="M686" t="b">
        <v>0</v>
      </c>
      <c r="N686" t="s">
        <v>8293</v>
      </c>
      <c r="O686" s="9">
        <f t="shared" si="66"/>
        <v>65.100000000000009</v>
      </c>
      <c r="P686" s="10">
        <f t="shared" si="67"/>
        <v>118.36363636363636</v>
      </c>
      <c r="Q686" t="str">
        <f t="shared" si="68"/>
        <v>music</v>
      </c>
      <c r="R686" t="str">
        <f t="shared" si="69"/>
        <v>faith</v>
      </c>
      <c r="S686" s="15">
        <f t="shared" si="64"/>
        <v>42020.889733796299</v>
      </c>
      <c r="T686" s="15">
        <f t="shared" si="65"/>
        <v>42050.889733796299</v>
      </c>
    </row>
    <row r="687" spans="1:20" ht="43.2" x14ac:dyDescent="0.3">
      <c r="A687">
        <v>1705</v>
      </c>
      <c r="B687" s="3" t="s">
        <v>1706</v>
      </c>
      <c r="C687" s="3" t="s">
        <v>5815</v>
      </c>
      <c r="D687">
        <v>2000</v>
      </c>
      <c r="E687">
        <v>0</v>
      </c>
      <c r="F687" s="6" t="s">
        <v>8221</v>
      </c>
      <c r="G687" t="s">
        <v>8224</v>
      </c>
      <c r="H687" t="s">
        <v>8246</v>
      </c>
      <c r="I687">
        <v>1441814400</v>
      </c>
      <c r="J687">
        <v>1440807846</v>
      </c>
      <c r="K687" t="b">
        <v>0</v>
      </c>
      <c r="L687">
        <v>0</v>
      </c>
      <c r="M687" t="b">
        <v>0</v>
      </c>
      <c r="N687" t="s">
        <v>8293</v>
      </c>
      <c r="O687" s="9">
        <f t="shared" si="66"/>
        <v>0</v>
      </c>
      <c r="P687" s="10" t="e">
        <f t="shared" si="67"/>
        <v>#DIV/0!</v>
      </c>
      <c r="Q687" t="str">
        <f t="shared" si="68"/>
        <v>music</v>
      </c>
      <c r="R687" t="str">
        <f t="shared" si="69"/>
        <v>faith</v>
      </c>
      <c r="S687" s="15">
        <f t="shared" si="64"/>
        <v>42244.766736111109</v>
      </c>
      <c r="T687" s="15">
        <f t="shared" si="65"/>
        <v>42256.416666666672</v>
      </c>
    </row>
    <row r="688" spans="1:20" ht="43.2" x14ac:dyDescent="0.3">
      <c r="A688">
        <v>1716</v>
      </c>
      <c r="B688" s="3" t="s">
        <v>1717</v>
      </c>
      <c r="C688" s="3" t="s">
        <v>5826</v>
      </c>
      <c r="D688">
        <v>2000</v>
      </c>
      <c r="E688">
        <v>150</v>
      </c>
      <c r="F688" s="6" t="s">
        <v>8221</v>
      </c>
      <c r="G688" t="s">
        <v>8224</v>
      </c>
      <c r="H688" t="s">
        <v>8246</v>
      </c>
      <c r="I688">
        <v>1481295099</v>
      </c>
      <c r="J688">
        <v>1477835499</v>
      </c>
      <c r="K688" t="b">
        <v>0</v>
      </c>
      <c r="L688">
        <v>3</v>
      </c>
      <c r="M688" t="b">
        <v>0</v>
      </c>
      <c r="N688" t="s">
        <v>8293</v>
      </c>
      <c r="O688" s="9">
        <f t="shared" si="66"/>
        <v>7.5</v>
      </c>
      <c r="P688" s="10">
        <f t="shared" si="67"/>
        <v>50</v>
      </c>
      <c r="Q688" t="str">
        <f t="shared" si="68"/>
        <v>music</v>
      </c>
      <c r="R688" t="str">
        <f t="shared" si="69"/>
        <v>faith</v>
      </c>
      <c r="S688" s="15">
        <f t="shared" si="64"/>
        <v>42673.327534722222</v>
      </c>
      <c r="T688" s="15">
        <f t="shared" si="65"/>
        <v>42713.369201388887</v>
      </c>
    </row>
    <row r="689" spans="1:20" ht="43.2" x14ac:dyDescent="0.3">
      <c r="A689">
        <v>1986</v>
      </c>
      <c r="B689" s="3" t="s">
        <v>1987</v>
      </c>
      <c r="C689" s="3" t="s">
        <v>6096</v>
      </c>
      <c r="D689">
        <v>2000</v>
      </c>
      <c r="E689">
        <v>1</v>
      </c>
      <c r="F689" s="6" t="s">
        <v>8221</v>
      </c>
      <c r="G689" t="s">
        <v>8225</v>
      </c>
      <c r="H689" t="s">
        <v>8247</v>
      </c>
      <c r="I689">
        <v>1457947483</v>
      </c>
      <c r="J689">
        <v>1455359083</v>
      </c>
      <c r="K689" t="b">
        <v>0</v>
      </c>
      <c r="L689">
        <v>1</v>
      </c>
      <c r="M689" t="b">
        <v>0</v>
      </c>
      <c r="N689" t="s">
        <v>8296</v>
      </c>
      <c r="O689" s="9">
        <f t="shared" si="66"/>
        <v>0.05</v>
      </c>
      <c r="P689" s="10">
        <f t="shared" si="67"/>
        <v>1</v>
      </c>
      <c r="Q689" t="str">
        <f t="shared" si="68"/>
        <v>photography</v>
      </c>
      <c r="R689" t="str">
        <f t="shared" si="69"/>
        <v>people</v>
      </c>
      <c r="S689" s="15">
        <f t="shared" si="64"/>
        <v>42413.183831018512</v>
      </c>
      <c r="T689" s="15">
        <f t="shared" si="65"/>
        <v>42443.142164351855</v>
      </c>
    </row>
    <row r="690" spans="1:20" ht="28.8" x14ac:dyDescent="0.3">
      <c r="A690">
        <v>1991</v>
      </c>
      <c r="B690" s="3" t="s">
        <v>1992</v>
      </c>
      <c r="C690" s="3" t="s">
        <v>6101</v>
      </c>
      <c r="D690">
        <v>2000</v>
      </c>
      <c r="E690">
        <v>140</v>
      </c>
      <c r="F690" s="6" t="s">
        <v>8221</v>
      </c>
      <c r="G690" t="s">
        <v>8224</v>
      </c>
      <c r="H690" t="s">
        <v>8246</v>
      </c>
      <c r="I690">
        <v>1435958786</v>
      </c>
      <c r="J690">
        <v>1434144386</v>
      </c>
      <c r="K690" t="b">
        <v>0</v>
      </c>
      <c r="L690">
        <v>3</v>
      </c>
      <c r="M690" t="b">
        <v>0</v>
      </c>
      <c r="N690" t="s">
        <v>8296</v>
      </c>
      <c r="O690" s="9">
        <f t="shared" si="66"/>
        <v>7.0000000000000009</v>
      </c>
      <c r="P690" s="10">
        <f t="shared" si="67"/>
        <v>46.666666666666664</v>
      </c>
      <c r="Q690" t="str">
        <f t="shared" si="68"/>
        <v>photography</v>
      </c>
      <c r="R690" t="str">
        <f t="shared" si="69"/>
        <v>people</v>
      </c>
      <c r="S690" s="15">
        <f t="shared" si="64"/>
        <v>42167.64335648148</v>
      </c>
      <c r="T690" s="15">
        <f t="shared" si="65"/>
        <v>42188.64335648148</v>
      </c>
    </row>
    <row r="691" spans="1:20" ht="43.2" x14ac:dyDescent="0.3">
      <c r="A691">
        <v>1993</v>
      </c>
      <c r="B691" s="3" t="s">
        <v>1994</v>
      </c>
      <c r="C691" s="3" t="s">
        <v>6103</v>
      </c>
      <c r="D691">
        <v>2000</v>
      </c>
      <c r="E691">
        <v>0</v>
      </c>
      <c r="F691" s="6" t="s">
        <v>8221</v>
      </c>
      <c r="G691" t="s">
        <v>8225</v>
      </c>
      <c r="H691" t="s">
        <v>8247</v>
      </c>
      <c r="I691">
        <v>1450706837</v>
      </c>
      <c r="J691">
        <v>1448114837</v>
      </c>
      <c r="K691" t="b">
        <v>0</v>
      </c>
      <c r="L691">
        <v>0</v>
      </c>
      <c r="M691" t="b">
        <v>0</v>
      </c>
      <c r="N691" t="s">
        <v>8296</v>
      </c>
      <c r="O691" s="9">
        <f t="shared" si="66"/>
        <v>0</v>
      </c>
      <c r="P691" s="10" t="e">
        <f t="shared" si="67"/>
        <v>#DIV/0!</v>
      </c>
      <c r="Q691" t="str">
        <f t="shared" si="68"/>
        <v>photography</v>
      </c>
      <c r="R691" t="str">
        <f t="shared" si="69"/>
        <v>people</v>
      </c>
      <c r="S691" s="15">
        <f t="shared" si="64"/>
        <v>42329.33839120371</v>
      </c>
      <c r="T691" s="15">
        <f t="shared" si="65"/>
        <v>42359.33839120371</v>
      </c>
    </row>
    <row r="692" spans="1:20" ht="43.2" x14ac:dyDescent="0.3">
      <c r="A692">
        <v>2129</v>
      </c>
      <c r="B692" s="3" t="s">
        <v>2130</v>
      </c>
      <c r="C692" s="3" t="s">
        <v>6239</v>
      </c>
      <c r="D692">
        <v>2000</v>
      </c>
      <c r="E692">
        <v>236</v>
      </c>
      <c r="F692" s="6" t="s">
        <v>8221</v>
      </c>
      <c r="G692" t="s">
        <v>8224</v>
      </c>
      <c r="H692" t="s">
        <v>8246</v>
      </c>
      <c r="I692">
        <v>1457570100</v>
      </c>
      <c r="J692">
        <v>1454978100</v>
      </c>
      <c r="K692" t="b">
        <v>0</v>
      </c>
      <c r="L692">
        <v>12</v>
      </c>
      <c r="M692" t="b">
        <v>0</v>
      </c>
      <c r="N692" t="s">
        <v>8282</v>
      </c>
      <c r="O692" s="9">
        <f t="shared" si="66"/>
        <v>11.799999999999999</v>
      </c>
      <c r="P692" s="10">
        <f t="shared" si="67"/>
        <v>19.666666666666668</v>
      </c>
      <c r="Q692" t="str">
        <f t="shared" si="68"/>
        <v>games</v>
      </c>
      <c r="R692" t="str">
        <f t="shared" si="69"/>
        <v>video games</v>
      </c>
      <c r="S692" s="15">
        <f t="shared" si="64"/>
        <v>42408.774305555555</v>
      </c>
      <c r="T692" s="15">
        <f t="shared" si="65"/>
        <v>42438.774305555555</v>
      </c>
    </row>
    <row r="693" spans="1:20" ht="43.2" x14ac:dyDescent="0.3">
      <c r="A693">
        <v>2143</v>
      </c>
      <c r="B693" s="3" t="s">
        <v>2144</v>
      </c>
      <c r="C693" s="3" t="s">
        <v>6253</v>
      </c>
      <c r="D693">
        <v>2000</v>
      </c>
      <c r="E693">
        <v>225</v>
      </c>
      <c r="F693" s="6" t="s">
        <v>8221</v>
      </c>
      <c r="G693" t="s">
        <v>8224</v>
      </c>
      <c r="H693" t="s">
        <v>8246</v>
      </c>
      <c r="I693">
        <v>1279738800</v>
      </c>
      <c r="J693">
        <v>1275599812</v>
      </c>
      <c r="K693" t="b">
        <v>0</v>
      </c>
      <c r="L693">
        <v>5</v>
      </c>
      <c r="M693" t="b">
        <v>0</v>
      </c>
      <c r="N693" t="s">
        <v>8282</v>
      </c>
      <c r="O693" s="9">
        <f t="shared" si="66"/>
        <v>11.25</v>
      </c>
      <c r="P693" s="10">
        <f t="shared" si="67"/>
        <v>45</v>
      </c>
      <c r="Q693" t="str">
        <f t="shared" si="68"/>
        <v>games</v>
      </c>
      <c r="R693" t="str">
        <f t="shared" si="69"/>
        <v>video games</v>
      </c>
      <c r="S693" s="15">
        <f t="shared" si="64"/>
        <v>40332.636712962965</v>
      </c>
      <c r="T693" s="15">
        <f t="shared" si="65"/>
        <v>40380.541666666664</v>
      </c>
    </row>
    <row r="694" spans="1:20" ht="57.6" x14ac:dyDescent="0.3">
      <c r="A694">
        <v>2149</v>
      </c>
      <c r="B694" s="3" t="s">
        <v>2150</v>
      </c>
      <c r="C694" s="3" t="s">
        <v>6259</v>
      </c>
      <c r="D694">
        <v>2000</v>
      </c>
      <c r="E694">
        <v>0</v>
      </c>
      <c r="F694" s="6" t="s">
        <v>8221</v>
      </c>
      <c r="G694" t="s">
        <v>8224</v>
      </c>
      <c r="H694" t="s">
        <v>8246</v>
      </c>
      <c r="I694">
        <v>1280534400</v>
      </c>
      <c r="J694">
        <v>1277512556</v>
      </c>
      <c r="K694" t="b">
        <v>0</v>
      </c>
      <c r="L694">
        <v>0</v>
      </c>
      <c r="M694" t="b">
        <v>0</v>
      </c>
      <c r="N694" t="s">
        <v>8282</v>
      </c>
      <c r="O694" s="9">
        <f t="shared" si="66"/>
        <v>0</v>
      </c>
      <c r="P694" s="10" t="e">
        <f t="shared" si="67"/>
        <v>#DIV/0!</v>
      </c>
      <c r="Q694" t="str">
        <f t="shared" si="68"/>
        <v>games</v>
      </c>
      <c r="R694" t="str">
        <f t="shared" si="69"/>
        <v>video games</v>
      </c>
      <c r="S694" s="15">
        <f t="shared" si="64"/>
        <v>40354.774953703702</v>
      </c>
      <c r="T694" s="15">
        <f t="shared" si="65"/>
        <v>40389.75</v>
      </c>
    </row>
    <row r="695" spans="1:20" ht="43.2" x14ac:dyDescent="0.3">
      <c r="A695">
        <v>2753</v>
      </c>
      <c r="B695" s="3" t="s">
        <v>2753</v>
      </c>
      <c r="C695" s="3" t="s">
        <v>6863</v>
      </c>
      <c r="D695">
        <v>2000</v>
      </c>
      <c r="E695">
        <v>380</v>
      </c>
      <c r="F695" s="6" t="s">
        <v>8221</v>
      </c>
      <c r="G695" t="s">
        <v>8224</v>
      </c>
      <c r="H695" t="s">
        <v>8246</v>
      </c>
      <c r="I695">
        <v>1346017023</v>
      </c>
      <c r="J695">
        <v>1343425023</v>
      </c>
      <c r="K695" t="b">
        <v>0</v>
      </c>
      <c r="L695">
        <v>8</v>
      </c>
      <c r="M695" t="b">
        <v>0</v>
      </c>
      <c r="N695" t="s">
        <v>8304</v>
      </c>
      <c r="O695" s="9">
        <f t="shared" si="66"/>
        <v>19</v>
      </c>
      <c r="P695" s="10">
        <f t="shared" si="67"/>
        <v>47.5</v>
      </c>
      <c r="Q695" t="str">
        <f t="shared" si="68"/>
        <v>publishing</v>
      </c>
      <c r="R695" t="str">
        <f t="shared" si="69"/>
        <v>children's books</v>
      </c>
      <c r="S695" s="15">
        <f t="shared" si="64"/>
        <v>41117.650729166664</v>
      </c>
      <c r="T695" s="15">
        <f t="shared" si="65"/>
        <v>41147.650729166664</v>
      </c>
    </row>
    <row r="696" spans="1:20" ht="57.6" x14ac:dyDescent="0.3">
      <c r="A696">
        <v>2758</v>
      </c>
      <c r="B696" s="3" t="s">
        <v>2758</v>
      </c>
      <c r="C696" s="3" t="s">
        <v>6868</v>
      </c>
      <c r="D696">
        <v>2000</v>
      </c>
      <c r="E696">
        <v>234</v>
      </c>
      <c r="F696" s="6" t="s">
        <v>8221</v>
      </c>
      <c r="G696" t="s">
        <v>8226</v>
      </c>
      <c r="H696" t="s">
        <v>8248</v>
      </c>
      <c r="I696">
        <v>1476095783</v>
      </c>
      <c r="J696">
        <v>1474886183</v>
      </c>
      <c r="K696" t="b">
        <v>0</v>
      </c>
      <c r="L696">
        <v>6</v>
      </c>
      <c r="M696" t="b">
        <v>0</v>
      </c>
      <c r="N696" t="s">
        <v>8304</v>
      </c>
      <c r="O696" s="9">
        <f t="shared" si="66"/>
        <v>11.700000000000001</v>
      </c>
      <c r="P696" s="10">
        <f t="shared" si="67"/>
        <v>39</v>
      </c>
      <c r="Q696" t="str">
        <f t="shared" si="68"/>
        <v>publishing</v>
      </c>
      <c r="R696" t="str">
        <f t="shared" si="69"/>
        <v>children's books</v>
      </c>
      <c r="S696" s="15">
        <f t="shared" si="64"/>
        <v>42639.191932870366</v>
      </c>
      <c r="T696" s="15">
        <f t="shared" si="65"/>
        <v>42653.191932870366</v>
      </c>
    </row>
    <row r="697" spans="1:20" ht="43.2" x14ac:dyDescent="0.3">
      <c r="A697">
        <v>2847</v>
      </c>
      <c r="B697" s="3" t="s">
        <v>2847</v>
      </c>
      <c r="C697" s="3" t="s">
        <v>6957</v>
      </c>
      <c r="D697">
        <v>2000</v>
      </c>
      <c r="E697">
        <v>0</v>
      </c>
      <c r="F697" s="6" t="s">
        <v>8221</v>
      </c>
      <c r="G697" t="s">
        <v>8224</v>
      </c>
      <c r="H697" t="s">
        <v>8246</v>
      </c>
      <c r="I697">
        <v>1464031265</v>
      </c>
      <c r="J697">
        <v>1458847265</v>
      </c>
      <c r="K697" t="b">
        <v>0</v>
      </c>
      <c r="L697">
        <v>0</v>
      </c>
      <c r="M697" t="b">
        <v>0</v>
      </c>
      <c r="N697" t="s">
        <v>8271</v>
      </c>
      <c r="O697" s="9">
        <f t="shared" si="66"/>
        <v>0</v>
      </c>
      <c r="P697" s="10" t="e">
        <f t="shared" si="67"/>
        <v>#DIV/0!</v>
      </c>
      <c r="Q697" t="str">
        <f t="shared" si="68"/>
        <v>theater</v>
      </c>
      <c r="R697" t="str">
        <f t="shared" si="69"/>
        <v>plays</v>
      </c>
      <c r="S697" s="15">
        <f t="shared" si="64"/>
        <v>42453.556307870371</v>
      </c>
      <c r="T697" s="15">
        <f t="shared" si="65"/>
        <v>42513.556307870371</v>
      </c>
    </row>
    <row r="698" spans="1:20" ht="43.2" x14ac:dyDescent="0.3">
      <c r="A698">
        <v>2859</v>
      </c>
      <c r="B698" s="3" t="s">
        <v>2859</v>
      </c>
      <c r="C698" s="3" t="s">
        <v>6969</v>
      </c>
      <c r="D698">
        <v>2000</v>
      </c>
      <c r="E698">
        <v>35</v>
      </c>
      <c r="F698" s="6" t="s">
        <v>8221</v>
      </c>
      <c r="G698" t="s">
        <v>8226</v>
      </c>
      <c r="H698" t="s">
        <v>8248</v>
      </c>
      <c r="I698">
        <v>1444984904</v>
      </c>
      <c r="J698">
        <v>1439800904</v>
      </c>
      <c r="K698" t="b">
        <v>0</v>
      </c>
      <c r="L698">
        <v>1</v>
      </c>
      <c r="M698" t="b">
        <v>0</v>
      </c>
      <c r="N698" t="s">
        <v>8271</v>
      </c>
      <c r="O698" s="9">
        <f t="shared" si="66"/>
        <v>1.7500000000000002</v>
      </c>
      <c r="P698" s="10">
        <f t="shared" si="67"/>
        <v>35</v>
      </c>
      <c r="Q698" t="str">
        <f t="shared" si="68"/>
        <v>theater</v>
      </c>
      <c r="R698" t="str">
        <f t="shared" si="69"/>
        <v>plays</v>
      </c>
      <c r="S698" s="15">
        <f t="shared" si="64"/>
        <v>42233.112314814818</v>
      </c>
      <c r="T698" s="15">
        <f t="shared" si="65"/>
        <v>42293.112314814818</v>
      </c>
    </row>
    <row r="699" spans="1:20" ht="43.2" x14ac:dyDescent="0.3">
      <c r="A699">
        <v>2890</v>
      </c>
      <c r="B699" s="3" t="s">
        <v>2890</v>
      </c>
      <c r="C699" s="3" t="s">
        <v>7000</v>
      </c>
      <c r="D699">
        <v>2000</v>
      </c>
      <c r="E699">
        <v>21</v>
      </c>
      <c r="F699" s="6" t="s">
        <v>8221</v>
      </c>
      <c r="G699" t="s">
        <v>8224</v>
      </c>
      <c r="H699" t="s">
        <v>8246</v>
      </c>
      <c r="I699">
        <v>1407553200</v>
      </c>
      <c r="J699">
        <v>1405100992</v>
      </c>
      <c r="K699" t="b">
        <v>0</v>
      </c>
      <c r="L699">
        <v>3</v>
      </c>
      <c r="M699" t="b">
        <v>0</v>
      </c>
      <c r="N699" t="s">
        <v>8271</v>
      </c>
      <c r="O699" s="9">
        <f t="shared" si="66"/>
        <v>1.05</v>
      </c>
      <c r="P699" s="10">
        <f t="shared" si="67"/>
        <v>7</v>
      </c>
      <c r="Q699" t="str">
        <f t="shared" si="68"/>
        <v>theater</v>
      </c>
      <c r="R699" t="str">
        <f t="shared" si="69"/>
        <v>plays</v>
      </c>
      <c r="S699" s="15">
        <f t="shared" si="64"/>
        <v>41831.492962962962</v>
      </c>
      <c r="T699" s="15">
        <f t="shared" si="65"/>
        <v>41859.875</v>
      </c>
    </row>
    <row r="700" spans="1:20" ht="43.2" x14ac:dyDescent="0.3">
      <c r="A700">
        <v>2917</v>
      </c>
      <c r="B700" s="3" t="s">
        <v>2917</v>
      </c>
      <c r="C700" s="3" t="s">
        <v>7027</v>
      </c>
      <c r="D700">
        <v>2000</v>
      </c>
      <c r="E700">
        <v>437</v>
      </c>
      <c r="F700" s="6" t="s">
        <v>8221</v>
      </c>
      <c r="G700" t="s">
        <v>8224</v>
      </c>
      <c r="H700" t="s">
        <v>8246</v>
      </c>
      <c r="I700">
        <v>1442381847</v>
      </c>
      <c r="J700">
        <v>1440826647</v>
      </c>
      <c r="K700" t="b">
        <v>0</v>
      </c>
      <c r="L700">
        <v>9</v>
      </c>
      <c r="M700" t="b">
        <v>0</v>
      </c>
      <c r="N700" t="s">
        <v>8271</v>
      </c>
      <c r="O700" s="9">
        <f t="shared" si="66"/>
        <v>21.85</v>
      </c>
      <c r="P700" s="10">
        <f t="shared" si="67"/>
        <v>48.555555555555557</v>
      </c>
      <c r="Q700" t="str">
        <f t="shared" si="68"/>
        <v>theater</v>
      </c>
      <c r="R700" t="str">
        <f t="shared" si="69"/>
        <v>plays</v>
      </c>
      <c r="S700" s="15">
        <f t="shared" si="64"/>
        <v>42244.984340277777</v>
      </c>
      <c r="T700" s="15">
        <f t="shared" si="65"/>
        <v>42262.984340277777</v>
      </c>
    </row>
    <row r="701" spans="1:20" ht="43.2" x14ac:dyDescent="0.3">
      <c r="A701">
        <v>2946</v>
      </c>
      <c r="B701" s="3" t="s">
        <v>2946</v>
      </c>
      <c r="C701" s="3" t="s">
        <v>7056</v>
      </c>
      <c r="D701">
        <v>2000</v>
      </c>
      <c r="E701">
        <v>2</v>
      </c>
      <c r="F701" s="6" t="s">
        <v>8221</v>
      </c>
      <c r="G701" t="s">
        <v>8225</v>
      </c>
      <c r="H701" t="s">
        <v>8247</v>
      </c>
      <c r="I701">
        <v>1471265092</v>
      </c>
      <c r="J701">
        <v>1468673092</v>
      </c>
      <c r="K701" t="b">
        <v>0</v>
      </c>
      <c r="L701">
        <v>2</v>
      </c>
      <c r="M701" t="b">
        <v>0</v>
      </c>
      <c r="N701" t="s">
        <v>8303</v>
      </c>
      <c r="O701" s="9">
        <f t="shared" si="66"/>
        <v>0.1</v>
      </c>
      <c r="P701" s="10">
        <f t="shared" si="67"/>
        <v>1</v>
      </c>
      <c r="Q701" t="str">
        <f t="shared" si="68"/>
        <v>theater</v>
      </c>
      <c r="R701" t="str">
        <f t="shared" si="69"/>
        <v>spaces</v>
      </c>
      <c r="S701" s="15">
        <f t="shared" si="64"/>
        <v>42567.281157407408</v>
      </c>
      <c r="T701" s="15">
        <f t="shared" si="65"/>
        <v>42597.281157407408</v>
      </c>
    </row>
    <row r="702" spans="1:20" ht="43.2" x14ac:dyDescent="0.3">
      <c r="A702">
        <v>3099</v>
      </c>
      <c r="B702" s="3" t="s">
        <v>3099</v>
      </c>
      <c r="C702" s="3" t="s">
        <v>7209</v>
      </c>
      <c r="D702">
        <v>2000</v>
      </c>
      <c r="E702">
        <v>278</v>
      </c>
      <c r="F702" s="6" t="s">
        <v>8221</v>
      </c>
      <c r="G702" t="s">
        <v>8224</v>
      </c>
      <c r="H702" t="s">
        <v>8246</v>
      </c>
      <c r="I702">
        <v>1455251591</v>
      </c>
      <c r="J702">
        <v>1452659591</v>
      </c>
      <c r="K702" t="b">
        <v>0</v>
      </c>
      <c r="L702">
        <v>5</v>
      </c>
      <c r="M702" t="b">
        <v>0</v>
      </c>
      <c r="N702" t="s">
        <v>8303</v>
      </c>
      <c r="O702" s="9">
        <f t="shared" si="66"/>
        <v>13.900000000000002</v>
      </c>
      <c r="P702" s="10">
        <f t="shared" si="67"/>
        <v>55.6</v>
      </c>
      <c r="Q702" t="str">
        <f t="shared" si="68"/>
        <v>theater</v>
      </c>
      <c r="R702" t="str">
        <f t="shared" si="69"/>
        <v>spaces</v>
      </c>
      <c r="S702" s="15">
        <f t="shared" si="64"/>
        <v>42381.939710648148</v>
      </c>
      <c r="T702" s="15">
        <f t="shared" si="65"/>
        <v>42411.939710648148</v>
      </c>
    </row>
    <row r="703" spans="1:20" ht="43.2" x14ac:dyDescent="0.3">
      <c r="A703">
        <v>3201</v>
      </c>
      <c r="B703" s="3" t="s">
        <v>3201</v>
      </c>
      <c r="C703" s="3" t="s">
        <v>7311</v>
      </c>
      <c r="D703">
        <v>2000</v>
      </c>
      <c r="E703">
        <v>25</v>
      </c>
      <c r="F703" s="6" t="s">
        <v>8221</v>
      </c>
      <c r="G703" t="s">
        <v>8225</v>
      </c>
      <c r="H703" t="s">
        <v>8247</v>
      </c>
      <c r="I703">
        <v>1409509477</v>
      </c>
      <c r="J703">
        <v>1407695077</v>
      </c>
      <c r="K703" t="b">
        <v>0</v>
      </c>
      <c r="L703">
        <v>2</v>
      </c>
      <c r="M703" t="b">
        <v>0</v>
      </c>
      <c r="N703" t="s">
        <v>8305</v>
      </c>
      <c r="O703" s="9">
        <f t="shared" si="66"/>
        <v>1.25</v>
      </c>
      <c r="P703" s="10">
        <f t="shared" si="67"/>
        <v>12.5</v>
      </c>
      <c r="Q703" t="str">
        <f t="shared" si="68"/>
        <v>theater</v>
      </c>
      <c r="R703" t="str">
        <f t="shared" si="69"/>
        <v>musical</v>
      </c>
      <c r="S703" s="15">
        <f t="shared" si="64"/>
        <v>41861.517094907409</v>
      </c>
      <c r="T703" s="15">
        <f t="shared" si="65"/>
        <v>41882.517094907409</v>
      </c>
    </row>
    <row r="704" spans="1:20" ht="43.2" x14ac:dyDescent="0.3">
      <c r="A704">
        <v>3740</v>
      </c>
      <c r="B704" s="3" t="s">
        <v>3737</v>
      </c>
      <c r="C704" s="3" t="s">
        <v>7850</v>
      </c>
      <c r="D704">
        <v>2000</v>
      </c>
      <c r="E704">
        <v>358</v>
      </c>
      <c r="F704" s="6" t="s">
        <v>8221</v>
      </c>
      <c r="G704" t="s">
        <v>8224</v>
      </c>
      <c r="H704" t="s">
        <v>8246</v>
      </c>
      <c r="I704">
        <v>1407808438</v>
      </c>
      <c r="J704">
        <v>1405217355</v>
      </c>
      <c r="K704" t="b">
        <v>0</v>
      </c>
      <c r="L704">
        <v>14</v>
      </c>
      <c r="M704" t="b">
        <v>0</v>
      </c>
      <c r="N704" t="s">
        <v>8271</v>
      </c>
      <c r="O704" s="9">
        <f t="shared" si="66"/>
        <v>17.899999999999999</v>
      </c>
      <c r="P704" s="10">
        <f t="shared" si="67"/>
        <v>25.571428571428573</v>
      </c>
      <c r="Q704" t="str">
        <f t="shared" si="68"/>
        <v>theater</v>
      </c>
      <c r="R704" t="str">
        <f t="shared" si="69"/>
        <v>plays</v>
      </c>
      <c r="S704" s="15">
        <f t="shared" si="64"/>
        <v>41832.839756944442</v>
      </c>
      <c r="T704" s="15">
        <f t="shared" si="65"/>
        <v>41862.829143518517</v>
      </c>
    </row>
    <row r="705" spans="1:20" x14ac:dyDescent="0.3">
      <c r="A705">
        <v>3861</v>
      </c>
      <c r="B705" s="3" t="s">
        <v>3858</v>
      </c>
      <c r="C705" s="3" t="s">
        <v>7970</v>
      </c>
      <c r="D705">
        <v>2000</v>
      </c>
      <c r="E705">
        <v>100</v>
      </c>
      <c r="F705" s="6" t="s">
        <v>8221</v>
      </c>
      <c r="G705" t="s">
        <v>8224</v>
      </c>
      <c r="H705" t="s">
        <v>8246</v>
      </c>
      <c r="I705">
        <v>1415828820</v>
      </c>
      <c r="J705">
        <v>1412258977</v>
      </c>
      <c r="K705" t="b">
        <v>0</v>
      </c>
      <c r="L705">
        <v>1</v>
      </c>
      <c r="M705" t="b">
        <v>0</v>
      </c>
      <c r="N705" t="s">
        <v>8271</v>
      </c>
      <c r="O705" s="9">
        <f t="shared" si="66"/>
        <v>5</v>
      </c>
      <c r="P705" s="10">
        <f t="shared" si="67"/>
        <v>100</v>
      </c>
      <c r="Q705" t="str">
        <f t="shared" si="68"/>
        <v>theater</v>
      </c>
      <c r="R705" t="str">
        <f t="shared" si="69"/>
        <v>plays</v>
      </c>
      <c r="S705" s="15">
        <f t="shared" si="64"/>
        <v>41914.340011574073</v>
      </c>
      <c r="T705" s="15">
        <f t="shared" si="65"/>
        <v>41955.657638888893</v>
      </c>
    </row>
    <row r="706" spans="1:20" ht="28.8" x14ac:dyDescent="0.3">
      <c r="A706">
        <v>3866</v>
      </c>
      <c r="B706" s="3" t="s">
        <v>3863</v>
      </c>
      <c r="C706" s="3" t="s">
        <v>7975</v>
      </c>
      <c r="D706">
        <v>2000</v>
      </c>
      <c r="E706">
        <v>11</v>
      </c>
      <c r="F706" s="6" t="s">
        <v>8221</v>
      </c>
      <c r="G706" t="s">
        <v>8224</v>
      </c>
      <c r="H706" t="s">
        <v>8246</v>
      </c>
      <c r="I706">
        <v>1458703740</v>
      </c>
      <c r="J706">
        <v>1454453021</v>
      </c>
      <c r="K706" t="b">
        <v>0</v>
      </c>
      <c r="L706">
        <v>2</v>
      </c>
      <c r="M706" t="b">
        <v>0</v>
      </c>
      <c r="N706" t="s">
        <v>8271</v>
      </c>
      <c r="O706" s="9">
        <f t="shared" si="66"/>
        <v>0.54999999999999993</v>
      </c>
      <c r="P706" s="10">
        <f t="shared" si="67"/>
        <v>5.5</v>
      </c>
      <c r="Q706" t="str">
        <f t="shared" si="68"/>
        <v>theater</v>
      </c>
      <c r="R706" t="str">
        <f t="shared" si="69"/>
        <v>plays</v>
      </c>
      <c r="S706" s="15">
        <f t="shared" si="64"/>
        <v>42402.697002314817</v>
      </c>
      <c r="T706" s="15">
        <f t="shared" si="65"/>
        <v>42451.895138888889</v>
      </c>
    </row>
    <row r="707" spans="1:20" ht="43.2" x14ac:dyDescent="0.3">
      <c r="A707">
        <v>3867</v>
      </c>
      <c r="B707" s="3" t="s">
        <v>3864</v>
      </c>
      <c r="C707" s="3" t="s">
        <v>7976</v>
      </c>
      <c r="D707">
        <v>2000</v>
      </c>
      <c r="E707">
        <v>251</v>
      </c>
      <c r="F707" s="6" t="s">
        <v>8221</v>
      </c>
      <c r="G707" t="s">
        <v>8224</v>
      </c>
      <c r="H707" t="s">
        <v>8246</v>
      </c>
      <c r="I707">
        <v>1466278339</v>
      </c>
      <c r="J707">
        <v>1463686339</v>
      </c>
      <c r="K707" t="b">
        <v>0</v>
      </c>
      <c r="L707">
        <v>5</v>
      </c>
      <c r="M707" t="b">
        <v>0</v>
      </c>
      <c r="N707" t="s">
        <v>8271</v>
      </c>
      <c r="O707" s="9">
        <f t="shared" si="66"/>
        <v>12.55</v>
      </c>
      <c r="P707" s="10">
        <f t="shared" si="67"/>
        <v>50.2</v>
      </c>
      <c r="Q707" t="str">
        <f t="shared" si="68"/>
        <v>theater</v>
      </c>
      <c r="R707" t="str">
        <f t="shared" si="69"/>
        <v>plays</v>
      </c>
      <c r="S707" s="15">
        <f t="shared" ref="S707:S770" si="70">(((J707/60)/60)/24)+DATE(1970,1,1)+(-6/24)</f>
        <v>42509.564108796301</v>
      </c>
      <c r="T707" s="15">
        <f t="shared" ref="T707:T770" si="71">(((I707/60)/60)/24)+DATE(1970,1,1)+(-6/24)</f>
        <v>42539.564108796301</v>
      </c>
    </row>
    <row r="708" spans="1:20" ht="43.2" x14ac:dyDescent="0.3">
      <c r="A708">
        <v>3888</v>
      </c>
      <c r="B708" s="3" t="s">
        <v>3885</v>
      </c>
      <c r="C708" s="3" t="s">
        <v>7996</v>
      </c>
      <c r="D708">
        <v>2000</v>
      </c>
      <c r="E708">
        <v>542</v>
      </c>
      <c r="F708" s="6" t="s">
        <v>8221</v>
      </c>
      <c r="G708" t="s">
        <v>8225</v>
      </c>
      <c r="H708" t="s">
        <v>8247</v>
      </c>
      <c r="I708">
        <v>1488114358</v>
      </c>
      <c r="J708">
        <v>1485522358</v>
      </c>
      <c r="K708" t="b">
        <v>0</v>
      </c>
      <c r="L708">
        <v>14</v>
      </c>
      <c r="M708" t="b">
        <v>0</v>
      </c>
      <c r="N708" t="s">
        <v>8271</v>
      </c>
      <c r="O708" s="9">
        <f t="shared" si="66"/>
        <v>27.1</v>
      </c>
      <c r="P708" s="10">
        <f t="shared" si="67"/>
        <v>38.714285714285715</v>
      </c>
      <c r="Q708" t="str">
        <f t="shared" si="68"/>
        <v>theater</v>
      </c>
      <c r="R708" t="str">
        <f t="shared" si="69"/>
        <v>plays</v>
      </c>
      <c r="S708" s="15">
        <f t="shared" si="70"/>
        <v>42762.295810185184</v>
      </c>
      <c r="T708" s="15">
        <f t="shared" si="71"/>
        <v>42792.295810185184</v>
      </c>
    </row>
    <row r="709" spans="1:20" ht="43.2" x14ac:dyDescent="0.3">
      <c r="A709">
        <v>3916</v>
      </c>
      <c r="B709" s="3" t="s">
        <v>3913</v>
      </c>
      <c r="C709" s="3" t="s">
        <v>8024</v>
      </c>
      <c r="D709">
        <v>2000</v>
      </c>
      <c r="E709">
        <v>0</v>
      </c>
      <c r="F709" s="6" t="s">
        <v>8221</v>
      </c>
      <c r="G709" t="s">
        <v>8232</v>
      </c>
      <c r="H709" t="s">
        <v>8253</v>
      </c>
      <c r="I709">
        <v>1464952752</v>
      </c>
      <c r="J709">
        <v>1462360752</v>
      </c>
      <c r="K709" t="b">
        <v>0</v>
      </c>
      <c r="L709">
        <v>0</v>
      </c>
      <c r="M709" t="b">
        <v>0</v>
      </c>
      <c r="N709" t="s">
        <v>8271</v>
      </c>
      <c r="O709" s="9">
        <f t="shared" si="66"/>
        <v>0</v>
      </c>
      <c r="P709" s="10" t="e">
        <f t="shared" si="67"/>
        <v>#DIV/0!</v>
      </c>
      <c r="Q709" t="str">
        <f t="shared" si="68"/>
        <v>theater</v>
      </c>
      <c r="R709" t="str">
        <f t="shared" si="69"/>
        <v>plays</v>
      </c>
      <c r="S709" s="15">
        <f t="shared" si="70"/>
        <v>42494.221666666665</v>
      </c>
      <c r="T709" s="15">
        <f t="shared" si="71"/>
        <v>42524.221666666665</v>
      </c>
    </row>
    <row r="710" spans="1:20" ht="43.2" x14ac:dyDescent="0.3">
      <c r="A710">
        <v>3945</v>
      </c>
      <c r="B710" s="3" t="s">
        <v>3942</v>
      </c>
      <c r="C710" s="3" t="s">
        <v>8053</v>
      </c>
      <c r="D710">
        <v>2000</v>
      </c>
      <c r="E710">
        <v>5</v>
      </c>
      <c r="F710" s="6" t="s">
        <v>8221</v>
      </c>
      <c r="G710" t="s">
        <v>8224</v>
      </c>
      <c r="H710" t="s">
        <v>8246</v>
      </c>
      <c r="I710">
        <v>1431717268</v>
      </c>
      <c r="J710">
        <v>1429125268</v>
      </c>
      <c r="K710" t="b">
        <v>0</v>
      </c>
      <c r="L710">
        <v>1</v>
      </c>
      <c r="M710" t="b">
        <v>0</v>
      </c>
      <c r="N710" t="s">
        <v>8271</v>
      </c>
      <c r="O710" s="9">
        <f t="shared" si="66"/>
        <v>0.25</v>
      </c>
      <c r="P710" s="10">
        <f t="shared" si="67"/>
        <v>5</v>
      </c>
      <c r="Q710" t="str">
        <f t="shared" si="68"/>
        <v>theater</v>
      </c>
      <c r="R710" t="str">
        <f t="shared" si="69"/>
        <v>plays</v>
      </c>
      <c r="S710" s="15">
        <f t="shared" si="70"/>
        <v>42109.551712962959</v>
      </c>
      <c r="T710" s="15">
        <f t="shared" si="71"/>
        <v>42139.551712962959</v>
      </c>
    </row>
    <row r="711" spans="1:20" ht="43.2" x14ac:dyDescent="0.3">
      <c r="A711">
        <v>3958</v>
      </c>
      <c r="B711" s="3" t="s">
        <v>3955</v>
      </c>
      <c r="C711" s="3" t="s">
        <v>8065</v>
      </c>
      <c r="D711">
        <v>2000</v>
      </c>
      <c r="E711">
        <v>641</v>
      </c>
      <c r="F711" s="6" t="s">
        <v>8221</v>
      </c>
      <c r="G711" t="s">
        <v>8224</v>
      </c>
      <c r="H711" t="s">
        <v>8246</v>
      </c>
      <c r="I711">
        <v>1406988000</v>
      </c>
      <c r="J711">
        <v>1403822912</v>
      </c>
      <c r="K711" t="b">
        <v>0</v>
      </c>
      <c r="L711">
        <v>16</v>
      </c>
      <c r="M711" t="b">
        <v>0</v>
      </c>
      <c r="N711" t="s">
        <v>8271</v>
      </c>
      <c r="O711" s="9">
        <f t="shared" si="66"/>
        <v>32.049999999999997</v>
      </c>
      <c r="P711" s="10">
        <f t="shared" si="67"/>
        <v>40.0625</v>
      </c>
      <c r="Q711" t="str">
        <f t="shared" si="68"/>
        <v>theater</v>
      </c>
      <c r="R711" t="str">
        <f t="shared" si="69"/>
        <v>plays</v>
      </c>
      <c r="S711" s="15">
        <f t="shared" si="70"/>
        <v>41816.700370370374</v>
      </c>
      <c r="T711" s="15">
        <f t="shared" si="71"/>
        <v>41853.333333333336</v>
      </c>
    </row>
    <row r="712" spans="1:20" ht="43.2" x14ac:dyDescent="0.3">
      <c r="A712">
        <v>3964</v>
      </c>
      <c r="B712" s="3" t="s">
        <v>3961</v>
      </c>
      <c r="C712" s="3" t="s">
        <v>8071</v>
      </c>
      <c r="D712">
        <v>2000</v>
      </c>
      <c r="E712">
        <v>126</v>
      </c>
      <c r="F712" s="6" t="s">
        <v>8221</v>
      </c>
      <c r="G712" t="s">
        <v>8224</v>
      </c>
      <c r="H712" t="s">
        <v>8246</v>
      </c>
      <c r="I712">
        <v>1429460386</v>
      </c>
      <c r="J712">
        <v>1424279986</v>
      </c>
      <c r="K712" t="b">
        <v>0</v>
      </c>
      <c r="L712">
        <v>3</v>
      </c>
      <c r="M712" t="b">
        <v>0</v>
      </c>
      <c r="N712" t="s">
        <v>8271</v>
      </c>
      <c r="O712" s="9">
        <f t="shared" si="66"/>
        <v>6.3</v>
      </c>
      <c r="P712" s="10">
        <f t="shared" si="67"/>
        <v>42</v>
      </c>
      <c r="Q712" t="str">
        <f t="shared" si="68"/>
        <v>theater</v>
      </c>
      <c r="R712" t="str">
        <f t="shared" si="69"/>
        <v>plays</v>
      </c>
      <c r="S712" s="15">
        <f t="shared" si="70"/>
        <v>42053.472060185188</v>
      </c>
      <c r="T712" s="15">
        <f t="shared" si="71"/>
        <v>42113.430393518516</v>
      </c>
    </row>
    <row r="713" spans="1:20" ht="43.2" x14ac:dyDescent="0.3">
      <c r="A713">
        <v>3965</v>
      </c>
      <c r="B713" s="3" t="s">
        <v>3962</v>
      </c>
      <c r="C713" s="3" t="s">
        <v>8072</v>
      </c>
      <c r="D713">
        <v>2000</v>
      </c>
      <c r="E713">
        <v>285</v>
      </c>
      <c r="F713" s="6" t="s">
        <v>8221</v>
      </c>
      <c r="G713" t="s">
        <v>8224</v>
      </c>
      <c r="H713" t="s">
        <v>8246</v>
      </c>
      <c r="I713">
        <v>1460608780</v>
      </c>
      <c r="J713">
        <v>1455428380</v>
      </c>
      <c r="K713" t="b">
        <v>0</v>
      </c>
      <c r="L713">
        <v>4</v>
      </c>
      <c r="M713" t="b">
        <v>0</v>
      </c>
      <c r="N713" t="s">
        <v>8271</v>
      </c>
      <c r="O713" s="9">
        <f t="shared" si="66"/>
        <v>14.249999999999998</v>
      </c>
      <c r="P713" s="10">
        <f t="shared" si="67"/>
        <v>71.25</v>
      </c>
      <c r="Q713" t="str">
        <f t="shared" si="68"/>
        <v>theater</v>
      </c>
      <c r="R713" t="str">
        <f t="shared" si="69"/>
        <v>plays</v>
      </c>
      <c r="S713" s="15">
        <f t="shared" si="70"/>
        <v>42413.985879629632</v>
      </c>
      <c r="T713" s="15">
        <f t="shared" si="71"/>
        <v>42473.944212962961</v>
      </c>
    </row>
    <row r="714" spans="1:20" ht="43.2" x14ac:dyDescent="0.3">
      <c r="A714">
        <v>3978</v>
      </c>
      <c r="B714" s="3" t="s">
        <v>3975</v>
      </c>
      <c r="C714" s="3" t="s">
        <v>8085</v>
      </c>
      <c r="D714">
        <v>2000</v>
      </c>
      <c r="E714">
        <v>214</v>
      </c>
      <c r="F714" s="6" t="s">
        <v>8221</v>
      </c>
      <c r="G714" t="s">
        <v>8224</v>
      </c>
      <c r="H714" t="s">
        <v>8246</v>
      </c>
      <c r="I714">
        <v>1422717953</v>
      </c>
      <c r="J714">
        <v>1417533953</v>
      </c>
      <c r="K714" t="b">
        <v>0</v>
      </c>
      <c r="L714">
        <v>8</v>
      </c>
      <c r="M714" t="b">
        <v>0</v>
      </c>
      <c r="N714" t="s">
        <v>8271</v>
      </c>
      <c r="O714" s="9">
        <f t="shared" si="66"/>
        <v>10.7</v>
      </c>
      <c r="P714" s="10">
        <f t="shared" si="67"/>
        <v>26.75</v>
      </c>
      <c r="Q714" t="str">
        <f t="shared" si="68"/>
        <v>theater</v>
      </c>
      <c r="R714" t="str">
        <f t="shared" si="69"/>
        <v>plays</v>
      </c>
      <c r="S714" s="15">
        <f t="shared" si="70"/>
        <v>41975.392974537041</v>
      </c>
      <c r="T714" s="15">
        <f t="shared" si="71"/>
        <v>42035.392974537041</v>
      </c>
    </row>
    <row r="715" spans="1:20" ht="57.6" x14ac:dyDescent="0.3">
      <c r="A715">
        <v>3985</v>
      </c>
      <c r="B715" s="3" t="s">
        <v>3981</v>
      </c>
      <c r="C715" s="3" t="s">
        <v>8091</v>
      </c>
      <c r="D715">
        <v>2000</v>
      </c>
      <c r="E715">
        <v>641</v>
      </c>
      <c r="F715" s="6" t="s">
        <v>8221</v>
      </c>
      <c r="G715" t="s">
        <v>8224</v>
      </c>
      <c r="H715" t="s">
        <v>8246</v>
      </c>
      <c r="I715">
        <v>1456002300</v>
      </c>
      <c r="J715">
        <v>1454173120</v>
      </c>
      <c r="K715" t="b">
        <v>0</v>
      </c>
      <c r="L715">
        <v>19</v>
      </c>
      <c r="M715" t="b">
        <v>0</v>
      </c>
      <c r="N715" t="s">
        <v>8271</v>
      </c>
      <c r="O715" s="9">
        <f t="shared" si="66"/>
        <v>32.049999999999997</v>
      </c>
      <c r="P715" s="10">
        <f t="shared" si="67"/>
        <v>33.736842105263158</v>
      </c>
      <c r="Q715" t="str">
        <f t="shared" si="68"/>
        <v>theater</v>
      </c>
      <c r="R715" t="str">
        <f t="shared" si="69"/>
        <v>plays</v>
      </c>
      <c r="S715" s="15">
        <f t="shared" si="70"/>
        <v>42399.457407407404</v>
      </c>
      <c r="T715" s="15">
        <f t="shared" si="71"/>
        <v>42420.628472222219</v>
      </c>
    </row>
    <row r="716" spans="1:20" ht="43.2" x14ac:dyDescent="0.3">
      <c r="A716">
        <v>3994</v>
      </c>
      <c r="B716" s="3" t="s">
        <v>3990</v>
      </c>
      <c r="C716" s="3" t="s">
        <v>8100</v>
      </c>
      <c r="D716">
        <v>2000</v>
      </c>
      <c r="E716">
        <v>5</v>
      </c>
      <c r="F716" s="6" t="s">
        <v>8221</v>
      </c>
      <c r="G716" t="s">
        <v>8224</v>
      </c>
      <c r="H716" t="s">
        <v>8246</v>
      </c>
      <c r="I716">
        <v>1405761690</v>
      </c>
      <c r="J716">
        <v>1403169690</v>
      </c>
      <c r="K716" t="b">
        <v>0</v>
      </c>
      <c r="L716">
        <v>1</v>
      </c>
      <c r="M716" t="b">
        <v>0</v>
      </c>
      <c r="N716" t="s">
        <v>8271</v>
      </c>
      <c r="O716" s="9">
        <f t="shared" si="66"/>
        <v>0.25</v>
      </c>
      <c r="P716" s="10">
        <f t="shared" si="67"/>
        <v>5</v>
      </c>
      <c r="Q716" t="str">
        <f t="shared" si="68"/>
        <v>theater</v>
      </c>
      <c r="R716" t="str">
        <f t="shared" si="69"/>
        <v>plays</v>
      </c>
      <c r="S716" s="15">
        <f t="shared" si="70"/>
        <v>41809.139930555553</v>
      </c>
      <c r="T716" s="15">
        <f t="shared" si="71"/>
        <v>41839.139930555553</v>
      </c>
    </row>
    <row r="717" spans="1:20" ht="43.2" x14ac:dyDescent="0.3">
      <c r="A717">
        <v>4003</v>
      </c>
      <c r="B717" s="3" t="s">
        <v>3999</v>
      </c>
      <c r="C717" s="3" t="s">
        <v>8071</v>
      </c>
      <c r="D717">
        <v>2000</v>
      </c>
      <c r="E717">
        <v>201</v>
      </c>
      <c r="F717" s="6" t="s">
        <v>8221</v>
      </c>
      <c r="G717" t="s">
        <v>8224</v>
      </c>
      <c r="H717" t="s">
        <v>8246</v>
      </c>
      <c r="I717">
        <v>1424009147</v>
      </c>
      <c r="J717">
        <v>1421417147</v>
      </c>
      <c r="K717" t="b">
        <v>0</v>
      </c>
      <c r="L717">
        <v>2</v>
      </c>
      <c r="M717" t="b">
        <v>0</v>
      </c>
      <c r="N717" t="s">
        <v>8271</v>
      </c>
      <c r="O717" s="9">
        <f t="shared" si="66"/>
        <v>10.050000000000001</v>
      </c>
      <c r="P717" s="10">
        <f t="shared" si="67"/>
        <v>100.5</v>
      </c>
      <c r="Q717" t="str">
        <f t="shared" si="68"/>
        <v>theater</v>
      </c>
      <c r="R717" t="str">
        <f t="shared" si="69"/>
        <v>plays</v>
      </c>
      <c r="S717" s="15">
        <f t="shared" si="70"/>
        <v>42020.337349537032</v>
      </c>
      <c r="T717" s="15">
        <f t="shared" si="71"/>
        <v>42050.337349537032</v>
      </c>
    </row>
    <row r="718" spans="1:20" ht="43.2" x14ac:dyDescent="0.3">
      <c r="A718">
        <v>4007</v>
      </c>
      <c r="B718" s="3" t="s">
        <v>4003</v>
      </c>
      <c r="C718" s="3" t="s">
        <v>8112</v>
      </c>
      <c r="D718">
        <v>2000</v>
      </c>
      <c r="E718">
        <v>5</v>
      </c>
      <c r="F718" s="6" t="s">
        <v>8221</v>
      </c>
      <c r="G718" t="s">
        <v>8224</v>
      </c>
      <c r="H718" t="s">
        <v>8246</v>
      </c>
      <c r="I718">
        <v>1409070480</v>
      </c>
      <c r="J718">
        <v>1406572381</v>
      </c>
      <c r="K718" t="b">
        <v>0</v>
      </c>
      <c r="L718">
        <v>1</v>
      </c>
      <c r="M718" t="b">
        <v>0</v>
      </c>
      <c r="N718" t="s">
        <v>8271</v>
      </c>
      <c r="O718" s="9">
        <f t="shared" si="66"/>
        <v>0.25</v>
      </c>
      <c r="P718" s="10">
        <f t="shared" si="67"/>
        <v>5</v>
      </c>
      <c r="Q718" t="str">
        <f t="shared" si="68"/>
        <v>theater</v>
      </c>
      <c r="R718" t="str">
        <f t="shared" si="69"/>
        <v>plays</v>
      </c>
      <c r="S718" s="15">
        <f t="shared" si="70"/>
        <v>41848.522928240738</v>
      </c>
      <c r="T718" s="15">
        <f t="shared" si="71"/>
        <v>41877.436111111114</v>
      </c>
    </row>
    <row r="719" spans="1:20" ht="57.6" x14ac:dyDescent="0.3">
      <c r="A719">
        <v>4013</v>
      </c>
      <c r="B719" s="3" t="s">
        <v>4009</v>
      </c>
      <c r="C719" s="3" t="s">
        <v>8118</v>
      </c>
      <c r="D719">
        <v>2000</v>
      </c>
      <c r="E719">
        <v>26</v>
      </c>
      <c r="F719" s="6" t="s">
        <v>8221</v>
      </c>
      <c r="G719" t="s">
        <v>8224</v>
      </c>
      <c r="H719" t="s">
        <v>8246</v>
      </c>
      <c r="I719">
        <v>1424070823</v>
      </c>
      <c r="J719">
        <v>1421478823</v>
      </c>
      <c r="K719" t="b">
        <v>0</v>
      </c>
      <c r="L719">
        <v>2</v>
      </c>
      <c r="M719" t="b">
        <v>0</v>
      </c>
      <c r="N719" t="s">
        <v>8271</v>
      </c>
      <c r="O719" s="9">
        <f t="shared" si="66"/>
        <v>1.3</v>
      </c>
      <c r="P719" s="10">
        <f t="shared" si="67"/>
        <v>13</v>
      </c>
      <c r="Q719" t="str">
        <f t="shared" si="68"/>
        <v>theater</v>
      </c>
      <c r="R719" t="str">
        <f t="shared" si="69"/>
        <v>plays</v>
      </c>
      <c r="S719" s="15">
        <f t="shared" si="70"/>
        <v>42021.051192129627</v>
      </c>
      <c r="T719" s="15">
        <f t="shared" si="71"/>
        <v>42051.051192129627</v>
      </c>
    </row>
    <row r="720" spans="1:20" ht="43.2" x14ac:dyDescent="0.3">
      <c r="A720">
        <v>4028</v>
      </c>
      <c r="B720" s="3" t="s">
        <v>4024</v>
      </c>
      <c r="C720" s="3" t="s">
        <v>8133</v>
      </c>
      <c r="D720">
        <v>2000</v>
      </c>
      <c r="E720">
        <v>561</v>
      </c>
      <c r="F720" s="6" t="s">
        <v>8221</v>
      </c>
      <c r="G720" t="s">
        <v>8224</v>
      </c>
      <c r="H720" t="s">
        <v>8246</v>
      </c>
      <c r="I720">
        <v>1402007500</v>
      </c>
      <c r="J720">
        <v>1399415500</v>
      </c>
      <c r="K720" t="b">
        <v>0</v>
      </c>
      <c r="L720">
        <v>11</v>
      </c>
      <c r="M720" t="b">
        <v>0</v>
      </c>
      <c r="N720" t="s">
        <v>8271</v>
      </c>
      <c r="O720" s="9">
        <f t="shared" si="66"/>
        <v>28.050000000000004</v>
      </c>
      <c r="P720" s="10">
        <f t="shared" si="67"/>
        <v>51</v>
      </c>
      <c r="Q720" t="str">
        <f t="shared" si="68"/>
        <v>theater</v>
      </c>
      <c r="R720" t="str">
        <f t="shared" si="69"/>
        <v>plays</v>
      </c>
      <c r="S720" s="15">
        <f t="shared" si="70"/>
        <v>41765.688657407409</v>
      </c>
      <c r="T720" s="15">
        <f t="shared" si="71"/>
        <v>41795.688657407409</v>
      </c>
    </row>
    <row r="721" spans="1:20" ht="43.2" x14ac:dyDescent="0.3">
      <c r="A721">
        <v>4064</v>
      </c>
      <c r="B721" s="3" t="s">
        <v>4060</v>
      </c>
      <c r="C721" s="3" t="s">
        <v>8168</v>
      </c>
      <c r="D721">
        <v>2000</v>
      </c>
      <c r="E721">
        <v>385</v>
      </c>
      <c r="F721" s="6" t="s">
        <v>8221</v>
      </c>
      <c r="G721" t="s">
        <v>8226</v>
      </c>
      <c r="H721" t="s">
        <v>8248</v>
      </c>
      <c r="I721">
        <v>1430316426</v>
      </c>
      <c r="J721">
        <v>1427724426</v>
      </c>
      <c r="K721" t="b">
        <v>0</v>
      </c>
      <c r="L721">
        <v>6</v>
      </c>
      <c r="M721" t="b">
        <v>0</v>
      </c>
      <c r="N721" t="s">
        <v>8271</v>
      </c>
      <c r="O721" s="9">
        <f t="shared" si="66"/>
        <v>19.25</v>
      </c>
      <c r="P721" s="10">
        <f t="shared" si="67"/>
        <v>64.166666666666671</v>
      </c>
      <c r="Q721" t="str">
        <f t="shared" si="68"/>
        <v>theater</v>
      </c>
      <c r="R721" t="str">
        <f t="shared" si="69"/>
        <v>plays</v>
      </c>
      <c r="S721" s="15">
        <f t="shared" si="70"/>
        <v>42093.338263888887</v>
      </c>
      <c r="T721" s="15">
        <f t="shared" si="71"/>
        <v>42123.338263888887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10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40909.399201388893</v>
      </c>
      <c r="T722" s="15">
        <f t="shared" si="71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10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41807.321840277778</v>
      </c>
      <c r="T723" s="15">
        <f t="shared" si="71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10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40977.555300925924</v>
      </c>
      <c r="T724" s="15">
        <f t="shared" si="71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10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42184.566539351858</v>
      </c>
      <c r="T725" s="15">
        <f t="shared" si="71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10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40694.388460648144</v>
      </c>
      <c r="T726" s="15">
        <f t="shared" si="71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10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42321.376296296294</v>
      </c>
      <c r="T727" s="15">
        <f t="shared" si="71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10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41345.792673611111</v>
      </c>
      <c r="T728" s="15">
        <f t="shared" si="71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10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41246.770243055551</v>
      </c>
      <c r="T729" s="15">
        <f t="shared" si="71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1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40731.587465277778</v>
      </c>
      <c r="T730" s="15">
        <f t="shared" si="71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10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41110.935891203706</v>
      </c>
      <c r="T731" s="15">
        <f t="shared" si="71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10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40854.495266203703</v>
      </c>
      <c r="T732" s="15">
        <f t="shared" si="71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10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40879.545682870368</v>
      </c>
      <c r="T733" s="15">
        <f t="shared" si="71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10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41486.174317129626</v>
      </c>
      <c r="T734" s="15">
        <f t="shared" si="71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10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41598.170046296298</v>
      </c>
      <c r="T735" s="15">
        <f t="shared" si="71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10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42101.914583333331</v>
      </c>
      <c r="T736" s="15">
        <f t="shared" si="71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10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41945.779467592591</v>
      </c>
      <c r="T737" s="15">
        <f t="shared" si="71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ref="O738:O801" si="72">E738/D738*100</f>
        <v>315.13888888888891</v>
      </c>
      <c r="P738" s="10">
        <f t="shared" ref="P738:P801" si="73">E738/L738</f>
        <v>105.04629629629629</v>
      </c>
      <c r="Q738" t="str">
        <f t="shared" ref="Q738:Q801" si="74">LEFT(N738, SEARCH("/", N738)-1)</f>
        <v>publishing</v>
      </c>
      <c r="R738" t="str">
        <f t="shared" ref="R738:R801" si="75">RIGHT(N738,LEN(N738)-SEARCH("/",N738))</f>
        <v>nonfiction</v>
      </c>
      <c r="S738" s="15">
        <f t="shared" si="70"/>
        <v>41579.484259259261</v>
      </c>
      <c r="T738" s="15">
        <f t="shared" si="71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72"/>
        <v>122.39999999999999</v>
      </c>
      <c r="P739" s="10">
        <f t="shared" si="73"/>
        <v>56.666666666666664</v>
      </c>
      <c r="Q739" t="str">
        <f t="shared" si="74"/>
        <v>publishing</v>
      </c>
      <c r="R739" t="str">
        <f t="shared" si="75"/>
        <v>nonfiction</v>
      </c>
      <c r="S739" s="15">
        <f t="shared" si="70"/>
        <v>41667.025312500002</v>
      </c>
      <c r="T739" s="15">
        <f t="shared" si="71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72"/>
        <v>106.73333333333332</v>
      </c>
      <c r="P740" s="10">
        <f t="shared" si="73"/>
        <v>39.048780487804876</v>
      </c>
      <c r="Q740" t="str">
        <f t="shared" si="74"/>
        <v>publishing</v>
      </c>
      <c r="R740" t="str">
        <f t="shared" si="75"/>
        <v>nonfiction</v>
      </c>
      <c r="S740" s="15">
        <f t="shared" si="70"/>
        <v>41943.354097222218</v>
      </c>
      <c r="T740" s="15">
        <f t="shared" si="71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72"/>
        <v>158.33333333333331</v>
      </c>
      <c r="P741" s="10">
        <f t="shared" si="73"/>
        <v>68.345323741007192</v>
      </c>
      <c r="Q741" t="str">
        <f t="shared" si="74"/>
        <v>publishing</v>
      </c>
      <c r="R741" t="str">
        <f t="shared" si="75"/>
        <v>nonfiction</v>
      </c>
      <c r="S741" s="15">
        <f t="shared" si="70"/>
        <v>41829.252650462964</v>
      </c>
      <c r="T741" s="15">
        <f t="shared" si="71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72"/>
        <v>107.4</v>
      </c>
      <c r="P742" s="10">
        <f t="shared" si="73"/>
        <v>169.57894736842104</v>
      </c>
      <c r="Q742" t="str">
        <f t="shared" si="74"/>
        <v>publishing</v>
      </c>
      <c r="R742" t="str">
        <f t="shared" si="75"/>
        <v>nonfiction</v>
      </c>
      <c r="S742" s="15">
        <f t="shared" si="70"/>
        <v>42161.896782407406</v>
      </c>
      <c r="T742" s="15">
        <f t="shared" si="71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72"/>
        <v>102.25999999999999</v>
      </c>
      <c r="P743" s="10">
        <f t="shared" si="73"/>
        <v>141.42340425531913</v>
      </c>
      <c r="Q743" t="str">
        <f t="shared" si="74"/>
        <v>publishing</v>
      </c>
      <c r="R743" t="str">
        <f t="shared" si="75"/>
        <v>nonfiction</v>
      </c>
      <c r="S743" s="15">
        <f t="shared" si="70"/>
        <v>41401.398217592592</v>
      </c>
      <c r="T743" s="15">
        <f t="shared" si="71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72"/>
        <v>110.71428571428572</v>
      </c>
      <c r="P744" s="10">
        <f t="shared" si="73"/>
        <v>67.391304347826093</v>
      </c>
      <c r="Q744" t="str">
        <f t="shared" si="74"/>
        <v>publishing</v>
      </c>
      <c r="R744" t="str">
        <f t="shared" si="75"/>
        <v>nonfiction</v>
      </c>
      <c r="S744" s="15">
        <f t="shared" si="70"/>
        <v>41689.667962962965</v>
      </c>
      <c r="T744" s="15">
        <f t="shared" si="71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72"/>
        <v>148</v>
      </c>
      <c r="P745" s="10">
        <f t="shared" si="73"/>
        <v>54.266666666666666</v>
      </c>
      <c r="Q745" t="str">
        <f t="shared" si="74"/>
        <v>publishing</v>
      </c>
      <c r="R745" t="str">
        <f t="shared" si="75"/>
        <v>nonfiction</v>
      </c>
      <c r="S745" s="15">
        <f t="shared" si="70"/>
        <v>40990.459317129629</v>
      </c>
      <c r="T745" s="15">
        <f t="shared" si="71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72"/>
        <v>102.32000000000001</v>
      </c>
      <c r="P746" s="10">
        <f t="shared" si="73"/>
        <v>82.516129032258064</v>
      </c>
      <c r="Q746" t="str">
        <f t="shared" si="74"/>
        <v>publishing</v>
      </c>
      <c r="R746" t="str">
        <f t="shared" si="75"/>
        <v>nonfiction</v>
      </c>
      <c r="S746" s="15">
        <f t="shared" si="70"/>
        <v>41226.70721064815</v>
      </c>
      <c r="T746" s="15">
        <f t="shared" si="71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72"/>
        <v>179.09909909909908</v>
      </c>
      <c r="P747" s="10">
        <f t="shared" si="73"/>
        <v>53.729729729729726</v>
      </c>
      <c r="Q747" t="str">
        <f t="shared" si="74"/>
        <v>publishing</v>
      </c>
      <c r="R747" t="str">
        <f t="shared" si="75"/>
        <v>nonfiction</v>
      </c>
      <c r="S747" s="15">
        <f t="shared" si="70"/>
        <v>41367.322280092594</v>
      </c>
      <c r="T747" s="15">
        <f t="shared" si="71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72"/>
        <v>111.08135252761969</v>
      </c>
      <c r="P748" s="10">
        <f t="shared" si="73"/>
        <v>34.206185567010309</v>
      </c>
      <c r="Q748" t="str">
        <f t="shared" si="74"/>
        <v>publishing</v>
      </c>
      <c r="R748" t="str">
        <f t="shared" si="75"/>
        <v>nonfiction</v>
      </c>
      <c r="S748" s="15">
        <f t="shared" si="70"/>
        <v>41156.792928240742</v>
      </c>
      <c r="T748" s="15">
        <f t="shared" si="71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72"/>
        <v>100.04285714285714</v>
      </c>
      <c r="P749" s="10">
        <f t="shared" si="73"/>
        <v>127.32727272727273</v>
      </c>
      <c r="Q749" t="str">
        <f t="shared" si="74"/>
        <v>publishing</v>
      </c>
      <c r="R749" t="str">
        <f t="shared" si="75"/>
        <v>nonfiction</v>
      </c>
      <c r="S749" s="15">
        <f t="shared" si="70"/>
        <v>41988.298831018517</v>
      </c>
      <c r="T749" s="15">
        <f t="shared" si="71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72"/>
        <v>100.25</v>
      </c>
      <c r="P750" s="10">
        <f t="shared" si="73"/>
        <v>45.56818181818182</v>
      </c>
      <c r="Q750" t="str">
        <f t="shared" si="74"/>
        <v>publishing</v>
      </c>
      <c r="R750" t="str">
        <f t="shared" si="75"/>
        <v>nonfiction</v>
      </c>
      <c r="S750" s="15">
        <f t="shared" si="70"/>
        <v>41831.596828703703</v>
      </c>
      <c r="T750" s="15">
        <f t="shared" si="71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72"/>
        <v>105.56</v>
      </c>
      <c r="P751" s="10">
        <f t="shared" si="73"/>
        <v>95.963636363636368</v>
      </c>
      <c r="Q751" t="str">
        <f t="shared" si="74"/>
        <v>publishing</v>
      </c>
      <c r="R751" t="str">
        <f t="shared" si="75"/>
        <v>nonfiction</v>
      </c>
      <c r="S751" s="15">
        <f t="shared" si="70"/>
        <v>42733.69131944445</v>
      </c>
      <c r="T751" s="15">
        <f t="shared" si="71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72"/>
        <v>102.58775877587757</v>
      </c>
      <c r="P752" s="10">
        <f t="shared" si="73"/>
        <v>77.271186440677965</v>
      </c>
      <c r="Q752" t="str">
        <f t="shared" si="74"/>
        <v>publishing</v>
      </c>
      <c r="R752" t="str">
        <f t="shared" si="75"/>
        <v>nonfiction</v>
      </c>
      <c r="S752" s="15">
        <f t="shared" si="70"/>
        <v>41299.628148148149</v>
      </c>
      <c r="T752" s="15">
        <f t="shared" si="71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72"/>
        <v>118.5</v>
      </c>
      <c r="P753" s="10">
        <f t="shared" si="73"/>
        <v>57.338709677419352</v>
      </c>
      <c r="Q753" t="str">
        <f t="shared" si="74"/>
        <v>publishing</v>
      </c>
      <c r="R753" t="str">
        <f t="shared" si="75"/>
        <v>nonfiction</v>
      </c>
      <c r="S753" s="15">
        <f t="shared" si="70"/>
        <v>40713.380497685182</v>
      </c>
      <c r="T753" s="15">
        <f t="shared" si="71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72"/>
        <v>111.7</v>
      </c>
      <c r="P754" s="10">
        <f t="shared" si="73"/>
        <v>53.19047619047619</v>
      </c>
      <c r="Q754" t="str">
        <f t="shared" si="74"/>
        <v>publishing</v>
      </c>
      <c r="R754" t="str">
        <f t="shared" si="75"/>
        <v>nonfiction</v>
      </c>
      <c r="S754" s="15">
        <f t="shared" si="70"/>
        <v>42639.171493055561</v>
      </c>
      <c r="T754" s="15">
        <f t="shared" si="71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72"/>
        <v>128</v>
      </c>
      <c r="P755" s="10">
        <f t="shared" si="73"/>
        <v>492.30769230769232</v>
      </c>
      <c r="Q755" t="str">
        <f t="shared" si="74"/>
        <v>publishing</v>
      </c>
      <c r="R755" t="str">
        <f t="shared" si="75"/>
        <v>nonfiction</v>
      </c>
      <c r="S755" s="15">
        <f t="shared" si="70"/>
        <v>42019.340173611112</v>
      </c>
      <c r="T755" s="15">
        <f t="shared" si="71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72"/>
        <v>103.75000000000001</v>
      </c>
      <c r="P756" s="10">
        <f t="shared" si="73"/>
        <v>42.346938775510203</v>
      </c>
      <c r="Q756" t="str">
        <f t="shared" si="74"/>
        <v>publishing</v>
      </c>
      <c r="R756" t="str">
        <f t="shared" si="75"/>
        <v>nonfiction</v>
      </c>
      <c r="S756" s="15">
        <f t="shared" si="70"/>
        <v>41249.499085648145</v>
      </c>
      <c r="T756" s="15">
        <f t="shared" si="71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72"/>
        <v>101.9076</v>
      </c>
      <c r="P757" s="10">
        <f t="shared" si="73"/>
        <v>37.466029411764708</v>
      </c>
      <c r="Q757" t="str">
        <f t="shared" si="74"/>
        <v>publishing</v>
      </c>
      <c r="R757" t="str">
        <f t="shared" si="75"/>
        <v>nonfiction</v>
      </c>
      <c r="S757" s="15">
        <f t="shared" si="70"/>
        <v>41383.355057870373</v>
      </c>
      <c r="T757" s="15">
        <f t="shared" si="71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72"/>
        <v>117.71428571428571</v>
      </c>
      <c r="P758" s="10">
        <f t="shared" si="73"/>
        <v>37.454545454545453</v>
      </c>
      <c r="Q758" t="str">
        <f t="shared" si="74"/>
        <v>publishing</v>
      </c>
      <c r="R758" t="str">
        <f t="shared" si="75"/>
        <v>nonfiction</v>
      </c>
      <c r="S758" s="15">
        <f t="shared" si="70"/>
        <v>40590.516886574071</v>
      </c>
      <c r="T758" s="15">
        <f t="shared" si="71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72"/>
        <v>238</v>
      </c>
      <c r="P759" s="10">
        <f t="shared" si="73"/>
        <v>33.055555555555557</v>
      </c>
      <c r="Q759" t="str">
        <f t="shared" si="74"/>
        <v>publishing</v>
      </c>
      <c r="R759" t="str">
        <f t="shared" si="75"/>
        <v>nonfiction</v>
      </c>
      <c r="S759" s="15">
        <f t="shared" si="70"/>
        <v>41234.804560185185</v>
      </c>
      <c r="T759" s="15">
        <f t="shared" si="71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72"/>
        <v>102</v>
      </c>
      <c r="P760" s="10">
        <f t="shared" si="73"/>
        <v>134.21052631578948</v>
      </c>
      <c r="Q760" t="str">
        <f t="shared" si="74"/>
        <v>publishing</v>
      </c>
      <c r="R760" t="str">
        <f t="shared" si="75"/>
        <v>nonfiction</v>
      </c>
      <c r="S760" s="15">
        <f t="shared" si="70"/>
        <v>40429.586435185185</v>
      </c>
      <c r="T760" s="15">
        <f t="shared" si="71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72"/>
        <v>101.92000000000002</v>
      </c>
      <c r="P761" s="10">
        <f t="shared" si="73"/>
        <v>51.474747474747474</v>
      </c>
      <c r="Q761" t="str">
        <f t="shared" si="74"/>
        <v>publishing</v>
      </c>
      <c r="R761" t="str">
        <f t="shared" si="75"/>
        <v>nonfiction</v>
      </c>
      <c r="S761" s="15">
        <f t="shared" si="70"/>
        <v>41789.080312500002</v>
      </c>
      <c r="T761" s="15">
        <f t="shared" si="71"/>
        <v>41829.080312500002</v>
      </c>
    </row>
    <row r="762" spans="1:20" ht="43.2" x14ac:dyDescent="0.3">
      <c r="A762">
        <v>4075</v>
      </c>
      <c r="B762" s="3" t="s">
        <v>4071</v>
      </c>
      <c r="C762" s="3" t="s">
        <v>8178</v>
      </c>
      <c r="D762">
        <v>2000</v>
      </c>
      <c r="E762">
        <v>576</v>
      </c>
      <c r="F762" s="6" t="s">
        <v>8221</v>
      </c>
      <c r="G762" t="s">
        <v>8225</v>
      </c>
      <c r="H762" t="s">
        <v>8247</v>
      </c>
      <c r="I762">
        <v>1404149280</v>
      </c>
      <c r="J762">
        <v>1400547969</v>
      </c>
      <c r="K762" t="b">
        <v>0</v>
      </c>
      <c r="L762">
        <v>13</v>
      </c>
      <c r="M762" t="b">
        <v>0</v>
      </c>
      <c r="N762" t="s">
        <v>8271</v>
      </c>
      <c r="O762" s="9">
        <f t="shared" si="72"/>
        <v>28.799999999999997</v>
      </c>
      <c r="P762" s="10">
        <f t="shared" si="73"/>
        <v>44.307692307692307</v>
      </c>
      <c r="Q762" t="str">
        <f t="shared" si="74"/>
        <v>theater</v>
      </c>
      <c r="R762" t="str">
        <f t="shared" si="75"/>
        <v>plays</v>
      </c>
      <c r="S762" s="15">
        <f t="shared" si="70"/>
        <v>41778.795937499999</v>
      </c>
      <c r="T762" s="15">
        <f t="shared" si="71"/>
        <v>41820.477777777778</v>
      </c>
    </row>
    <row r="763" spans="1:20" ht="43.2" x14ac:dyDescent="0.3">
      <c r="A763">
        <v>4088</v>
      </c>
      <c r="B763" s="3" t="s">
        <v>4084</v>
      </c>
      <c r="C763" s="3" t="s">
        <v>8191</v>
      </c>
      <c r="D763">
        <v>2000</v>
      </c>
      <c r="E763">
        <v>216</v>
      </c>
      <c r="F763" s="6" t="s">
        <v>8221</v>
      </c>
      <c r="G763" t="s">
        <v>8225</v>
      </c>
      <c r="H763" t="s">
        <v>8247</v>
      </c>
      <c r="I763">
        <v>1421403960</v>
      </c>
      <c r="J763">
        <v>1418827324</v>
      </c>
      <c r="K763" t="b">
        <v>0</v>
      </c>
      <c r="L763">
        <v>3</v>
      </c>
      <c r="M763" t="b">
        <v>0</v>
      </c>
      <c r="N763" t="s">
        <v>8271</v>
      </c>
      <c r="O763" s="9">
        <f t="shared" si="72"/>
        <v>10.8</v>
      </c>
      <c r="P763" s="10">
        <f t="shared" si="73"/>
        <v>72</v>
      </c>
      <c r="Q763" t="str">
        <f t="shared" si="74"/>
        <v>theater</v>
      </c>
      <c r="R763" t="str">
        <f t="shared" si="75"/>
        <v>plays</v>
      </c>
      <c r="S763" s="15">
        <f t="shared" si="70"/>
        <v>41990.362546296295</v>
      </c>
      <c r="T763" s="15">
        <f t="shared" si="71"/>
        <v>42020.184722222228</v>
      </c>
    </row>
    <row r="764" spans="1:20" ht="43.2" x14ac:dyDescent="0.3">
      <c r="A764">
        <v>4094</v>
      </c>
      <c r="B764" s="3" t="s">
        <v>4090</v>
      </c>
      <c r="C764" s="3" t="s">
        <v>8197</v>
      </c>
      <c r="D764">
        <v>2000</v>
      </c>
      <c r="E764">
        <v>730</v>
      </c>
      <c r="F764" s="6" t="s">
        <v>8221</v>
      </c>
      <c r="G764" t="s">
        <v>8224</v>
      </c>
      <c r="H764" t="s">
        <v>8246</v>
      </c>
      <c r="I764">
        <v>1413953940</v>
      </c>
      <c r="J764">
        <v>1410141900</v>
      </c>
      <c r="K764" t="b">
        <v>0</v>
      </c>
      <c r="L764">
        <v>8</v>
      </c>
      <c r="M764" t="b">
        <v>0</v>
      </c>
      <c r="N764" t="s">
        <v>8271</v>
      </c>
      <c r="O764" s="9">
        <f t="shared" si="72"/>
        <v>36.5</v>
      </c>
      <c r="P764" s="10">
        <f t="shared" si="73"/>
        <v>91.25</v>
      </c>
      <c r="Q764" t="str">
        <f t="shared" si="74"/>
        <v>theater</v>
      </c>
      <c r="R764" t="str">
        <f t="shared" si="75"/>
        <v>plays</v>
      </c>
      <c r="S764" s="15">
        <f t="shared" si="70"/>
        <v>41889.836805555555</v>
      </c>
      <c r="T764" s="15">
        <f t="shared" si="71"/>
        <v>41933.957638888889</v>
      </c>
    </row>
    <row r="765" spans="1:20" ht="43.2" x14ac:dyDescent="0.3">
      <c r="A765">
        <v>4107</v>
      </c>
      <c r="B765" s="3" t="s">
        <v>4103</v>
      </c>
      <c r="C765" s="3" t="s">
        <v>8210</v>
      </c>
      <c r="D765">
        <v>2000</v>
      </c>
      <c r="E765">
        <v>41</v>
      </c>
      <c r="F765" s="6" t="s">
        <v>8221</v>
      </c>
      <c r="G765" t="s">
        <v>8224</v>
      </c>
      <c r="H765" t="s">
        <v>8246</v>
      </c>
      <c r="I765">
        <v>1411596001</v>
      </c>
      <c r="J765">
        <v>1409608801</v>
      </c>
      <c r="K765" t="b">
        <v>0</v>
      </c>
      <c r="L765">
        <v>4</v>
      </c>
      <c r="M765" t="b">
        <v>0</v>
      </c>
      <c r="N765" t="s">
        <v>8271</v>
      </c>
      <c r="O765" s="9">
        <f t="shared" si="72"/>
        <v>2.0500000000000003</v>
      </c>
      <c r="P765" s="10">
        <f t="shared" si="73"/>
        <v>10.25</v>
      </c>
      <c r="Q765" t="str">
        <f t="shared" si="74"/>
        <v>theater</v>
      </c>
      <c r="R765" t="str">
        <f t="shared" si="75"/>
        <v>plays</v>
      </c>
      <c r="S765" s="15">
        <f t="shared" si="70"/>
        <v>41883.666678240741</v>
      </c>
      <c r="T765" s="15">
        <f t="shared" si="71"/>
        <v>41906.666678240741</v>
      </c>
    </row>
    <row r="766" spans="1:20" ht="43.2" x14ac:dyDescent="0.3">
      <c r="A766">
        <v>879</v>
      </c>
      <c r="B766" s="3" t="s">
        <v>880</v>
      </c>
      <c r="C766" s="3" t="s">
        <v>4989</v>
      </c>
      <c r="D766">
        <v>2100</v>
      </c>
      <c r="E766">
        <v>644</v>
      </c>
      <c r="F766" s="6" t="s">
        <v>8221</v>
      </c>
      <c r="G766" t="s">
        <v>8224</v>
      </c>
      <c r="H766" t="s">
        <v>8246</v>
      </c>
      <c r="I766">
        <v>1338321305</v>
      </c>
      <c r="J766">
        <v>1336506905</v>
      </c>
      <c r="K766" t="b">
        <v>0</v>
      </c>
      <c r="L766">
        <v>30</v>
      </c>
      <c r="M766" t="b">
        <v>0</v>
      </c>
      <c r="N766" t="s">
        <v>8278</v>
      </c>
      <c r="O766" s="9">
        <f t="shared" si="72"/>
        <v>30.666666666666664</v>
      </c>
      <c r="P766" s="10">
        <f t="shared" si="73"/>
        <v>21.466666666666665</v>
      </c>
      <c r="Q766" t="str">
        <f t="shared" si="74"/>
        <v>music</v>
      </c>
      <c r="R766" t="str">
        <f t="shared" si="75"/>
        <v>jazz</v>
      </c>
      <c r="S766" s="15">
        <f t="shared" si="70"/>
        <v>41037.579918981479</v>
      </c>
      <c r="T766" s="15">
        <f t="shared" si="71"/>
        <v>41058.579918981479</v>
      </c>
    </row>
    <row r="767" spans="1:20" ht="57.6" x14ac:dyDescent="0.3">
      <c r="A767">
        <v>1119</v>
      </c>
      <c r="B767" s="3" t="s">
        <v>1120</v>
      </c>
      <c r="C767" s="3" t="s">
        <v>5229</v>
      </c>
      <c r="D767">
        <v>2100</v>
      </c>
      <c r="E767">
        <v>5</v>
      </c>
      <c r="F767" s="6" t="s">
        <v>8221</v>
      </c>
      <c r="G767" t="s">
        <v>8224</v>
      </c>
      <c r="H767" t="s">
        <v>8246</v>
      </c>
      <c r="I767">
        <v>1396810864</v>
      </c>
      <c r="J767">
        <v>1395687664</v>
      </c>
      <c r="K767" t="b">
        <v>0</v>
      </c>
      <c r="L767">
        <v>1</v>
      </c>
      <c r="M767" t="b">
        <v>0</v>
      </c>
      <c r="N767" t="s">
        <v>8282</v>
      </c>
      <c r="O767" s="9">
        <f t="shared" si="72"/>
        <v>0.23809523809523811</v>
      </c>
      <c r="P767" s="10">
        <f t="shared" si="73"/>
        <v>5</v>
      </c>
      <c r="Q767" t="str">
        <f t="shared" si="74"/>
        <v>games</v>
      </c>
      <c r="R767" t="str">
        <f t="shared" si="75"/>
        <v>video games</v>
      </c>
      <c r="S767" s="15">
        <f t="shared" si="70"/>
        <v>41722.542407407411</v>
      </c>
      <c r="T767" s="15">
        <f t="shared" si="71"/>
        <v>41735.542407407411</v>
      </c>
    </row>
    <row r="768" spans="1:20" ht="43.2" x14ac:dyDescent="0.3">
      <c r="A768">
        <v>2676</v>
      </c>
      <c r="B768" s="3" t="s">
        <v>2676</v>
      </c>
      <c r="C768" s="3" t="s">
        <v>6786</v>
      </c>
      <c r="D768">
        <v>2100</v>
      </c>
      <c r="E768">
        <v>1058</v>
      </c>
      <c r="F768" s="6" t="s">
        <v>8221</v>
      </c>
      <c r="G768" t="s">
        <v>8229</v>
      </c>
      <c r="H768" t="s">
        <v>8251</v>
      </c>
      <c r="I768">
        <v>1463929174</v>
      </c>
      <c r="J768">
        <v>1461337174</v>
      </c>
      <c r="K768" t="b">
        <v>0</v>
      </c>
      <c r="L768">
        <v>9</v>
      </c>
      <c r="M768" t="b">
        <v>0</v>
      </c>
      <c r="N768" t="s">
        <v>8302</v>
      </c>
      <c r="O768" s="9">
        <f t="shared" si="72"/>
        <v>50.38095238095238</v>
      </c>
      <c r="P768" s="10">
        <f t="shared" si="73"/>
        <v>117.55555555555556</v>
      </c>
      <c r="Q768" t="str">
        <f t="shared" si="74"/>
        <v>technology</v>
      </c>
      <c r="R768" t="str">
        <f t="shared" si="75"/>
        <v>makerspaces</v>
      </c>
      <c r="S768" s="15">
        <f t="shared" si="70"/>
        <v>42482.374699074076</v>
      </c>
      <c r="T768" s="15">
        <f t="shared" si="71"/>
        <v>42512.374699074076</v>
      </c>
    </row>
    <row r="769" spans="1:20" ht="43.2" x14ac:dyDescent="0.3">
      <c r="A769">
        <v>760</v>
      </c>
      <c r="B769" s="3" t="s">
        <v>761</v>
      </c>
      <c r="C769" s="3" t="s">
        <v>4870</v>
      </c>
      <c r="D769">
        <v>2200</v>
      </c>
      <c r="E769">
        <v>0</v>
      </c>
      <c r="F769" s="6" t="s">
        <v>8221</v>
      </c>
      <c r="G769" t="s">
        <v>8224</v>
      </c>
      <c r="H769" t="s">
        <v>8246</v>
      </c>
      <c r="I769">
        <v>1480188013</v>
      </c>
      <c r="J769">
        <v>1477592413</v>
      </c>
      <c r="K769" t="b">
        <v>0</v>
      </c>
      <c r="L769">
        <v>0</v>
      </c>
      <c r="M769" t="b">
        <v>0</v>
      </c>
      <c r="N769" t="s">
        <v>8275</v>
      </c>
      <c r="O769" s="9">
        <f t="shared" si="72"/>
        <v>0</v>
      </c>
      <c r="P769" s="10" t="e">
        <f t="shared" si="73"/>
        <v>#DIV/0!</v>
      </c>
      <c r="Q769" t="str">
        <f t="shared" si="74"/>
        <v>publishing</v>
      </c>
      <c r="R769" t="str">
        <f t="shared" si="75"/>
        <v>fiction</v>
      </c>
      <c r="S769" s="15">
        <f t="shared" si="70"/>
        <v>42670.514039351852</v>
      </c>
      <c r="T769" s="15">
        <f t="shared" si="71"/>
        <v>42700.555706018517</v>
      </c>
    </row>
    <row r="770" spans="1:20" ht="43.2" x14ac:dyDescent="0.3">
      <c r="A770">
        <v>865</v>
      </c>
      <c r="B770" s="3" t="s">
        <v>866</v>
      </c>
      <c r="C770" s="3" t="s">
        <v>4975</v>
      </c>
      <c r="D770">
        <v>2200</v>
      </c>
      <c r="E770">
        <v>45</v>
      </c>
      <c r="F770" s="6" t="s">
        <v>8221</v>
      </c>
      <c r="G770" t="s">
        <v>8224</v>
      </c>
      <c r="H770" t="s">
        <v>8246</v>
      </c>
      <c r="I770">
        <v>1358361197</v>
      </c>
      <c r="J770">
        <v>1353177197</v>
      </c>
      <c r="K770" t="b">
        <v>0</v>
      </c>
      <c r="L770">
        <v>2</v>
      </c>
      <c r="M770" t="b">
        <v>0</v>
      </c>
      <c r="N770" t="s">
        <v>8278</v>
      </c>
      <c r="O770" s="9">
        <f t="shared" si="72"/>
        <v>2.0454545454545454</v>
      </c>
      <c r="P770" s="10">
        <f t="shared" si="73"/>
        <v>22.5</v>
      </c>
      <c r="Q770" t="str">
        <f t="shared" si="74"/>
        <v>music</v>
      </c>
      <c r="R770" t="str">
        <f t="shared" si="75"/>
        <v>jazz</v>
      </c>
      <c r="S770" s="15">
        <f t="shared" si="70"/>
        <v>41230.52311342593</v>
      </c>
      <c r="T770" s="15">
        <f t="shared" si="71"/>
        <v>41290.52311342593</v>
      </c>
    </row>
    <row r="771" spans="1:20" ht="43.2" x14ac:dyDescent="0.3">
      <c r="A771">
        <v>1069</v>
      </c>
      <c r="B771" s="3" t="s">
        <v>1070</v>
      </c>
      <c r="C771" s="3" t="s">
        <v>5179</v>
      </c>
      <c r="D771">
        <v>2200</v>
      </c>
      <c r="E771">
        <v>850</v>
      </c>
      <c r="F771" s="6" t="s">
        <v>8221</v>
      </c>
      <c r="G771" t="s">
        <v>8224</v>
      </c>
      <c r="H771" t="s">
        <v>8246</v>
      </c>
      <c r="I771">
        <v>1385447459</v>
      </c>
      <c r="J771">
        <v>1382679059</v>
      </c>
      <c r="K771" t="b">
        <v>0</v>
      </c>
      <c r="L771">
        <v>21</v>
      </c>
      <c r="M771" t="b">
        <v>0</v>
      </c>
      <c r="N771" t="s">
        <v>8282</v>
      </c>
      <c r="O771" s="9">
        <f t="shared" si="72"/>
        <v>38.636363636363633</v>
      </c>
      <c r="P771" s="10">
        <f t="shared" si="73"/>
        <v>40.476190476190474</v>
      </c>
      <c r="Q771" t="str">
        <f t="shared" si="74"/>
        <v>games</v>
      </c>
      <c r="R771" t="str">
        <f t="shared" si="75"/>
        <v>video games</v>
      </c>
      <c r="S771" s="15">
        <f t="shared" ref="S771:S834" si="76">(((J771/60)/60)/24)+DATE(1970,1,1)+(-6/24)</f>
        <v>41571.979849537034</v>
      </c>
      <c r="T771" s="15">
        <f t="shared" ref="T771:T834" si="77">(((I771/60)/60)/24)+DATE(1970,1,1)+(-6/24)</f>
        <v>41604.021516203706</v>
      </c>
    </row>
    <row r="772" spans="1:20" ht="28.8" x14ac:dyDescent="0.3">
      <c r="A772">
        <v>3743</v>
      </c>
      <c r="B772" s="3" t="s">
        <v>3740</v>
      </c>
      <c r="C772" s="3" t="s">
        <v>7853</v>
      </c>
      <c r="D772">
        <v>2200</v>
      </c>
      <c r="E772">
        <v>0</v>
      </c>
      <c r="F772" s="6" t="s">
        <v>8221</v>
      </c>
      <c r="G772" t="s">
        <v>8224</v>
      </c>
      <c r="H772" t="s">
        <v>8246</v>
      </c>
      <c r="I772">
        <v>1404406964</v>
      </c>
      <c r="J772">
        <v>1401814964</v>
      </c>
      <c r="K772" t="b">
        <v>0</v>
      </c>
      <c r="L772">
        <v>0</v>
      </c>
      <c r="M772" t="b">
        <v>0</v>
      </c>
      <c r="N772" t="s">
        <v>8271</v>
      </c>
      <c r="O772" s="9">
        <f t="shared" si="72"/>
        <v>0</v>
      </c>
      <c r="P772" s="10" t="e">
        <f t="shared" si="73"/>
        <v>#DIV/0!</v>
      </c>
      <c r="Q772" t="str">
        <f t="shared" si="74"/>
        <v>theater</v>
      </c>
      <c r="R772" t="str">
        <f t="shared" si="75"/>
        <v>plays</v>
      </c>
      <c r="S772" s="15">
        <f t="shared" si="76"/>
        <v>41793.460231481484</v>
      </c>
      <c r="T772" s="15">
        <f t="shared" si="77"/>
        <v>41823.460231481484</v>
      </c>
    </row>
    <row r="773" spans="1:20" ht="43.2" x14ac:dyDescent="0.3">
      <c r="A773">
        <v>4081</v>
      </c>
      <c r="B773" s="3" t="s">
        <v>4077</v>
      </c>
      <c r="C773" s="3" t="s">
        <v>8184</v>
      </c>
      <c r="D773">
        <v>2224</v>
      </c>
      <c r="E773">
        <v>350</v>
      </c>
      <c r="F773" s="6" t="s">
        <v>8221</v>
      </c>
      <c r="G773" t="s">
        <v>8224</v>
      </c>
      <c r="H773" t="s">
        <v>8246</v>
      </c>
      <c r="I773">
        <v>1425819425</v>
      </c>
      <c r="J773">
        <v>1423231025</v>
      </c>
      <c r="K773" t="b">
        <v>0</v>
      </c>
      <c r="L773">
        <v>12</v>
      </c>
      <c r="M773" t="b">
        <v>0</v>
      </c>
      <c r="N773" t="s">
        <v>8271</v>
      </c>
      <c r="O773" s="9">
        <f t="shared" si="72"/>
        <v>15.737410071942445</v>
      </c>
      <c r="P773" s="10">
        <f t="shared" si="73"/>
        <v>29.166666666666668</v>
      </c>
      <c r="Q773" t="str">
        <f t="shared" si="74"/>
        <v>theater</v>
      </c>
      <c r="R773" t="str">
        <f t="shared" si="75"/>
        <v>plays</v>
      </c>
      <c r="S773" s="15">
        <f t="shared" si="76"/>
        <v>42041.331307870365</v>
      </c>
      <c r="T773" s="15">
        <f t="shared" si="77"/>
        <v>42071.289641203708</v>
      </c>
    </row>
    <row r="774" spans="1:20" ht="43.2" x14ac:dyDescent="0.3">
      <c r="A774">
        <v>1543</v>
      </c>
      <c r="B774" s="3" t="s">
        <v>1544</v>
      </c>
      <c r="C774" s="3" t="s">
        <v>5653</v>
      </c>
      <c r="D774">
        <v>2250</v>
      </c>
      <c r="E774">
        <v>10</v>
      </c>
      <c r="F774" s="6" t="s">
        <v>8221</v>
      </c>
      <c r="G774" t="s">
        <v>8224</v>
      </c>
      <c r="H774" t="s">
        <v>8246</v>
      </c>
      <c r="I774">
        <v>1416662034</v>
      </c>
      <c r="J774">
        <v>1414066434</v>
      </c>
      <c r="K774" t="b">
        <v>0</v>
      </c>
      <c r="L774">
        <v>1</v>
      </c>
      <c r="M774" t="b">
        <v>0</v>
      </c>
      <c r="N774" t="s">
        <v>8289</v>
      </c>
      <c r="O774" s="9">
        <f t="shared" si="72"/>
        <v>0.44444444444444442</v>
      </c>
      <c r="P774" s="10">
        <f t="shared" si="73"/>
        <v>10</v>
      </c>
      <c r="Q774" t="str">
        <f t="shared" si="74"/>
        <v>photography</v>
      </c>
      <c r="R774" t="str">
        <f t="shared" si="75"/>
        <v>nature</v>
      </c>
      <c r="S774" s="15">
        <f t="shared" si="76"/>
        <v>41935.259652777779</v>
      </c>
      <c r="T774" s="15">
        <f t="shared" si="77"/>
        <v>41965.301319444443</v>
      </c>
    </row>
    <row r="775" spans="1:20" ht="28.8" x14ac:dyDescent="0.3">
      <c r="A775">
        <v>1493</v>
      </c>
      <c r="B775" s="3" t="s">
        <v>1494</v>
      </c>
      <c r="C775" s="3" t="s">
        <v>5603</v>
      </c>
      <c r="D775">
        <v>2400</v>
      </c>
      <c r="E775">
        <v>0</v>
      </c>
      <c r="F775" s="6" t="s">
        <v>8221</v>
      </c>
      <c r="G775" t="s">
        <v>8224</v>
      </c>
      <c r="H775" t="s">
        <v>8246</v>
      </c>
      <c r="I775">
        <v>1371415675</v>
      </c>
      <c r="J775">
        <v>1368823675</v>
      </c>
      <c r="K775" t="b">
        <v>0</v>
      </c>
      <c r="L775">
        <v>0</v>
      </c>
      <c r="M775" t="b">
        <v>0</v>
      </c>
      <c r="N775" t="s">
        <v>8275</v>
      </c>
      <c r="O775" s="9">
        <f t="shared" si="72"/>
        <v>0</v>
      </c>
      <c r="P775" s="10" t="e">
        <f t="shared" si="73"/>
        <v>#DIV/0!</v>
      </c>
      <c r="Q775" t="str">
        <f t="shared" si="74"/>
        <v>publishing</v>
      </c>
      <c r="R775" t="str">
        <f t="shared" si="75"/>
        <v>fiction</v>
      </c>
      <c r="S775" s="15">
        <f t="shared" si="76"/>
        <v>41411.616608796299</v>
      </c>
      <c r="T775" s="15">
        <f t="shared" si="77"/>
        <v>41441.616608796299</v>
      </c>
    </row>
    <row r="776" spans="1:20" ht="43.2" x14ac:dyDescent="0.3">
      <c r="A776">
        <v>3865</v>
      </c>
      <c r="B776" s="3" t="s">
        <v>3862</v>
      </c>
      <c r="C776" s="3" t="s">
        <v>7974</v>
      </c>
      <c r="D776">
        <v>2413</v>
      </c>
      <c r="E776">
        <v>650</v>
      </c>
      <c r="F776" s="6" t="s">
        <v>8221</v>
      </c>
      <c r="G776" t="s">
        <v>8229</v>
      </c>
      <c r="H776" t="s">
        <v>8251</v>
      </c>
      <c r="I776">
        <v>1409376600</v>
      </c>
      <c r="J776">
        <v>1405957098</v>
      </c>
      <c r="K776" t="b">
        <v>0</v>
      </c>
      <c r="L776">
        <v>14</v>
      </c>
      <c r="M776" t="b">
        <v>0</v>
      </c>
      <c r="N776" t="s">
        <v>8271</v>
      </c>
      <c r="O776" s="9">
        <f t="shared" si="72"/>
        <v>26.937422295897225</v>
      </c>
      <c r="P776" s="10">
        <f t="shared" si="73"/>
        <v>46.428571428571431</v>
      </c>
      <c r="Q776" t="str">
        <f t="shared" si="74"/>
        <v>theater</v>
      </c>
      <c r="R776" t="str">
        <f t="shared" si="75"/>
        <v>plays</v>
      </c>
      <c r="S776" s="15">
        <f t="shared" si="76"/>
        <v>41841.401597222226</v>
      </c>
      <c r="T776" s="15">
        <f t="shared" si="77"/>
        <v>41880.979166666664</v>
      </c>
    </row>
    <row r="777" spans="1:20" ht="43.2" x14ac:dyDescent="0.3">
      <c r="A777">
        <v>169</v>
      </c>
      <c r="B777" s="3" t="s">
        <v>171</v>
      </c>
      <c r="C777" s="3" t="s">
        <v>4279</v>
      </c>
      <c r="D777">
        <v>2500</v>
      </c>
      <c r="E777">
        <v>560</v>
      </c>
      <c r="F777" s="6" t="s">
        <v>8221</v>
      </c>
      <c r="G777" t="s">
        <v>8225</v>
      </c>
      <c r="H777" t="s">
        <v>8247</v>
      </c>
      <c r="I777">
        <v>1413634059</v>
      </c>
      <c r="J777">
        <v>1411042059</v>
      </c>
      <c r="K777" t="b">
        <v>0</v>
      </c>
      <c r="L777">
        <v>10</v>
      </c>
      <c r="M777" t="b">
        <v>0</v>
      </c>
      <c r="N777" t="s">
        <v>8268</v>
      </c>
      <c r="O777" s="9">
        <f t="shared" si="72"/>
        <v>22.400000000000002</v>
      </c>
      <c r="P777" s="10">
        <f t="shared" si="73"/>
        <v>56</v>
      </c>
      <c r="Q777" t="str">
        <f t="shared" si="74"/>
        <v>film &amp; video</v>
      </c>
      <c r="R777" t="str">
        <f t="shared" si="75"/>
        <v>drama</v>
      </c>
      <c r="S777" s="15">
        <f t="shared" si="76"/>
        <v>41900.255312499998</v>
      </c>
      <c r="T777" s="15">
        <f t="shared" si="77"/>
        <v>41930.255312499998</v>
      </c>
    </row>
    <row r="778" spans="1:20" ht="43.2" x14ac:dyDescent="0.3">
      <c r="A778">
        <v>194</v>
      </c>
      <c r="B778" s="3" t="s">
        <v>196</v>
      </c>
      <c r="C778" s="3" t="s">
        <v>4304</v>
      </c>
      <c r="D778">
        <v>2500</v>
      </c>
      <c r="E778">
        <v>3</v>
      </c>
      <c r="F778" s="6" t="s">
        <v>8221</v>
      </c>
      <c r="G778" t="s">
        <v>8225</v>
      </c>
      <c r="H778" t="s">
        <v>8247</v>
      </c>
      <c r="I778">
        <v>1457308531</v>
      </c>
      <c r="J778">
        <v>1452124531</v>
      </c>
      <c r="K778" t="b">
        <v>0</v>
      </c>
      <c r="L778">
        <v>3</v>
      </c>
      <c r="M778" t="b">
        <v>0</v>
      </c>
      <c r="N778" t="s">
        <v>8268</v>
      </c>
      <c r="O778" s="9">
        <f t="shared" si="72"/>
        <v>0.12</v>
      </c>
      <c r="P778" s="10">
        <f t="shared" si="73"/>
        <v>1</v>
      </c>
      <c r="Q778" t="str">
        <f t="shared" si="74"/>
        <v>film &amp; video</v>
      </c>
      <c r="R778" t="str">
        <f t="shared" si="75"/>
        <v>drama</v>
      </c>
      <c r="S778" s="15">
        <f t="shared" si="76"/>
        <v>42375.746886574074</v>
      </c>
      <c r="T778" s="15">
        <f t="shared" si="77"/>
        <v>42435.746886574074</v>
      </c>
    </row>
    <row r="779" spans="1:20" ht="43.2" x14ac:dyDescent="0.3">
      <c r="A779">
        <v>197</v>
      </c>
      <c r="B779" s="3" t="s">
        <v>199</v>
      </c>
      <c r="C779" s="3" t="s">
        <v>4307</v>
      </c>
      <c r="D779">
        <v>2500</v>
      </c>
      <c r="E779">
        <v>262</v>
      </c>
      <c r="F779" s="6" t="s">
        <v>8221</v>
      </c>
      <c r="G779" t="s">
        <v>8225</v>
      </c>
      <c r="H779" t="s">
        <v>8247</v>
      </c>
      <c r="I779">
        <v>1487365200</v>
      </c>
      <c r="J779">
        <v>1483734100</v>
      </c>
      <c r="K779" t="b">
        <v>0</v>
      </c>
      <c r="L779">
        <v>8</v>
      </c>
      <c r="M779" t="b">
        <v>0</v>
      </c>
      <c r="N779" t="s">
        <v>8268</v>
      </c>
      <c r="O779" s="9">
        <f t="shared" si="72"/>
        <v>10.48</v>
      </c>
      <c r="P779" s="10">
        <f t="shared" si="73"/>
        <v>32.75</v>
      </c>
      <c r="Q779" t="str">
        <f t="shared" si="74"/>
        <v>film &amp; video</v>
      </c>
      <c r="R779" t="str">
        <f t="shared" si="75"/>
        <v>drama</v>
      </c>
      <c r="S779" s="15">
        <f t="shared" si="76"/>
        <v>42741.598379629635</v>
      </c>
      <c r="T779" s="15">
        <f t="shared" si="77"/>
        <v>42783.625</v>
      </c>
    </row>
    <row r="780" spans="1:20" ht="43.2" x14ac:dyDescent="0.3">
      <c r="A780">
        <v>203</v>
      </c>
      <c r="B780" s="3" t="s">
        <v>205</v>
      </c>
      <c r="C780" s="3" t="s">
        <v>4313</v>
      </c>
      <c r="D780">
        <v>2500</v>
      </c>
      <c r="E780">
        <v>746</v>
      </c>
      <c r="F780" s="6" t="s">
        <v>8221</v>
      </c>
      <c r="G780" t="s">
        <v>8225</v>
      </c>
      <c r="H780" t="s">
        <v>8247</v>
      </c>
      <c r="I780">
        <v>1422562864</v>
      </c>
      <c r="J780">
        <v>1417378864</v>
      </c>
      <c r="K780" t="b">
        <v>0</v>
      </c>
      <c r="L780">
        <v>8</v>
      </c>
      <c r="M780" t="b">
        <v>0</v>
      </c>
      <c r="N780" t="s">
        <v>8268</v>
      </c>
      <c r="O780" s="9">
        <f t="shared" si="72"/>
        <v>29.84</v>
      </c>
      <c r="P780" s="10">
        <f t="shared" si="73"/>
        <v>93.25</v>
      </c>
      <c r="Q780" t="str">
        <f t="shared" si="74"/>
        <v>film &amp; video</v>
      </c>
      <c r="R780" t="str">
        <f t="shared" si="75"/>
        <v>drama</v>
      </c>
      <c r="S780" s="15">
        <f t="shared" si="76"/>
        <v>41973.597962962958</v>
      </c>
      <c r="T780" s="15">
        <f t="shared" si="77"/>
        <v>42033.597962962958</v>
      </c>
    </row>
    <row r="781" spans="1:20" ht="57.6" x14ac:dyDescent="0.3">
      <c r="A781">
        <v>434</v>
      </c>
      <c r="B781" s="3" t="s">
        <v>435</v>
      </c>
      <c r="C781" s="3" t="s">
        <v>4544</v>
      </c>
      <c r="D781">
        <v>2500</v>
      </c>
      <c r="E781">
        <v>125</v>
      </c>
      <c r="F781" s="6" t="s">
        <v>8221</v>
      </c>
      <c r="G781" t="s">
        <v>8224</v>
      </c>
      <c r="H781" t="s">
        <v>8246</v>
      </c>
      <c r="I781">
        <v>1385931702</v>
      </c>
      <c r="J781">
        <v>1383076902</v>
      </c>
      <c r="K781" t="b">
        <v>0</v>
      </c>
      <c r="L781">
        <v>2</v>
      </c>
      <c r="M781" t="b">
        <v>0</v>
      </c>
      <c r="N781" t="s">
        <v>8270</v>
      </c>
      <c r="O781" s="9">
        <f t="shared" si="72"/>
        <v>5</v>
      </c>
      <c r="P781" s="10">
        <f t="shared" si="73"/>
        <v>62.5</v>
      </c>
      <c r="Q781" t="str">
        <f t="shared" si="74"/>
        <v>film &amp; video</v>
      </c>
      <c r="R781" t="str">
        <f t="shared" si="75"/>
        <v>animation</v>
      </c>
      <c r="S781" s="15">
        <f t="shared" si="76"/>
        <v>41576.584513888891</v>
      </c>
      <c r="T781" s="15">
        <f t="shared" si="77"/>
        <v>41609.626180555555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10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40636.423900462964</v>
      </c>
      <c r="T782" s="15">
        <f t="shared" si="77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10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41402.750856481485</v>
      </c>
      <c r="T783" s="15">
        <f t="shared" si="77"/>
        <v>41432.750856481485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10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41116.508125</v>
      </c>
      <c r="T784" s="15">
        <f t="shared" si="77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10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40987.523715277777</v>
      </c>
      <c r="T785" s="15">
        <f t="shared" si="77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10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41674.899525462963</v>
      </c>
      <c r="T786" s="15">
        <f t="shared" si="77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10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41303.343923611108</v>
      </c>
      <c r="T787" s="15">
        <f t="shared" si="77"/>
        <v>41333.343923611108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10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40982.805949074071</v>
      </c>
      <c r="T788" s="15">
        <f t="shared" si="77"/>
        <v>41040.407638888886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10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41549.377615740741</v>
      </c>
      <c r="T789" s="15">
        <f t="shared" si="77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1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41058.756805555553</v>
      </c>
      <c r="T790" s="15">
        <f t="shared" si="77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10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41276.936111111114</v>
      </c>
      <c r="T791" s="15">
        <f t="shared" si="77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10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41275.797905092593</v>
      </c>
      <c r="T792" s="15">
        <f t="shared" si="77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10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41557.530624999999</v>
      </c>
      <c r="T793" s="15">
        <f t="shared" si="77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10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41555.623645833337</v>
      </c>
      <c r="T794" s="15">
        <f t="shared" si="77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10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41442.491249999999</v>
      </c>
      <c r="T795" s="15">
        <f t="shared" si="77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10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40735.865011574075</v>
      </c>
      <c r="T796" s="15">
        <f t="shared" si="77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10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40963.363032407404</v>
      </c>
      <c r="T797" s="15">
        <f t="shared" si="77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10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41502.632928240739</v>
      </c>
      <c r="T798" s="15">
        <f t="shared" si="77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10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40996.744074074071</v>
      </c>
      <c r="T799" s="15">
        <f t="shared" si="77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1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41882.340127314819</v>
      </c>
      <c r="T800" s="15">
        <f t="shared" si="77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10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40996.417199074072</v>
      </c>
      <c r="T801" s="15">
        <f t="shared" si="77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ref="O802:O865" si="78">E802/D802*100</f>
        <v>152.13333333333335</v>
      </c>
      <c r="P802" s="10">
        <f t="shared" ref="P802:P865" si="79">E802/L802</f>
        <v>40.75</v>
      </c>
      <c r="Q802" t="str">
        <f t="shared" ref="Q802:Q865" si="80">LEFT(N802, SEARCH("/", N802)-1)</f>
        <v>music</v>
      </c>
      <c r="R802" t="str">
        <f t="shared" ref="R802:R865" si="81">RIGHT(N802,LEN(N802)-SEARCH("/",N802))</f>
        <v>rock</v>
      </c>
      <c r="S802" s="15">
        <f t="shared" si="76"/>
        <v>41863.183495370373</v>
      </c>
      <c r="T802" s="15">
        <f t="shared" si="77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8"/>
        <v>111.52149999999999</v>
      </c>
      <c r="P803" s="10">
        <f t="shared" si="79"/>
        <v>43.733921568627444</v>
      </c>
      <c r="Q803" t="str">
        <f t="shared" si="80"/>
        <v>music</v>
      </c>
      <c r="R803" t="str">
        <f t="shared" si="81"/>
        <v>rock</v>
      </c>
      <c r="S803" s="15">
        <f t="shared" si="76"/>
        <v>40695.545370370368</v>
      </c>
      <c r="T803" s="15">
        <f t="shared" si="77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8"/>
        <v>101.33333333333334</v>
      </c>
      <c r="P804" s="10">
        <f t="shared" si="79"/>
        <v>81.066666666666663</v>
      </c>
      <c r="Q804" t="str">
        <f t="shared" si="80"/>
        <v>music</v>
      </c>
      <c r="R804" t="str">
        <f t="shared" si="81"/>
        <v>rock</v>
      </c>
      <c r="S804" s="15">
        <f t="shared" si="76"/>
        <v>41122.772268518522</v>
      </c>
      <c r="T804" s="15">
        <f t="shared" si="77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8"/>
        <v>123.2608695652174</v>
      </c>
      <c r="P805" s="10">
        <f t="shared" si="79"/>
        <v>74.60526315789474</v>
      </c>
      <c r="Q805" t="str">
        <f t="shared" si="80"/>
        <v>music</v>
      </c>
      <c r="R805" t="str">
        <f t="shared" si="81"/>
        <v>rock</v>
      </c>
      <c r="S805" s="15">
        <f t="shared" si="76"/>
        <v>40665.699976851851</v>
      </c>
      <c r="T805" s="15">
        <f t="shared" si="77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8"/>
        <v>100</v>
      </c>
      <c r="P806" s="10">
        <f t="shared" si="79"/>
        <v>305.55555555555554</v>
      </c>
      <c r="Q806" t="str">
        <f t="shared" si="80"/>
        <v>music</v>
      </c>
      <c r="R806" t="str">
        <f t="shared" si="81"/>
        <v>rock</v>
      </c>
      <c r="S806" s="15">
        <f t="shared" si="76"/>
        <v>40729.855625000004</v>
      </c>
      <c r="T806" s="15">
        <f t="shared" si="77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8"/>
        <v>105</v>
      </c>
      <c r="P807" s="10">
        <f t="shared" si="79"/>
        <v>58.333333333333336</v>
      </c>
      <c r="Q807" t="str">
        <f t="shared" si="80"/>
        <v>music</v>
      </c>
      <c r="R807" t="str">
        <f t="shared" si="81"/>
        <v>rock</v>
      </c>
      <c r="S807" s="15">
        <f t="shared" si="76"/>
        <v>40690.573055555556</v>
      </c>
      <c r="T807" s="15">
        <f t="shared" si="77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8"/>
        <v>104.4375</v>
      </c>
      <c r="P808" s="10">
        <f t="shared" si="79"/>
        <v>117.67605633802818</v>
      </c>
      <c r="Q808" t="str">
        <f t="shared" si="80"/>
        <v>music</v>
      </c>
      <c r="R808" t="str">
        <f t="shared" si="81"/>
        <v>rock</v>
      </c>
      <c r="S808" s="15">
        <f t="shared" si="76"/>
        <v>40763.441423611112</v>
      </c>
      <c r="T808" s="15">
        <f t="shared" si="77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8"/>
        <v>105.125</v>
      </c>
      <c r="P809" s="10">
        <f t="shared" si="79"/>
        <v>73.771929824561397</v>
      </c>
      <c r="Q809" t="str">
        <f t="shared" si="80"/>
        <v>music</v>
      </c>
      <c r="R809" t="str">
        <f t="shared" si="81"/>
        <v>rock</v>
      </c>
      <c r="S809" s="15">
        <f t="shared" si="76"/>
        <v>42759.378599537042</v>
      </c>
      <c r="T809" s="15">
        <f t="shared" si="77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8"/>
        <v>100</v>
      </c>
      <c r="P810" s="10">
        <f t="shared" si="79"/>
        <v>104.65116279069767</v>
      </c>
      <c r="Q810" t="str">
        <f t="shared" si="80"/>
        <v>music</v>
      </c>
      <c r="R810" t="str">
        <f t="shared" si="81"/>
        <v>rock</v>
      </c>
      <c r="S810" s="15">
        <f t="shared" si="76"/>
        <v>41961.850532407407</v>
      </c>
      <c r="T810" s="15">
        <f t="shared" si="77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8"/>
        <v>103.77499999999999</v>
      </c>
      <c r="P811" s="10">
        <f t="shared" si="79"/>
        <v>79.82692307692308</v>
      </c>
      <c r="Q811" t="str">
        <f t="shared" si="80"/>
        <v>music</v>
      </c>
      <c r="R811" t="str">
        <f t="shared" si="81"/>
        <v>rock</v>
      </c>
      <c r="S811" s="15">
        <f t="shared" si="76"/>
        <v>41628.583680555559</v>
      </c>
      <c r="T811" s="15">
        <f t="shared" si="77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8"/>
        <v>105</v>
      </c>
      <c r="P812" s="10">
        <f t="shared" si="79"/>
        <v>58.333333333333336</v>
      </c>
      <c r="Q812" t="str">
        <f t="shared" si="80"/>
        <v>music</v>
      </c>
      <c r="R812" t="str">
        <f t="shared" si="81"/>
        <v>rock</v>
      </c>
      <c r="S812" s="15">
        <f t="shared" si="76"/>
        <v>41122.806273148148</v>
      </c>
      <c r="T812" s="15">
        <f t="shared" si="77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8"/>
        <v>104</v>
      </c>
      <c r="P813" s="10">
        <f t="shared" si="79"/>
        <v>86.666666666666671</v>
      </c>
      <c r="Q813" t="str">
        <f t="shared" si="80"/>
        <v>music</v>
      </c>
      <c r="R813" t="str">
        <f t="shared" si="81"/>
        <v>rock</v>
      </c>
      <c r="S813" s="15">
        <f t="shared" si="76"/>
        <v>41443.393541666665</v>
      </c>
      <c r="T813" s="15">
        <f t="shared" si="77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8"/>
        <v>151.83333333333334</v>
      </c>
      <c r="P814" s="10">
        <f t="shared" si="79"/>
        <v>27.606060606060606</v>
      </c>
      <c r="Q814" t="str">
        <f t="shared" si="80"/>
        <v>music</v>
      </c>
      <c r="R814" t="str">
        <f t="shared" si="81"/>
        <v>rock</v>
      </c>
      <c r="S814" s="15">
        <f t="shared" si="76"/>
        <v>41281.767962962964</v>
      </c>
      <c r="T814" s="15">
        <f t="shared" si="77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8"/>
        <v>159.99600000000001</v>
      </c>
      <c r="P815" s="10">
        <f t="shared" si="79"/>
        <v>24.999375000000001</v>
      </c>
      <c r="Q815" t="str">
        <f t="shared" si="80"/>
        <v>music</v>
      </c>
      <c r="R815" t="str">
        <f t="shared" si="81"/>
        <v>rock</v>
      </c>
      <c r="S815" s="15">
        <f t="shared" si="76"/>
        <v>41080.710243055553</v>
      </c>
      <c r="T815" s="15">
        <f t="shared" si="77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8"/>
        <v>127.3</v>
      </c>
      <c r="P816" s="10">
        <f t="shared" si="79"/>
        <v>45.464285714285715</v>
      </c>
      <c r="Q816" t="str">
        <f t="shared" si="80"/>
        <v>music</v>
      </c>
      <c r="R816" t="str">
        <f t="shared" si="81"/>
        <v>rock</v>
      </c>
      <c r="S816" s="15">
        <f t="shared" si="76"/>
        <v>40679.493067129632</v>
      </c>
      <c r="T816" s="15">
        <f t="shared" si="77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8"/>
        <v>107</v>
      </c>
      <c r="P817" s="10">
        <f t="shared" si="79"/>
        <v>99.534883720930239</v>
      </c>
      <c r="Q817" t="str">
        <f t="shared" si="80"/>
        <v>music</v>
      </c>
      <c r="R817" t="str">
        <f t="shared" si="81"/>
        <v>rock</v>
      </c>
      <c r="S817" s="15">
        <f t="shared" si="76"/>
        <v>41914.667858796296</v>
      </c>
      <c r="T817" s="15">
        <f t="shared" si="77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8"/>
        <v>115.12214285714286</v>
      </c>
      <c r="P818" s="10">
        <f t="shared" si="79"/>
        <v>39.31</v>
      </c>
      <c r="Q818" t="str">
        <f t="shared" si="80"/>
        <v>music</v>
      </c>
      <c r="R818" t="str">
        <f t="shared" si="81"/>
        <v>rock</v>
      </c>
      <c r="S818" s="15">
        <f t="shared" si="76"/>
        <v>41341.620868055557</v>
      </c>
      <c r="T818" s="15">
        <f t="shared" si="77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8"/>
        <v>137.11066666666665</v>
      </c>
      <c r="P819" s="10">
        <f t="shared" si="79"/>
        <v>89.419999999999987</v>
      </c>
      <c r="Q819" t="str">
        <f t="shared" si="80"/>
        <v>music</v>
      </c>
      <c r="R819" t="str">
        <f t="shared" si="81"/>
        <v>rock</v>
      </c>
      <c r="S819" s="15">
        <f t="shared" si="76"/>
        <v>40925.349664351852</v>
      </c>
      <c r="T819" s="15">
        <f t="shared" si="77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8"/>
        <v>155.71428571428572</v>
      </c>
      <c r="P820" s="10">
        <f t="shared" si="79"/>
        <v>28.684210526315791</v>
      </c>
      <c r="Q820" t="str">
        <f t="shared" si="80"/>
        <v>music</v>
      </c>
      <c r="R820" t="str">
        <f t="shared" si="81"/>
        <v>rock</v>
      </c>
      <c r="S820" s="15">
        <f t="shared" si="76"/>
        <v>41120.632881944446</v>
      </c>
      <c r="T820" s="15">
        <f t="shared" si="77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8"/>
        <v>108.74999999999999</v>
      </c>
      <c r="P821" s="10">
        <f t="shared" si="79"/>
        <v>31.071428571428573</v>
      </c>
      <c r="Q821" t="str">
        <f t="shared" si="80"/>
        <v>music</v>
      </c>
      <c r="R821" t="str">
        <f t="shared" si="81"/>
        <v>rock</v>
      </c>
      <c r="S821" s="15">
        <f t="shared" si="76"/>
        <v>41619.748310185183</v>
      </c>
      <c r="T821" s="15">
        <f t="shared" si="77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8"/>
        <v>134.05000000000001</v>
      </c>
      <c r="P822" s="10">
        <f t="shared" si="79"/>
        <v>70.55263157894737</v>
      </c>
      <c r="Q822" t="str">
        <f t="shared" si="80"/>
        <v>music</v>
      </c>
      <c r="R822" t="str">
        <f t="shared" si="81"/>
        <v>rock</v>
      </c>
      <c r="S822" s="15">
        <f t="shared" si="76"/>
        <v>41768.591921296298</v>
      </c>
      <c r="T822" s="15">
        <f t="shared" si="77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8"/>
        <v>100</v>
      </c>
      <c r="P823" s="10">
        <f t="shared" si="79"/>
        <v>224.12820512820514</v>
      </c>
      <c r="Q823" t="str">
        <f t="shared" si="80"/>
        <v>music</v>
      </c>
      <c r="R823" t="str">
        <f t="shared" si="81"/>
        <v>rock</v>
      </c>
      <c r="S823" s="15">
        <f t="shared" si="76"/>
        <v>42093.672048611115</v>
      </c>
      <c r="T823" s="15">
        <f t="shared" si="77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8"/>
        <v>119.16666666666667</v>
      </c>
      <c r="P824" s="10">
        <f t="shared" si="79"/>
        <v>51.811594202898547</v>
      </c>
      <c r="Q824" t="str">
        <f t="shared" si="80"/>
        <v>music</v>
      </c>
      <c r="R824" t="str">
        <f t="shared" si="81"/>
        <v>rock</v>
      </c>
      <c r="S824" s="15">
        <f t="shared" si="76"/>
        <v>41157.697337962964</v>
      </c>
      <c r="T824" s="15">
        <f t="shared" si="77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8"/>
        <v>179.5</v>
      </c>
      <c r="P825" s="10">
        <f t="shared" si="79"/>
        <v>43.515151515151516</v>
      </c>
      <c r="Q825" t="str">
        <f t="shared" si="80"/>
        <v>music</v>
      </c>
      <c r="R825" t="str">
        <f t="shared" si="81"/>
        <v>rock</v>
      </c>
      <c r="S825" s="15">
        <f t="shared" si="76"/>
        <v>42055.722824074073</v>
      </c>
      <c r="T825" s="15">
        <f t="shared" si="77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8"/>
        <v>134.38124999999999</v>
      </c>
      <c r="P826" s="10">
        <f t="shared" si="79"/>
        <v>39.816666666666663</v>
      </c>
      <c r="Q826" t="str">
        <f t="shared" si="80"/>
        <v>music</v>
      </c>
      <c r="R826" t="str">
        <f t="shared" si="81"/>
        <v>rock</v>
      </c>
      <c r="S826" s="15">
        <f t="shared" si="76"/>
        <v>40249.992106481484</v>
      </c>
      <c r="T826" s="15">
        <f t="shared" si="77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8"/>
        <v>100.43200000000002</v>
      </c>
      <c r="P827" s="10">
        <f t="shared" si="79"/>
        <v>126.8080808080808</v>
      </c>
      <c r="Q827" t="str">
        <f t="shared" si="80"/>
        <v>music</v>
      </c>
      <c r="R827" t="str">
        <f t="shared" si="81"/>
        <v>rock</v>
      </c>
      <c r="S827" s="15">
        <f t="shared" si="76"/>
        <v>41186.056527777779</v>
      </c>
      <c r="T827" s="15">
        <f t="shared" si="77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8"/>
        <v>101.45454545454547</v>
      </c>
      <c r="P828" s="10">
        <f t="shared" si="79"/>
        <v>113.87755102040816</v>
      </c>
      <c r="Q828" t="str">
        <f t="shared" si="80"/>
        <v>music</v>
      </c>
      <c r="R828" t="str">
        <f t="shared" si="81"/>
        <v>rock</v>
      </c>
      <c r="S828" s="15">
        <f t="shared" si="76"/>
        <v>40972.788541666669</v>
      </c>
      <c r="T828" s="15">
        <f t="shared" si="77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8"/>
        <v>103.33333333333334</v>
      </c>
      <c r="P829" s="10">
        <f t="shared" si="79"/>
        <v>28.181818181818183</v>
      </c>
      <c r="Q829" t="str">
        <f t="shared" si="80"/>
        <v>music</v>
      </c>
      <c r="R829" t="str">
        <f t="shared" si="81"/>
        <v>rock</v>
      </c>
      <c r="S829" s="15">
        <f t="shared" si="76"/>
        <v>40927.223460648151</v>
      </c>
      <c r="T829" s="15">
        <f t="shared" si="77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8"/>
        <v>107</v>
      </c>
      <c r="P830" s="10">
        <f t="shared" si="79"/>
        <v>36.60526315789474</v>
      </c>
      <c r="Q830" t="str">
        <f t="shared" si="80"/>
        <v>music</v>
      </c>
      <c r="R830" t="str">
        <f t="shared" si="81"/>
        <v>rock</v>
      </c>
      <c r="S830" s="15">
        <f t="shared" si="76"/>
        <v>41072.800717592596</v>
      </c>
      <c r="T830" s="15">
        <f t="shared" si="77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8"/>
        <v>104</v>
      </c>
      <c r="P831" s="10">
        <f t="shared" si="79"/>
        <v>32.5</v>
      </c>
      <c r="Q831" t="str">
        <f t="shared" si="80"/>
        <v>music</v>
      </c>
      <c r="R831" t="str">
        <f t="shared" si="81"/>
        <v>rock</v>
      </c>
      <c r="S831" s="15">
        <f t="shared" si="76"/>
        <v>42504.551388888889</v>
      </c>
      <c r="T831" s="15">
        <f t="shared" si="77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8"/>
        <v>107.83333333333334</v>
      </c>
      <c r="P832" s="10">
        <f t="shared" si="79"/>
        <v>60.65625</v>
      </c>
      <c r="Q832" t="str">
        <f t="shared" si="80"/>
        <v>music</v>
      </c>
      <c r="R832" t="str">
        <f t="shared" si="81"/>
        <v>rock</v>
      </c>
      <c r="S832" s="15">
        <f t="shared" si="76"/>
        <v>41325.275752314818</v>
      </c>
      <c r="T832" s="15">
        <f t="shared" si="77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8"/>
        <v>233.33333333333334</v>
      </c>
      <c r="P833" s="10">
        <f t="shared" si="79"/>
        <v>175</v>
      </c>
      <c r="Q833" t="str">
        <f t="shared" si="80"/>
        <v>music</v>
      </c>
      <c r="R833" t="str">
        <f t="shared" si="81"/>
        <v>rock</v>
      </c>
      <c r="S833" s="15">
        <f t="shared" si="76"/>
        <v>40996.396921296298</v>
      </c>
      <c r="T833" s="15">
        <f t="shared" si="77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8"/>
        <v>100.60706666666665</v>
      </c>
      <c r="P834" s="10">
        <f t="shared" si="79"/>
        <v>97.993896103896105</v>
      </c>
      <c r="Q834" t="str">
        <f t="shared" si="80"/>
        <v>music</v>
      </c>
      <c r="R834" t="str">
        <f t="shared" si="81"/>
        <v>rock</v>
      </c>
      <c r="S834" s="15">
        <f t="shared" si="76"/>
        <v>40869.425173611111</v>
      </c>
      <c r="T834" s="15">
        <f t="shared" si="77"/>
        <v>40929.092361111114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si="78"/>
        <v>101.66666666666666</v>
      </c>
      <c r="P835" s="10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5">
        <f t="shared" ref="S835:S898" si="82">(((J835/60)/60)/24)+DATE(1970,1,1)+(-6/24)</f>
        <v>41718.628182870372</v>
      </c>
      <c r="T835" s="15">
        <f t="shared" ref="T835:T898" si="83">(((I835/60)/60)/24)+DATE(1970,1,1)+(-6/24)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10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41422.572824074072</v>
      </c>
      <c r="T836" s="15">
        <f t="shared" si="83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10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41005.20784722222</v>
      </c>
      <c r="T837" s="15">
        <f t="shared" si="83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10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41523.806921296295</v>
      </c>
      <c r="T838" s="15">
        <f t="shared" si="83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10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41730.748402777775</v>
      </c>
      <c r="T839" s="15">
        <f t="shared" si="83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1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40895.647974537038</v>
      </c>
      <c r="T840" s="15">
        <f t="shared" si="83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10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41144.513379629629</v>
      </c>
      <c r="T841" s="15">
        <f t="shared" si="83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10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42606.976701388892</v>
      </c>
      <c r="T842" s="15">
        <f t="shared" si="83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10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41923.588692129626</v>
      </c>
      <c r="T843" s="15">
        <f t="shared" si="83"/>
        <v>41953.63035879629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10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41526.342395833337</v>
      </c>
      <c r="T844" s="15">
        <f t="shared" si="83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10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42695.007870370369</v>
      </c>
      <c r="T845" s="15">
        <f t="shared" si="83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10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41905.434629629628</v>
      </c>
      <c r="T846" s="15">
        <f t="shared" si="83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10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42577.955972222218</v>
      </c>
      <c r="T847" s="15">
        <f t="shared" si="83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10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41694.141840277778</v>
      </c>
      <c r="T848" s="15">
        <f t="shared" si="83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10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42165.54833333334</v>
      </c>
      <c r="T849" s="15">
        <f t="shared" si="83"/>
        <v>42195.54833333334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10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42078.542048611111</v>
      </c>
      <c r="T850" s="15">
        <f t="shared" si="83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10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42050.898888888885</v>
      </c>
      <c r="T851" s="15">
        <f t="shared" si="83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10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42452.577743055561</v>
      </c>
      <c r="T852" s="15">
        <f t="shared" si="83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10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42522.630243055552</v>
      </c>
      <c r="T853" s="15">
        <f t="shared" si="83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10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42656.555497685185</v>
      </c>
      <c r="T854" s="15">
        <f t="shared" si="83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10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42021.582280092596</v>
      </c>
      <c r="T855" s="15">
        <f t="shared" si="83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10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42701.962337962963</v>
      </c>
      <c r="T856" s="15">
        <f t="shared" si="83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10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42544.875196759262</v>
      </c>
      <c r="T857" s="15">
        <f t="shared" si="83"/>
        <v>42574.875196759262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10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42609.061990740738</v>
      </c>
      <c r="T858" s="15">
        <f t="shared" si="83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10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42291.331377314811</v>
      </c>
      <c r="T859" s="15">
        <f t="shared" si="83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1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42079.495578703703</v>
      </c>
      <c r="T860" s="15">
        <f t="shared" si="83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10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42128.570231481484</v>
      </c>
      <c r="T861" s="15">
        <f t="shared" si="83"/>
        <v>42158.75</v>
      </c>
    </row>
    <row r="862" spans="1:20" ht="43.2" x14ac:dyDescent="0.3">
      <c r="A862">
        <v>448</v>
      </c>
      <c r="B862" s="3" t="s">
        <v>449</v>
      </c>
      <c r="C862" s="3" t="s">
        <v>4558</v>
      </c>
      <c r="D862">
        <v>2500</v>
      </c>
      <c r="E862">
        <v>82.01</v>
      </c>
      <c r="F862" s="6" t="s">
        <v>8221</v>
      </c>
      <c r="G862" t="s">
        <v>8224</v>
      </c>
      <c r="H862" t="s">
        <v>8246</v>
      </c>
      <c r="I862">
        <v>1400091095</v>
      </c>
      <c r="J862">
        <v>1398363095</v>
      </c>
      <c r="K862" t="b">
        <v>0</v>
      </c>
      <c r="L862">
        <v>4</v>
      </c>
      <c r="M862" t="b">
        <v>0</v>
      </c>
      <c r="N862" t="s">
        <v>8270</v>
      </c>
      <c r="O862" s="9">
        <f t="shared" si="78"/>
        <v>3.2804000000000002</v>
      </c>
      <c r="P862" s="10">
        <f t="shared" si="79"/>
        <v>20.502500000000001</v>
      </c>
      <c r="Q862" t="str">
        <f t="shared" si="80"/>
        <v>film &amp; video</v>
      </c>
      <c r="R862" t="str">
        <f t="shared" si="81"/>
        <v>animation</v>
      </c>
      <c r="S862" s="15">
        <f t="shared" si="82"/>
        <v>41753.508043981477</v>
      </c>
      <c r="T862" s="15">
        <f t="shared" si="83"/>
        <v>41773.508043981477</v>
      </c>
    </row>
    <row r="863" spans="1:20" ht="57.6" x14ac:dyDescent="0.3">
      <c r="A863">
        <v>549</v>
      </c>
      <c r="B863" s="3" t="s">
        <v>550</v>
      </c>
      <c r="C863" s="3" t="s">
        <v>4659</v>
      </c>
      <c r="D863">
        <v>2500</v>
      </c>
      <c r="E863">
        <v>68</v>
      </c>
      <c r="F863" s="6" t="s">
        <v>8221</v>
      </c>
      <c r="G863" t="s">
        <v>8225</v>
      </c>
      <c r="H863" t="s">
        <v>8247</v>
      </c>
      <c r="I863">
        <v>1436368622</v>
      </c>
      <c r="J863">
        <v>1433776622</v>
      </c>
      <c r="K863" t="b">
        <v>0</v>
      </c>
      <c r="L863">
        <v>8</v>
      </c>
      <c r="M863" t="b">
        <v>0</v>
      </c>
      <c r="N863" t="s">
        <v>8272</v>
      </c>
      <c r="O863" s="9">
        <f t="shared" si="78"/>
        <v>2.7199999999999998</v>
      </c>
      <c r="P863" s="10">
        <f t="shared" si="79"/>
        <v>8.5</v>
      </c>
      <c r="Q863" t="str">
        <f t="shared" si="80"/>
        <v>technology</v>
      </c>
      <c r="R863" t="str">
        <f t="shared" si="81"/>
        <v>web</v>
      </c>
      <c r="S863" s="15">
        <f t="shared" si="82"/>
        <v>42163.386828703704</v>
      </c>
      <c r="T863" s="15">
        <f t="shared" si="83"/>
        <v>42193.386828703704</v>
      </c>
    </row>
    <row r="864" spans="1:20" ht="43.2" x14ac:dyDescent="0.3">
      <c r="A864">
        <v>569</v>
      </c>
      <c r="B864" s="3" t="s">
        <v>570</v>
      </c>
      <c r="C864" s="3" t="s">
        <v>4679</v>
      </c>
      <c r="D864">
        <v>2500</v>
      </c>
      <c r="E864">
        <v>20</v>
      </c>
      <c r="F864" s="6" t="s">
        <v>8221</v>
      </c>
      <c r="G864" t="s">
        <v>8229</v>
      </c>
      <c r="H864" t="s">
        <v>8251</v>
      </c>
      <c r="I864">
        <v>1451679612</v>
      </c>
      <c r="J864">
        <v>1449087612</v>
      </c>
      <c r="K864" t="b">
        <v>0</v>
      </c>
      <c r="L864">
        <v>1</v>
      </c>
      <c r="M864" t="b">
        <v>0</v>
      </c>
      <c r="N864" t="s">
        <v>8272</v>
      </c>
      <c r="O864" s="9">
        <f t="shared" si="78"/>
        <v>0.8</v>
      </c>
      <c r="P864" s="10">
        <f t="shared" si="79"/>
        <v>20</v>
      </c>
      <c r="Q864" t="str">
        <f t="shared" si="80"/>
        <v>technology</v>
      </c>
      <c r="R864" t="str">
        <f t="shared" si="81"/>
        <v>web</v>
      </c>
      <c r="S864" s="15">
        <f t="shared" si="82"/>
        <v>42340.597361111111</v>
      </c>
      <c r="T864" s="15">
        <f t="shared" si="83"/>
        <v>42370.597361111111</v>
      </c>
    </row>
    <row r="865" spans="1:20" ht="43.2" x14ac:dyDescent="0.3">
      <c r="A865">
        <v>572</v>
      </c>
      <c r="B865" s="3" t="s">
        <v>573</v>
      </c>
      <c r="C865" s="3" t="s">
        <v>4682</v>
      </c>
      <c r="D865">
        <v>2500</v>
      </c>
      <c r="E865">
        <v>0</v>
      </c>
      <c r="F865" s="6" t="s">
        <v>8221</v>
      </c>
      <c r="G865" t="s">
        <v>8224</v>
      </c>
      <c r="H865" t="s">
        <v>8246</v>
      </c>
      <c r="I865">
        <v>1446660688</v>
      </c>
      <c r="J865">
        <v>1444065088</v>
      </c>
      <c r="K865" t="b">
        <v>0</v>
      </c>
      <c r="L865">
        <v>0</v>
      </c>
      <c r="M865" t="b">
        <v>0</v>
      </c>
      <c r="N865" t="s">
        <v>8272</v>
      </c>
      <c r="O865" s="9">
        <f t="shared" si="78"/>
        <v>0</v>
      </c>
      <c r="P865" s="10" t="e">
        <f t="shared" si="79"/>
        <v>#DIV/0!</v>
      </c>
      <c r="Q865" t="str">
        <f t="shared" si="80"/>
        <v>technology</v>
      </c>
      <c r="R865" t="str">
        <f t="shared" si="81"/>
        <v>web</v>
      </c>
      <c r="S865" s="15">
        <f t="shared" si="82"/>
        <v>42282.46629629629</v>
      </c>
      <c r="T865" s="15">
        <f t="shared" si="83"/>
        <v>42312.507962962962</v>
      </c>
    </row>
    <row r="866" spans="1:20" ht="28.8" x14ac:dyDescent="0.3">
      <c r="A866">
        <v>598</v>
      </c>
      <c r="B866" s="3" t="s">
        <v>599</v>
      </c>
      <c r="C866" s="3" t="s">
        <v>4708</v>
      </c>
      <c r="D866">
        <v>2500</v>
      </c>
      <c r="E866">
        <v>850</v>
      </c>
      <c r="F866" s="6" t="s">
        <v>8221</v>
      </c>
      <c r="G866" t="s">
        <v>8224</v>
      </c>
      <c r="H866" t="s">
        <v>8246</v>
      </c>
      <c r="I866">
        <v>1417737781</v>
      </c>
      <c r="J866">
        <v>1415145781</v>
      </c>
      <c r="K866" t="b">
        <v>0</v>
      </c>
      <c r="L866">
        <v>7</v>
      </c>
      <c r="M866" t="b">
        <v>0</v>
      </c>
      <c r="N866" t="s">
        <v>8272</v>
      </c>
      <c r="O866" s="9">
        <f t="shared" ref="O866:O929" si="84">E866/D866*100</f>
        <v>34</v>
      </c>
      <c r="P866" s="10">
        <f t="shared" ref="P866:P929" si="85">E866/L866</f>
        <v>121.42857142857143</v>
      </c>
      <c r="Q866" t="str">
        <f t="shared" ref="Q866:Q929" si="86">LEFT(N866, SEARCH("/", N866)-1)</f>
        <v>technology</v>
      </c>
      <c r="R866" t="str">
        <f t="shared" ref="R866:R929" si="87">RIGHT(N866,LEN(N866)-SEARCH("/",N866))</f>
        <v>web</v>
      </c>
      <c r="S866" s="15">
        <f t="shared" si="82"/>
        <v>41947.75209490741</v>
      </c>
      <c r="T866" s="15">
        <f t="shared" si="83"/>
        <v>41977.75209490741</v>
      </c>
    </row>
    <row r="867" spans="1:20" ht="43.2" x14ac:dyDescent="0.3">
      <c r="A867">
        <v>681</v>
      </c>
      <c r="B867" s="3" t="s">
        <v>682</v>
      </c>
      <c r="C867" s="3" t="s">
        <v>4791</v>
      </c>
      <c r="D867">
        <v>2500</v>
      </c>
      <c r="E867">
        <v>1</v>
      </c>
      <c r="F867" s="6" t="s">
        <v>8221</v>
      </c>
      <c r="G867" t="s">
        <v>8224</v>
      </c>
      <c r="H867" t="s">
        <v>8246</v>
      </c>
      <c r="I867">
        <v>1477509604</v>
      </c>
      <c r="J867">
        <v>1474917604</v>
      </c>
      <c r="K867" t="b">
        <v>0</v>
      </c>
      <c r="L867">
        <v>1</v>
      </c>
      <c r="M867" t="b">
        <v>0</v>
      </c>
      <c r="N867" t="s">
        <v>8273</v>
      </c>
      <c r="O867" s="9">
        <f t="shared" si="84"/>
        <v>0.04</v>
      </c>
      <c r="P867" s="10">
        <f t="shared" si="85"/>
        <v>1</v>
      </c>
      <c r="Q867" t="str">
        <f t="shared" si="86"/>
        <v>technology</v>
      </c>
      <c r="R867" t="str">
        <f t="shared" si="87"/>
        <v>wearables</v>
      </c>
      <c r="S867" s="15">
        <f t="shared" si="82"/>
        <v>42639.555601851855</v>
      </c>
      <c r="T867" s="15">
        <f t="shared" si="83"/>
        <v>42669.555601851855</v>
      </c>
    </row>
    <row r="868" spans="1:20" ht="43.2" x14ac:dyDescent="0.3">
      <c r="A868">
        <v>768</v>
      </c>
      <c r="B868" s="3" t="s">
        <v>769</v>
      </c>
      <c r="C868" s="3" t="s">
        <v>4878</v>
      </c>
      <c r="D868">
        <v>2500</v>
      </c>
      <c r="E868">
        <v>0</v>
      </c>
      <c r="F868" s="6" t="s">
        <v>8221</v>
      </c>
      <c r="G868" t="s">
        <v>8224</v>
      </c>
      <c r="H868" t="s">
        <v>8246</v>
      </c>
      <c r="I868">
        <v>1387169890</v>
      </c>
      <c r="J868">
        <v>1384577890</v>
      </c>
      <c r="K868" t="b">
        <v>0</v>
      </c>
      <c r="L868">
        <v>0</v>
      </c>
      <c r="M868" t="b">
        <v>0</v>
      </c>
      <c r="N868" t="s">
        <v>8275</v>
      </c>
      <c r="O868" s="9">
        <f t="shared" si="84"/>
        <v>0</v>
      </c>
      <c r="P868" s="10" t="e">
        <f t="shared" si="85"/>
        <v>#DIV/0!</v>
      </c>
      <c r="Q868" t="str">
        <f t="shared" si="86"/>
        <v>publishing</v>
      </c>
      <c r="R868" t="str">
        <f t="shared" si="87"/>
        <v>fiction</v>
      </c>
      <c r="S868" s="15">
        <f t="shared" si="82"/>
        <v>41593.957060185188</v>
      </c>
      <c r="T868" s="15">
        <f t="shared" si="83"/>
        <v>41623.957060185188</v>
      </c>
    </row>
    <row r="869" spans="1:20" ht="43.2" x14ac:dyDescent="0.3">
      <c r="A869">
        <v>898</v>
      </c>
      <c r="B869" s="3" t="s">
        <v>899</v>
      </c>
      <c r="C869" s="3" t="s">
        <v>5008</v>
      </c>
      <c r="D869">
        <v>2500</v>
      </c>
      <c r="E869">
        <v>70</v>
      </c>
      <c r="F869" s="6" t="s">
        <v>8221</v>
      </c>
      <c r="G869" t="s">
        <v>8224</v>
      </c>
      <c r="H869" t="s">
        <v>8246</v>
      </c>
      <c r="I869">
        <v>1326651110</v>
      </c>
      <c r="J869">
        <v>1322763110</v>
      </c>
      <c r="K869" t="b">
        <v>0</v>
      </c>
      <c r="L869">
        <v>2</v>
      </c>
      <c r="M869" t="b">
        <v>0</v>
      </c>
      <c r="N869" t="s">
        <v>8279</v>
      </c>
      <c r="O869" s="9">
        <f t="shared" si="84"/>
        <v>2.8000000000000003</v>
      </c>
      <c r="P869" s="10">
        <f t="shared" si="85"/>
        <v>35</v>
      </c>
      <c r="Q869" t="str">
        <f t="shared" si="86"/>
        <v>music</v>
      </c>
      <c r="R869" t="str">
        <f t="shared" si="87"/>
        <v>indie rock</v>
      </c>
      <c r="S869" s="15">
        <f t="shared" si="82"/>
        <v>40878.508217592593</v>
      </c>
      <c r="T869" s="15">
        <f t="shared" si="83"/>
        <v>40923.508217592593</v>
      </c>
    </row>
    <row r="870" spans="1:20" ht="43.2" x14ac:dyDescent="0.3">
      <c r="A870">
        <v>908</v>
      </c>
      <c r="B870" s="3" t="s">
        <v>909</v>
      </c>
      <c r="C870" s="3" t="s">
        <v>5018</v>
      </c>
      <c r="D870">
        <v>2500</v>
      </c>
      <c r="E870">
        <v>0</v>
      </c>
      <c r="F870" s="6" t="s">
        <v>8221</v>
      </c>
      <c r="G870" t="s">
        <v>8224</v>
      </c>
      <c r="H870" t="s">
        <v>8246</v>
      </c>
      <c r="I870">
        <v>1280206740</v>
      </c>
      <c r="J870">
        <v>1276283655</v>
      </c>
      <c r="K870" t="b">
        <v>0</v>
      </c>
      <c r="L870">
        <v>0</v>
      </c>
      <c r="M870" t="b">
        <v>0</v>
      </c>
      <c r="N870" t="s">
        <v>8278</v>
      </c>
      <c r="O870" s="9">
        <f t="shared" si="84"/>
        <v>0</v>
      </c>
      <c r="P870" s="10" t="e">
        <f t="shared" si="85"/>
        <v>#DIV/0!</v>
      </c>
      <c r="Q870" t="str">
        <f t="shared" si="86"/>
        <v>music</v>
      </c>
      <c r="R870" t="str">
        <f t="shared" si="87"/>
        <v>jazz</v>
      </c>
      <c r="S870" s="15">
        <f t="shared" si="82"/>
        <v>40340.551562499997</v>
      </c>
      <c r="T870" s="15">
        <f t="shared" si="83"/>
        <v>40385.957638888889</v>
      </c>
    </row>
    <row r="871" spans="1:20" ht="43.2" x14ac:dyDescent="0.3">
      <c r="A871">
        <v>962</v>
      </c>
      <c r="B871" s="3" t="s">
        <v>963</v>
      </c>
      <c r="C871" s="3" t="s">
        <v>5072</v>
      </c>
      <c r="D871">
        <v>2500</v>
      </c>
      <c r="E871">
        <v>712</v>
      </c>
      <c r="F871" s="6" t="s">
        <v>8221</v>
      </c>
      <c r="G871" t="s">
        <v>8224</v>
      </c>
      <c r="H871" t="s">
        <v>8246</v>
      </c>
      <c r="I871">
        <v>1455210353</v>
      </c>
      <c r="J871">
        <v>1451927153</v>
      </c>
      <c r="K871" t="b">
        <v>0</v>
      </c>
      <c r="L871">
        <v>37</v>
      </c>
      <c r="M871" t="b">
        <v>0</v>
      </c>
      <c r="N871" t="s">
        <v>8273</v>
      </c>
      <c r="O871" s="9">
        <f t="shared" si="84"/>
        <v>28.48</v>
      </c>
      <c r="P871" s="10">
        <f t="shared" si="85"/>
        <v>19.243243243243242</v>
      </c>
      <c r="Q871" t="str">
        <f t="shared" si="86"/>
        <v>technology</v>
      </c>
      <c r="R871" t="str">
        <f t="shared" si="87"/>
        <v>wearables</v>
      </c>
      <c r="S871" s="15">
        <f t="shared" si="82"/>
        <v>42373.462418981479</v>
      </c>
      <c r="T871" s="15">
        <f t="shared" si="83"/>
        <v>42411.462418981479</v>
      </c>
    </row>
    <row r="872" spans="1:20" ht="43.2" x14ac:dyDescent="0.3">
      <c r="A872">
        <v>1111</v>
      </c>
      <c r="B872" s="3" t="s">
        <v>1112</v>
      </c>
      <c r="C872" s="3" t="s">
        <v>5221</v>
      </c>
      <c r="D872">
        <v>2500</v>
      </c>
      <c r="E872">
        <v>1</v>
      </c>
      <c r="F872" s="6" t="s">
        <v>8221</v>
      </c>
      <c r="G872" t="s">
        <v>8224</v>
      </c>
      <c r="H872" t="s">
        <v>8246</v>
      </c>
      <c r="I872">
        <v>1452228790</v>
      </c>
      <c r="J872">
        <v>1449636790</v>
      </c>
      <c r="K872" t="b">
        <v>0</v>
      </c>
      <c r="L872">
        <v>1</v>
      </c>
      <c r="M872" t="b">
        <v>0</v>
      </c>
      <c r="N872" t="s">
        <v>8282</v>
      </c>
      <c r="O872" s="9">
        <f t="shared" si="84"/>
        <v>0.04</v>
      </c>
      <c r="P872" s="10">
        <f t="shared" si="85"/>
        <v>1</v>
      </c>
      <c r="Q872" t="str">
        <f t="shared" si="86"/>
        <v>games</v>
      </c>
      <c r="R872" t="str">
        <f t="shared" si="87"/>
        <v>video games</v>
      </c>
      <c r="S872" s="15">
        <f t="shared" si="82"/>
        <v>42346.953587962969</v>
      </c>
      <c r="T872" s="15">
        <f t="shared" si="83"/>
        <v>42376.953587962969</v>
      </c>
    </row>
    <row r="873" spans="1:20" ht="28.8" x14ac:dyDescent="0.3">
      <c r="A873">
        <v>1150</v>
      </c>
      <c r="B873" s="3" t="s">
        <v>1151</v>
      </c>
      <c r="C873" s="3" t="s">
        <v>5260</v>
      </c>
      <c r="D873">
        <v>2500</v>
      </c>
      <c r="E873">
        <v>252</v>
      </c>
      <c r="F873" s="6" t="s">
        <v>8221</v>
      </c>
      <c r="G873" t="s">
        <v>8224</v>
      </c>
      <c r="H873" t="s">
        <v>8246</v>
      </c>
      <c r="I873">
        <v>1452293675</v>
      </c>
      <c r="J873">
        <v>1447109675</v>
      </c>
      <c r="K873" t="b">
        <v>0</v>
      </c>
      <c r="L873">
        <v>6</v>
      </c>
      <c r="M873" t="b">
        <v>0</v>
      </c>
      <c r="N873" t="s">
        <v>8284</v>
      </c>
      <c r="O873" s="9">
        <f t="shared" si="84"/>
        <v>10.08</v>
      </c>
      <c r="P873" s="10">
        <f t="shared" si="85"/>
        <v>42</v>
      </c>
      <c r="Q873" t="str">
        <f t="shared" si="86"/>
        <v>food</v>
      </c>
      <c r="R873" t="str">
        <f t="shared" si="87"/>
        <v>food trucks</v>
      </c>
      <c r="S873" s="15">
        <f t="shared" si="82"/>
        <v>42317.704571759255</v>
      </c>
      <c r="T873" s="15">
        <f t="shared" si="83"/>
        <v>42377.704571759255</v>
      </c>
    </row>
    <row r="874" spans="1:20" ht="43.2" x14ac:dyDescent="0.3">
      <c r="A874">
        <v>1183</v>
      </c>
      <c r="B874" s="3" t="s">
        <v>1184</v>
      </c>
      <c r="C874" s="3" t="s">
        <v>5293</v>
      </c>
      <c r="D874">
        <v>2500</v>
      </c>
      <c r="E874">
        <v>100</v>
      </c>
      <c r="F874" s="6" t="s">
        <v>8221</v>
      </c>
      <c r="G874" t="s">
        <v>8224</v>
      </c>
      <c r="H874" t="s">
        <v>8246</v>
      </c>
      <c r="I874">
        <v>1478059140</v>
      </c>
      <c r="J874">
        <v>1476391223</v>
      </c>
      <c r="K874" t="b">
        <v>0</v>
      </c>
      <c r="L874">
        <v>3</v>
      </c>
      <c r="M874" t="b">
        <v>0</v>
      </c>
      <c r="N874" t="s">
        <v>8284</v>
      </c>
      <c r="O874" s="9">
        <f t="shared" si="84"/>
        <v>4</v>
      </c>
      <c r="P874" s="10">
        <f t="shared" si="85"/>
        <v>33.333333333333336</v>
      </c>
      <c r="Q874" t="str">
        <f t="shared" si="86"/>
        <v>food</v>
      </c>
      <c r="R874" t="str">
        <f t="shared" si="87"/>
        <v>food trucks</v>
      </c>
      <c r="S874" s="15">
        <f t="shared" si="82"/>
        <v>42656.61137731481</v>
      </c>
      <c r="T874" s="15">
        <f t="shared" si="83"/>
        <v>42675.915972222225</v>
      </c>
    </row>
    <row r="875" spans="1:20" ht="43.2" x14ac:dyDescent="0.3">
      <c r="A875">
        <v>1557</v>
      </c>
      <c r="B875" s="3" t="s">
        <v>1558</v>
      </c>
      <c r="C875" s="3" t="s">
        <v>5667</v>
      </c>
      <c r="D875">
        <v>2500</v>
      </c>
      <c r="E875">
        <v>100</v>
      </c>
      <c r="F875" s="6" t="s">
        <v>8221</v>
      </c>
      <c r="G875" t="s">
        <v>8224</v>
      </c>
      <c r="H875" t="s">
        <v>8246</v>
      </c>
      <c r="I875">
        <v>1411227633</v>
      </c>
      <c r="J875">
        <v>1408549233</v>
      </c>
      <c r="K875" t="b">
        <v>0</v>
      </c>
      <c r="L875">
        <v>1</v>
      </c>
      <c r="M875" t="b">
        <v>0</v>
      </c>
      <c r="N875" t="s">
        <v>8289</v>
      </c>
      <c r="O875" s="9">
        <f t="shared" si="84"/>
        <v>4</v>
      </c>
      <c r="P875" s="10">
        <f t="shared" si="85"/>
        <v>100</v>
      </c>
      <c r="Q875" t="str">
        <f t="shared" si="86"/>
        <v>photography</v>
      </c>
      <c r="R875" t="str">
        <f t="shared" si="87"/>
        <v>nature</v>
      </c>
      <c r="S875" s="15">
        <f t="shared" si="82"/>
        <v>41871.40315972222</v>
      </c>
      <c r="T875" s="15">
        <f t="shared" si="83"/>
        <v>41902.40315972222</v>
      </c>
    </row>
    <row r="876" spans="1:20" ht="43.2" x14ac:dyDescent="0.3">
      <c r="A876">
        <v>1560</v>
      </c>
      <c r="B876" s="3" t="s">
        <v>1561</v>
      </c>
      <c r="C876" s="3" t="s">
        <v>5670</v>
      </c>
      <c r="D876">
        <v>2500</v>
      </c>
      <c r="E876">
        <v>94</v>
      </c>
      <c r="F876" s="6" t="s">
        <v>8221</v>
      </c>
      <c r="G876" t="s">
        <v>8224</v>
      </c>
      <c r="H876" t="s">
        <v>8246</v>
      </c>
      <c r="I876">
        <v>1415842193</v>
      </c>
      <c r="J876">
        <v>1414110593</v>
      </c>
      <c r="K876" t="b">
        <v>0</v>
      </c>
      <c r="L876">
        <v>4</v>
      </c>
      <c r="M876" t="b">
        <v>0</v>
      </c>
      <c r="N876" t="s">
        <v>8289</v>
      </c>
      <c r="O876" s="9">
        <f t="shared" si="84"/>
        <v>3.7600000000000002</v>
      </c>
      <c r="P876" s="10">
        <f t="shared" si="85"/>
        <v>23.5</v>
      </c>
      <c r="Q876" t="str">
        <f t="shared" si="86"/>
        <v>photography</v>
      </c>
      <c r="R876" t="str">
        <f t="shared" si="87"/>
        <v>nature</v>
      </c>
      <c r="S876" s="15">
        <f t="shared" si="82"/>
        <v>41935.770752314813</v>
      </c>
      <c r="T876" s="15">
        <f t="shared" si="83"/>
        <v>41955.812418981484</v>
      </c>
    </row>
    <row r="877" spans="1:20" ht="43.2" x14ac:dyDescent="0.3">
      <c r="A877">
        <v>1774</v>
      </c>
      <c r="B877" s="3" t="s">
        <v>1775</v>
      </c>
      <c r="C877" s="3" t="s">
        <v>5884</v>
      </c>
      <c r="D877">
        <v>2500</v>
      </c>
      <c r="E877">
        <v>1148</v>
      </c>
      <c r="F877" s="6" t="s">
        <v>8221</v>
      </c>
      <c r="G877" t="s">
        <v>8224</v>
      </c>
      <c r="H877" t="s">
        <v>8246</v>
      </c>
      <c r="I877">
        <v>1417273140</v>
      </c>
      <c r="J877">
        <v>1413609292</v>
      </c>
      <c r="K877" t="b">
        <v>1</v>
      </c>
      <c r="L877">
        <v>13</v>
      </c>
      <c r="M877" t="b">
        <v>0</v>
      </c>
      <c r="N877" t="s">
        <v>8285</v>
      </c>
      <c r="O877" s="9">
        <f t="shared" si="84"/>
        <v>45.92</v>
      </c>
      <c r="P877" s="10">
        <f t="shared" si="85"/>
        <v>88.307692307692307</v>
      </c>
      <c r="Q877" t="str">
        <f t="shared" si="86"/>
        <v>photography</v>
      </c>
      <c r="R877" t="str">
        <f t="shared" si="87"/>
        <v>photobooks</v>
      </c>
      <c r="S877" s="15">
        <f t="shared" si="82"/>
        <v>41929.968657407408</v>
      </c>
      <c r="T877" s="15">
        <f t="shared" si="83"/>
        <v>41972.374305555553</v>
      </c>
    </row>
    <row r="878" spans="1:20" ht="43.2" x14ac:dyDescent="0.3">
      <c r="A878">
        <v>1863</v>
      </c>
      <c r="B878" s="3" t="s">
        <v>1864</v>
      </c>
      <c r="C878" s="3" t="s">
        <v>5973</v>
      </c>
      <c r="D878">
        <v>2500</v>
      </c>
      <c r="E878">
        <v>10</v>
      </c>
      <c r="F878" s="6" t="s">
        <v>8221</v>
      </c>
      <c r="G878" t="s">
        <v>8224</v>
      </c>
      <c r="H878" t="s">
        <v>8246</v>
      </c>
      <c r="I878">
        <v>1402600085</v>
      </c>
      <c r="J878">
        <v>1400008085</v>
      </c>
      <c r="K878" t="b">
        <v>0</v>
      </c>
      <c r="L878">
        <v>2</v>
      </c>
      <c r="M878" t="b">
        <v>0</v>
      </c>
      <c r="N878" t="s">
        <v>8283</v>
      </c>
      <c r="O878" s="9">
        <f t="shared" si="84"/>
        <v>0.4</v>
      </c>
      <c r="P878" s="10">
        <f t="shared" si="85"/>
        <v>5</v>
      </c>
      <c r="Q878" t="str">
        <f t="shared" si="86"/>
        <v>games</v>
      </c>
      <c r="R878" t="str">
        <f t="shared" si="87"/>
        <v>mobile games</v>
      </c>
      <c r="S878" s="15">
        <f t="shared" si="82"/>
        <v>41772.547280092593</v>
      </c>
      <c r="T878" s="15">
        <f t="shared" si="83"/>
        <v>41802.547280092593</v>
      </c>
    </row>
    <row r="879" spans="1:20" ht="43.2" x14ac:dyDescent="0.3">
      <c r="A879">
        <v>1998</v>
      </c>
      <c r="B879" s="3" t="s">
        <v>1999</v>
      </c>
      <c r="C879" s="3" t="s">
        <v>6108</v>
      </c>
      <c r="D879">
        <v>2500</v>
      </c>
      <c r="E879">
        <v>655</v>
      </c>
      <c r="F879" s="6" t="s">
        <v>8221</v>
      </c>
      <c r="G879" t="s">
        <v>8224</v>
      </c>
      <c r="H879" t="s">
        <v>8246</v>
      </c>
      <c r="I879">
        <v>1406861438</v>
      </c>
      <c r="J879">
        <v>1402973438</v>
      </c>
      <c r="K879" t="b">
        <v>0</v>
      </c>
      <c r="L879">
        <v>3</v>
      </c>
      <c r="M879" t="b">
        <v>0</v>
      </c>
      <c r="N879" t="s">
        <v>8296</v>
      </c>
      <c r="O879" s="9">
        <f t="shared" si="84"/>
        <v>26.200000000000003</v>
      </c>
      <c r="P879" s="10">
        <f t="shared" si="85"/>
        <v>218.33333333333334</v>
      </c>
      <c r="Q879" t="str">
        <f t="shared" si="86"/>
        <v>photography</v>
      </c>
      <c r="R879" t="str">
        <f t="shared" si="87"/>
        <v>people</v>
      </c>
      <c r="S879" s="15">
        <f t="shared" si="82"/>
        <v>41806.868495370371</v>
      </c>
      <c r="T879" s="15">
        <f t="shared" si="83"/>
        <v>41851.868495370371</v>
      </c>
    </row>
    <row r="880" spans="1:20" ht="43.2" x14ac:dyDescent="0.3">
      <c r="A880">
        <v>2742</v>
      </c>
      <c r="B880" s="3" t="s">
        <v>2742</v>
      </c>
      <c r="C880" s="3" t="s">
        <v>6852</v>
      </c>
      <c r="D880">
        <v>2500</v>
      </c>
      <c r="E880">
        <v>731</v>
      </c>
      <c r="F880" s="6" t="s">
        <v>8221</v>
      </c>
      <c r="G880" t="s">
        <v>8224</v>
      </c>
      <c r="H880" t="s">
        <v>8246</v>
      </c>
      <c r="I880">
        <v>1337102187</v>
      </c>
      <c r="J880">
        <v>1335892587</v>
      </c>
      <c r="K880" t="b">
        <v>0</v>
      </c>
      <c r="L880">
        <v>18</v>
      </c>
      <c r="M880" t="b">
        <v>0</v>
      </c>
      <c r="N880" t="s">
        <v>8304</v>
      </c>
      <c r="O880" s="9">
        <f t="shared" si="84"/>
        <v>29.24</v>
      </c>
      <c r="P880" s="10">
        <f t="shared" si="85"/>
        <v>40.611111111111114</v>
      </c>
      <c r="Q880" t="str">
        <f t="shared" si="86"/>
        <v>publishing</v>
      </c>
      <c r="R880" t="str">
        <f t="shared" si="87"/>
        <v>children's books</v>
      </c>
      <c r="S880" s="15">
        <f t="shared" si="82"/>
        <v>41030.469756944447</v>
      </c>
      <c r="T880" s="15">
        <f t="shared" si="83"/>
        <v>41044.469756944447</v>
      </c>
    </row>
    <row r="881" spans="1:20" ht="43.2" x14ac:dyDescent="0.3">
      <c r="A881">
        <v>2779</v>
      </c>
      <c r="B881" s="3" t="s">
        <v>2779</v>
      </c>
      <c r="C881" s="3" t="s">
        <v>6889</v>
      </c>
      <c r="D881">
        <v>2500</v>
      </c>
      <c r="E881">
        <v>53</v>
      </c>
      <c r="F881" s="6" t="s">
        <v>8221</v>
      </c>
      <c r="G881" t="s">
        <v>8224</v>
      </c>
      <c r="H881" t="s">
        <v>8246</v>
      </c>
      <c r="I881">
        <v>1448204621</v>
      </c>
      <c r="J881">
        <v>1445609021</v>
      </c>
      <c r="K881" t="b">
        <v>0</v>
      </c>
      <c r="L881">
        <v>1</v>
      </c>
      <c r="M881" t="b">
        <v>0</v>
      </c>
      <c r="N881" t="s">
        <v>8304</v>
      </c>
      <c r="O881" s="9">
        <f t="shared" si="84"/>
        <v>2.12</v>
      </c>
      <c r="P881" s="10">
        <f t="shared" si="85"/>
        <v>53</v>
      </c>
      <c r="Q881" t="str">
        <f t="shared" si="86"/>
        <v>publishing</v>
      </c>
      <c r="R881" t="str">
        <f t="shared" si="87"/>
        <v>children's books</v>
      </c>
      <c r="S881" s="15">
        <f t="shared" si="82"/>
        <v>42300.335891203707</v>
      </c>
      <c r="T881" s="15">
        <f t="shared" si="83"/>
        <v>42330.377557870372</v>
      </c>
    </row>
    <row r="882" spans="1:20" x14ac:dyDescent="0.3">
      <c r="A882">
        <v>2864</v>
      </c>
      <c r="B882" s="3" t="s">
        <v>2864</v>
      </c>
      <c r="C882" s="3" t="s">
        <v>6974</v>
      </c>
      <c r="D882">
        <v>2500</v>
      </c>
      <c r="E882">
        <v>40</v>
      </c>
      <c r="F882" s="6" t="s">
        <v>8221</v>
      </c>
      <c r="G882" t="s">
        <v>8225</v>
      </c>
      <c r="H882" t="s">
        <v>8247</v>
      </c>
      <c r="I882">
        <v>1437139080</v>
      </c>
      <c r="J882">
        <v>1434552207</v>
      </c>
      <c r="K882" t="b">
        <v>0</v>
      </c>
      <c r="L882">
        <v>3</v>
      </c>
      <c r="M882" t="b">
        <v>0</v>
      </c>
      <c r="N882" t="s">
        <v>8271</v>
      </c>
      <c r="O882" s="9">
        <f t="shared" si="84"/>
        <v>1.6</v>
      </c>
      <c r="P882" s="10">
        <f t="shared" si="85"/>
        <v>13.333333333333334</v>
      </c>
      <c r="Q882" t="str">
        <f t="shared" si="86"/>
        <v>theater</v>
      </c>
      <c r="R882" t="str">
        <f t="shared" si="87"/>
        <v>plays</v>
      </c>
      <c r="S882" s="15">
        <f t="shared" si="82"/>
        <v>42172.363506944443</v>
      </c>
      <c r="T882" s="15">
        <f t="shared" si="83"/>
        <v>42202.304166666669</v>
      </c>
    </row>
    <row r="883" spans="1:20" ht="57.6" x14ac:dyDescent="0.3">
      <c r="A883">
        <v>2867</v>
      </c>
      <c r="B883" s="3" t="s">
        <v>2867</v>
      </c>
      <c r="C883" s="3" t="s">
        <v>6977</v>
      </c>
      <c r="D883">
        <v>2500</v>
      </c>
      <c r="E883">
        <v>504</v>
      </c>
      <c r="F883" s="6" t="s">
        <v>8221</v>
      </c>
      <c r="G883" t="s">
        <v>8224</v>
      </c>
      <c r="H883" t="s">
        <v>8246</v>
      </c>
      <c r="I883">
        <v>1467604800</v>
      </c>
      <c r="J883">
        <v>1465533672</v>
      </c>
      <c r="K883" t="b">
        <v>0</v>
      </c>
      <c r="L883">
        <v>10</v>
      </c>
      <c r="M883" t="b">
        <v>0</v>
      </c>
      <c r="N883" t="s">
        <v>8271</v>
      </c>
      <c r="O883" s="9">
        <f t="shared" si="84"/>
        <v>20.16</v>
      </c>
      <c r="P883" s="10">
        <f t="shared" si="85"/>
        <v>50.4</v>
      </c>
      <c r="Q883" t="str">
        <f t="shared" si="86"/>
        <v>theater</v>
      </c>
      <c r="R883" t="str">
        <f t="shared" si="87"/>
        <v>plays</v>
      </c>
      <c r="S883" s="15">
        <f t="shared" si="82"/>
        <v>42530.945277777777</v>
      </c>
      <c r="T883" s="15">
        <f t="shared" si="83"/>
        <v>42554.916666666672</v>
      </c>
    </row>
    <row r="884" spans="1:20" ht="57.6" x14ac:dyDescent="0.3">
      <c r="A884">
        <v>2873</v>
      </c>
      <c r="B884" s="3" t="s">
        <v>2873</v>
      </c>
      <c r="C884" s="3" t="s">
        <v>6983</v>
      </c>
      <c r="D884">
        <v>2500</v>
      </c>
      <c r="E884">
        <v>953</v>
      </c>
      <c r="F884" s="6" t="s">
        <v>8221</v>
      </c>
      <c r="G884" t="s">
        <v>8224</v>
      </c>
      <c r="H884" t="s">
        <v>8246</v>
      </c>
      <c r="I884">
        <v>1422473831</v>
      </c>
      <c r="J884">
        <v>1419881831</v>
      </c>
      <c r="K884" t="b">
        <v>0</v>
      </c>
      <c r="L884">
        <v>8</v>
      </c>
      <c r="M884" t="b">
        <v>0</v>
      </c>
      <c r="N884" t="s">
        <v>8271</v>
      </c>
      <c r="O884" s="9">
        <f t="shared" si="84"/>
        <v>38.119999999999997</v>
      </c>
      <c r="P884" s="10">
        <f t="shared" si="85"/>
        <v>119.125</v>
      </c>
      <c r="Q884" t="str">
        <f t="shared" si="86"/>
        <v>theater</v>
      </c>
      <c r="R884" t="str">
        <f t="shared" si="87"/>
        <v>plays</v>
      </c>
      <c r="S884" s="15">
        <f t="shared" si="82"/>
        <v>42002.567488425921</v>
      </c>
      <c r="T884" s="15">
        <f t="shared" si="83"/>
        <v>42032.567488425921</v>
      </c>
    </row>
    <row r="885" spans="1:20" ht="43.2" x14ac:dyDescent="0.3">
      <c r="A885">
        <v>2907</v>
      </c>
      <c r="B885" s="3" t="s">
        <v>2907</v>
      </c>
      <c r="C885" s="3" t="s">
        <v>7017</v>
      </c>
      <c r="D885">
        <v>2500</v>
      </c>
      <c r="E885">
        <v>2</v>
      </c>
      <c r="F885" s="6" t="s">
        <v>8221</v>
      </c>
      <c r="G885" t="s">
        <v>8224</v>
      </c>
      <c r="H885" t="s">
        <v>8246</v>
      </c>
      <c r="I885">
        <v>1463259837</v>
      </c>
      <c r="J885">
        <v>1458075837</v>
      </c>
      <c r="K885" t="b">
        <v>0</v>
      </c>
      <c r="L885">
        <v>2</v>
      </c>
      <c r="M885" t="b">
        <v>0</v>
      </c>
      <c r="N885" t="s">
        <v>8271</v>
      </c>
      <c r="O885" s="9">
        <f t="shared" si="84"/>
        <v>0.08</v>
      </c>
      <c r="P885" s="10">
        <f t="shared" si="85"/>
        <v>1</v>
      </c>
      <c r="Q885" t="str">
        <f t="shared" si="86"/>
        <v>theater</v>
      </c>
      <c r="R885" t="str">
        <f t="shared" si="87"/>
        <v>plays</v>
      </c>
      <c r="S885" s="15">
        <f t="shared" si="82"/>
        <v>42444.627743055549</v>
      </c>
      <c r="T885" s="15">
        <f t="shared" si="83"/>
        <v>42504.627743055549</v>
      </c>
    </row>
    <row r="886" spans="1:20" ht="43.2" x14ac:dyDescent="0.3">
      <c r="A886">
        <v>2920</v>
      </c>
      <c r="B886" s="3" t="s">
        <v>2920</v>
      </c>
      <c r="C886" s="3" t="s">
        <v>7030</v>
      </c>
      <c r="D886">
        <v>2500</v>
      </c>
      <c r="E886">
        <v>671</v>
      </c>
      <c r="F886" s="6" t="s">
        <v>8221</v>
      </c>
      <c r="G886" t="s">
        <v>8229</v>
      </c>
      <c r="H886" t="s">
        <v>8251</v>
      </c>
      <c r="I886">
        <v>1427306470</v>
      </c>
      <c r="J886">
        <v>1424718070</v>
      </c>
      <c r="K886" t="b">
        <v>0</v>
      </c>
      <c r="L886">
        <v>13</v>
      </c>
      <c r="M886" t="b">
        <v>0</v>
      </c>
      <c r="N886" t="s">
        <v>8271</v>
      </c>
      <c r="O886" s="9">
        <f t="shared" si="84"/>
        <v>26.840000000000003</v>
      </c>
      <c r="P886" s="10">
        <f t="shared" si="85"/>
        <v>51.615384615384613</v>
      </c>
      <c r="Q886" t="str">
        <f t="shared" si="86"/>
        <v>theater</v>
      </c>
      <c r="R886" t="str">
        <f t="shared" si="87"/>
        <v>plays</v>
      </c>
      <c r="S886" s="15">
        <f t="shared" si="82"/>
        <v>42058.542476851857</v>
      </c>
      <c r="T886" s="15">
        <f t="shared" si="83"/>
        <v>42088.500810185185</v>
      </c>
    </row>
    <row r="887" spans="1:20" ht="57.6" x14ac:dyDescent="0.3">
      <c r="A887">
        <v>3101</v>
      </c>
      <c r="B887" s="3" t="s">
        <v>3101</v>
      </c>
      <c r="C887" s="3" t="s">
        <v>7211</v>
      </c>
      <c r="D887">
        <v>2500</v>
      </c>
      <c r="E887">
        <v>300</v>
      </c>
      <c r="F887" s="6" t="s">
        <v>8221</v>
      </c>
      <c r="G887" t="s">
        <v>8230</v>
      </c>
      <c r="H887" t="s">
        <v>8249</v>
      </c>
      <c r="I887">
        <v>1437033360</v>
      </c>
      <c r="J887">
        <v>1434445937</v>
      </c>
      <c r="K887" t="b">
        <v>0</v>
      </c>
      <c r="L887">
        <v>12</v>
      </c>
      <c r="M887" t="b">
        <v>0</v>
      </c>
      <c r="N887" t="s">
        <v>8303</v>
      </c>
      <c r="O887" s="9">
        <f t="shared" si="84"/>
        <v>12</v>
      </c>
      <c r="P887" s="10">
        <f t="shared" si="85"/>
        <v>25</v>
      </c>
      <c r="Q887" t="str">
        <f t="shared" si="86"/>
        <v>theater</v>
      </c>
      <c r="R887" t="str">
        <f t="shared" si="87"/>
        <v>spaces</v>
      </c>
      <c r="S887" s="15">
        <f t="shared" si="82"/>
        <v>42171.133530092593</v>
      </c>
      <c r="T887" s="15">
        <f t="shared" si="83"/>
        <v>42201.080555555556</v>
      </c>
    </row>
    <row r="888" spans="1:20" ht="28.8" x14ac:dyDescent="0.3">
      <c r="A888">
        <v>3747</v>
      </c>
      <c r="B888" s="3" t="s">
        <v>3744</v>
      </c>
      <c r="C888" s="3" t="s">
        <v>7857</v>
      </c>
      <c r="D888">
        <v>2500</v>
      </c>
      <c r="E888">
        <v>25</v>
      </c>
      <c r="F888" s="6" t="s">
        <v>8221</v>
      </c>
      <c r="G888" t="s">
        <v>8225</v>
      </c>
      <c r="H888" t="s">
        <v>8247</v>
      </c>
      <c r="I888">
        <v>1436137140</v>
      </c>
      <c r="J888">
        <v>1433833896</v>
      </c>
      <c r="K888" t="b">
        <v>0</v>
      </c>
      <c r="L888">
        <v>1</v>
      </c>
      <c r="M888" t="b">
        <v>0</v>
      </c>
      <c r="N888" t="s">
        <v>8271</v>
      </c>
      <c r="O888" s="9">
        <f t="shared" si="84"/>
        <v>1</v>
      </c>
      <c r="P888" s="10">
        <f t="shared" si="85"/>
        <v>25</v>
      </c>
      <c r="Q888" t="str">
        <f t="shared" si="86"/>
        <v>theater</v>
      </c>
      <c r="R888" t="str">
        <f t="shared" si="87"/>
        <v>plays</v>
      </c>
      <c r="S888" s="15">
        <f t="shared" si="82"/>
        <v>42164.049722222218</v>
      </c>
      <c r="T888" s="15">
        <f t="shared" si="83"/>
        <v>42190.707638888889</v>
      </c>
    </row>
    <row r="889" spans="1:20" ht="43.2" x14ac:dyDescent="0.3">
      <c r="A889">
        <v>3851</v>
      </c>
      <c r="B889" s="3" t="s">
        <v>3848</v>
      </c>
      <c r="C889" s="3" t="s">
        <v>7960</v>
      </c>
      <c r="D889">
        <v>2500</v>
      </c>
      <c r="E889">
        <v>852</v>
      </c>
      <c r="F889" s="6" t="s">
        <v>8221</v>
      </c>
      <c r="G889" t="s">
        <v>8225</v>
      </c>
      <c r="H889" t="s">
        <v>8247</v>
      </c>
      <c r="I889">
        <v>1437129179</v>
      </c>
      <c r="J889">
        <v>1434537179</v>
      </c>
      <c r="K889" t="b">
        <v>1</v>
      </c>
      <c r="L889">
        <v>24</v>
      </c>
      <c r="M889" t="b">
        <v>0</v>
      </c>
      <c r="N889" t="s">
        <v>8271</v>
      </c>
      <c r="O889" s="9">
        <f t="shared" si="84"/>
        <v>34.08</v>
      </c>
      <c r="P889" s="10">
        <f t="shared" si="85"/>
        <v>35.5</v>
      </c>
      <c r="Q889" t="str">
        <f t="shared" si="86"/>
        <v>theater</v>
      </c>
      <c r="R889" t="str">
        <f t="shared" si="87"/>
        <v>plays</v>
      </c>
      <c r="S889" s="15">
        <f t="shared" si="82"/>
        <v>42172.189571759256</v>
      </c>
      <c r="T889" s="15">
        <f t="shared" si="83"/>
        <v>42202.189571759256</v>
      </c>
    </row>
    <row r="890" spans="1:20" ht="43.2" x14ac:dyDescent="0.3">
      <c r="A890">
        <v>3859</v>
      </c>
      <c r="B890" s="3" t="s">
        <v>3856</v>
      </c>
      <c r="C890" s="3" t="s">
        <v>7968</v>
      </c>
      <c r="D890">
        <v>2500</v>
      </c>
      <c r="E890">
        <v>1</v>
      </c>
      <c r="F890" s="6" t="s">
        <v>8221</v>
      </c>
      <c r="G890" t="s">
        <v>8224</v>
      </c>
      <c r="H890" t="s">
        <v>8246</v>
      </c>
      <c r="I890">
        <v>1403730000</v>
      </c>
      <c r="J890">
        <v>1401485207</v>
      </c>
      <c r="K890" t="b">
        <v>0</v>
      </c>
      <c r="L890">
        <v>1</v>
      </c>
      <c r="M890" t="b">
        <v>0</v>
      </c>
      <c r="N890" t="s">
        <v>8271</v>
      </c>
      <c r="O890" s="9">
        <f t="shared" si="84"/>
        <v>0.04</v>
      </c>
      <c r="P890" s="10">
        <f t="shared" si="85"/>
        <v>1</v>
      </c>
      <c r="Q890" t="str">
        <f t="shared" si="86"/>
        <v>theater</v>
      </c>
      <c r="R890" t="str">
        <f t="shared" si="87"/>
        <v>plays</v>
      </c>
      <c r="S890" s="15">
        <f t="shared" si="82"/>
        <v>41789.643599537041</v>
      </c>
      <c r="T890" s="15">
        <f t="shared" si="83"/>
        <v>41815.625</v>
      </c>
    </row>
    <row r="891" spans="1:20" ht="43.2" x14ac:dyDescent="0.3">
      <c r="A891">
        <v>3897</v>
      </c>
      <c r="B891" s="3" t="s">
        <v>3894</v>
      </c>
      <c r="C891" s="3" t="s">
        <v>8005</v>
      </c>
      <c r="D891">
        <v>2500</v>
      </c>
      <c r="E891">
        <v>440</v>
      </c>
      <c r="F891" s="6" t="s">
        <v>8221</v>
      </c>
      <c r="G891" t="s">
        <v>8228</v>
      </c>
      <c r="H891" t="s">
        <v>8250</v>
      </c>
      <c r="I891">
        <v>1420750683</v>
      </c>
      <c r="J891">
        <v>1418158683</v>
      </c>
      <c r="K891" t="b">
        <v>0</v>
      </c>
      <c r="L891">
        <v>10</v>
      </c>
      <c r="M891" t="b">
        <v>0</v>
      </c>
      <c r="N891" t="s">
        <v>8271</v>
      </c>
      <c r="O891" s="9">
        <f t="shared" si="84"/>
        <v>17.599999999999998</v>
      </c>
      <c r="P891" s="10">
        <f t="shared" si="85"/>
        <v>44</v>
      </c>
      <c r="Q891" t="str">
        <f t="shared" si="86"/>
        <v>theater</v>
      </c>
      <c r="R891" t="str">
        <f t="shared" si="87"/>
        <v>plays</v>
      </c>
      <c r="S891" s="15">
        <f t="shared" si="82"/>
        <v>41982.62364583333</v>
      </c>
      <c r="T891" s="15">
        <f t="shared" si="83"/>
        <v>42012.62364583333</v>
      </c>
    </row>
    <row r="892" spans="1:20" ht="57.6" x14ac:dyDescent="0.3">
      <c r="A892">
        <v>3898</v>
      </c>
      <c r="B892" s="3" t="s">
        <v>3895</v>
      </c>
      <c r="C892" s="3" t="s">
        <v>8006</v>
      </c>
      <c r="D892">
        <v>2500</v>
      </c>
      <c r="E892">
        <v>814</v>
      </c>
      <c r="F892" s="6" t="s">
        <v>8221</v>
      </c>
      <c r="G892" t="s">
        <v>8225</v>
      </c>
      <c r="H892" t="s">
        <v>8247</v>
      </c>
      <c r="I892">
        <v>1439827200</v>
      </c>
      <c r="J892">
        <v>1436355270</v>
      </c>
      <c r="K892" t="b">
        <v>0</v>
      </c>
      <c r="L892">
        <v>16</v>
      </c>
      <c r="M892" t="b">
        <v>0</v>
      </c>
      <c r="N892" t="s">
        <v>8271</v>
      </c>
      <c r="O892" s="9">
        <f t="shared" si="84"/>
        <v>32.56</v>
      </c>
      <c r="P892" s="10">
        <f t="shared" si="85"/>
        <v>50.875</v>
      </c>
      <c r="Q892" t="str">
        <f t="shared" si="86"/>
        <v>theater</v>
      </c>
      <c r="R892" t="str">
        <f t="shared" si="87"/>
        <v>plays</v>
      </c>
      <c r="S892" s="15">
        <f t="shared" si="82"/>
        <v>42193.232291666667</v>
      </c>
      <c r="T892" s="15">
        <f t="shared" si="83"/>
        <v>42233.416666666672</v>
      </c>
    </row>
    <row r="893" spans="1:20" ht="43.2" x14ac:dyDescent="0.3">
      <c r="A893">
        <v>3900</v>
      </c>
      <c r="B893" s="3" t="s">
        <v>3897</v>
      </c>
      <c r="C893" s="3" t="s">
        <v>8008</v>
      </c>
      <c r="D893">
        <v>2500</v>
      </c>
      <c r="E893">
        <v>135</v>
      </c>
      <c r="F893" s="6" t="s">
        <v>8221</v>
      </c>
      <c r="G893" t="s">
        <v>8224</v>
      </c>
      <c r="H893" t="s">
        <v>8246</v>
      </c>
      <c r="I893">
        <v>1433988791</v>
      </c>
      <c r="J893">
        <v>1431396791</v>
      </c>
      <c r="K893" t="b">
        <v>0</v>
      </c>
      <c r="L893">
        <v>5</v>
      </c>
      <c r="M893" t="b">
        <v>0</v>
      </c>
      <c r="N893" t="s">
        <v>8271</v>
      </c>
      <c r="O893" s="9">
        <f t="shared" si="84"/>
        <v>5.4</v>
      </c>
      <c r="P893" s="10">
        <f t="shared" si="85"/>
        <v>27</v>
      </c>
      <c r="Q893" t="str">
        <f t="shared" si="86"/>
        <v>theater</v>
      </c>
      <c r="R893" t="str">
        <f t="shared" si="87"/>
        <v>plays</v>
      </c>
      <c r="S893" s="15">
        <f t="shared" si="82"/>
        <v>42135.842488425929</v>
      </c>
      <c r="T893" s="15">
        <f t="shared" si="83"/>
        <v>42165.842488425929</v>
      </c>
    </row>
    <row r="894" spans="1:20" ht="43.2" x14ac:dyDescent="0.3">
      <c r="A894">
        <v>3914</v>
      </c>
      <c r="B894" s="3" t="s">
        <v>3911</v>
      </c>
      <c r="C894" s="3" t="s">
        <v>8022</v>
      </c>
      <c r="D894">
        <v>2500</v>
      </c>
      <c r="E894">
        <v>909</v>
      </c>
      <c r="F894" s="6" t="s">
        <v>8221</v>
      </c>
      <c r="G894" t="s">
        <v>8225</v>
      </c>
      <c r="H894" t="s">
        <v>8247</v>
      </c>
      <c r="I894">
        <v>1431298740</v>
      </c>
      <c r="J894">
        <v>1429558756</v>
      </c>
      <c r="K894" t="b">
        <v>0</v>
      </c>
      <c r="L894">
        <v>27</v>
      </c>
      <c r="M894" t="b">
        <v>0</v>
      </c>
      <c r="N894" t="s">
        <v>8271</v>
      </c>
      <c r="O894" s="9">
        <f t="shared" si="84"/>
        <v>36.36</v>
      </c>
      <c r="P894" s="10">
        <f t="shared" si="85"/>
        <v>33.666666666666664</v>
      </c>
      <c r="Q894" t="str">
        <f t="shared" si="86"/>
        <v>theater</v>
      </c>
      <c r="R894" t="str">
        <f t="shared" si="87"/>
        <v>plays</v>
      </c>
      <c r="S894" s="15">
        <f t="shared" si="82"/>
        <v>42114.568935185183</v>
      </c>
      <c r="T894" s="15">
        <f t="shared" si="83"/>
        <v>42134.707638888889</v>
      </c>
    </row>
    <row r="895" spans="1:20" ht="43.2" x14ac:dyDescent="0.3">
      <c r="A895">
        <v>3920</v>
      </c>
      <c r="B895" s="3" t="s">
        <v>3917</v>
      </c>
      <c r="C895" s="3" t="s">
        <v>8028</v>
      </c>
      <c r="D895">
        <v>2500</v>
      </c>
      <c r="E895">
        <v>135</v>
      </c>
      <c r="F895" s="6" t="s">
        <v>8221</v>
      </c>
      <c r="G895" t="s">
        <v>8225</v>
      </c>
      <c r="H895" t="s">
        <v>8247</v>
      </c>
      <c r="I895">
        <v>1479032260</v>
      </c>
      <c r="J895">
        <v>1476436660</v>
      </c>
      <c r="K895" t="b">
        <v>0</v>
      </c>
      <c r="L895">
        <v>3</v>
      </c>
      <c r="M895" t="b">
        <v>0</v>
      </c>
      <c r="N895" t="s">
        <v>8271</v>
      </c>
      <c r="O895" s="9">
        <f t="shared" si="84"/>
        <v>5.4</v>
      </c>
      <c r="P895" s="10">
        <f t="shared" si="85"/>
        <v>45</v>
      </c>
      <c r="Q895" t="str">
        <f t="shared" si="86"/>
        <v>theater</v>
      </c>
      <c r="R895" t="str">
        <f t="shared" si="87"/>
        <v>plays</v>
      </c>
      <c r="S895" s="15">
        <f t="shared" si="82"/>
        <v>42657.13726851852</v>
      </c>
      <c r="T895" s="15">
        <f t="shared" si="83"/>
        <v>42687.178935185191</v>
      </c>
    </row>
    <row r="896" spans="1:20" ht="43.2" x14ac:dyDescent="0.3">
      <c r="A896">
        <v>3927</v>
      </c>
      <c r="B896" s="3" t="s">
        <v>3924</v>
      </c>
      <c r="C896" s="3" t="s">
        <v>8035</v>
      </c>
      <c r="D896">
        <v>2500</v>
      </c>
      <c r="E896">
        <v>25</v>
      </c>
      <c r="F896" s="6" t="s">
        <v>8221</v>
      </c>
      <c r="G896" t="s">
        <v>8225</v>
      </c>
      <c r="H896" t="s">
        <v>8247</v>
      </c>
      <c r="I896">
        <v>1407565504</v>
      </c>
      <c r="J896">
        <v>1404973504</v>
      </c>
      <c r="K896" t="b">
        <v>0</v>
      </c>
      <c r="L896">
        <v>2</v>
      </c>
      <c r="M896" t="b">
        <v>0</v>
      </c>
      <c r="N896" t="s">
        <v>8271</v>
      </c>
      <c r="O896" s="9">
        <f t="shared" si="84"/>
        <v>1</v>
      </c>
      <c r="P896" s="10">
        <f t="shared" si="85"/>
        <v>12.5</v>
      </c>
      <c r="Q896" t="str">
        <f t="shared" si="86"/>
        <v>theater</v>
      </c>
      <c r="R896" t="str">
        <f t="shared" si="87"/>
        <v>plays</v>
      </c>
      <c r="S896" s="15">
        <f t="shared" si="82"/>
        <v>41830.017407407409</v>
      </c>
      <c r="T896" s="15">
        <f t="shared" si="83"/>
        <v>41860.017407407409</v>
      </c>
    </row>
    <row r="897" spans="1:20" ht="57.6" x14ac:dyDescent="0.3">
      <c r="A897">
        <v>3980</v>
      </c>
      <c r="B897" s="3" t="s">
        <v>3977</v>
      </c>
      <c r="C897" s="3" t="s">
        <v>8087</v>
      </c>
      <c r="D897">
        <v>2500</v>
      </c>
      <c r="E897">
        <v>450</v>
      </c>
      <c r="F897" s="6" t="s">
        <v>8221</v>
      </c>
      <c r="G897" t="s">
        <v>8224</v>
      </c>
      <c r="H897" t="s">
        <v>8246</v>
      </c>
      <c r="I897">
        <v>1404570147</v>
      </c>
      <c r="J897">
        <v>1401978147</v>
      </c>
      <c r="K897" t="b">
        <v>0</v>
      </c>
      <c r="L897">
        <v>7</v>
      </c>
      <c r="M897" t="b">
        <v>0</v>
      </c>
      <c r="N897" t="s">
        <v>8271</v>
      </c>
      <c r="O897" s="9">
        <f t="shared" si="84"/>
        <v>18</v>
      </c>
      <c r="P897" s="10">
        <f t="shared" si="85"/>
        <v>64.285714285714292</v>
      </c>
      <c r="Q897" t="str">
        <f t="shared" si="86"/>
        <v>theater</v>
      </c>
      <c r="R897" t="str">
        <f t="shared" si="87"/>
        <v>plays</v>
      </c>
      <c r="S897" s="15">
        <f t="shared" si="82"/>
        <v>41795.348923611113</v>
      </c>
      <c r="T897" s="15">
        <f t="shared" si="83"/>
        <v>41825.348923611113</v>
      </c>
    </row>
    <row r="898" spans="1:20" ht="57.6" x14ac:dyDescent="0.3">
      <c r="A898">
        <v>4030</v>
      </c>
      <c r="B898" s="3" t="s">
        <v>4026</v>
      </c>
      <c r="C898" s="3" t="s">
        <v>8135</v>
      </c>
      <c r="D898">
        <v>2500</v>
      </c>
      <c r="E898">
        <v>400</v>
      </c>
      <c r="F898" s="6" t="s">
        <v>8221</v>
      </c>
      <c r="G898" t="s">
        <v>8224</v>
      </c>
      <c r="H898" t="s">
        <v>8246</v>
      </c>
      <c r="I898">
        <v>1454525340</v>
      </c>
      <c r="J898">
        <v>1452008599</v>
      </c>
      <c r="K898" t="b">
        <v>0</v>
      </c>
      <c r="L898">
        <v>6</v>
      </c>
      <c r="M898" t="b">
        <v>0</v>
      </c>
      <c r="N898" t="s">
        <v>8271</v>
      </c>
      <c r="O898" s="9">
        <f t="shared" si="84"/>
        <v>16</v>
      </c>
      <c r="P898" s="10">
        <f t="shared" si="85"/>
        <v>66.666666666666671</v>
      </c>
      <c r="Q898" t="str">
        <f t="shared" si="86"/>
        <v>theater</v>
      </c>
      <c r="R898" t="str">
        <f t="shared" si="87"/>
        <v>plays</v>
      </c>
      <c r="S898" s="15">
        <f t="shared" si="82"/>
        <v>42374.405081018514</v>
      </c>
      <c r="T898" s="15">
        <f t="shared" si="83"/>
        <v>42403.534027777772</v>
      </c>
    </row>
    <row r="899" spans="1:20" ht="43.2" x14ac:dyDescent="0.3">
      <c r="A899">
        <v>4038</v>
      </c>
      <c r="B899" s="3" t="s">
        <v>4034</v>
      </c>
      <c r="C899" s="3" t="s">
        <v>8142</v>
      </c>
      <c r="D899">
        <v>2500</v>
      </c>
      <c r="E899">
        <v>301</v>
      </c>
      <c r="F899" s="6" t="s">
        <v>8221</v>
      </c>
      <c r="G899" t="s">
        <v>8224</v>
      </c>
      <c r="H899" t="s">
        <v>8246</v>
      </c>
      <c r="I899">
        <v>1413573010</v>
      </c>
      <c r="J899">
        <v>1408389010</v>
      </c>
      <c r="K899" t="b">
        <v>0</v>
      </c>
      <c r="L899">
        <v>4</v>
      </c>
      <c r="M899" t="b">
        <v>0</v>
      </c>
      <c r="N899" t="s">
        <v>8271</v>
      </c>
      <c r="O899" s="9">
        <f t="shared" si="84"/>
        <v>12.04</v>
      </c>
      <c r="P899" s="10">
        <f t="shared" si="85"/>
        <v>75.25</v>
      </c>
      <c r="Q899" t="str">
        <f t="shared" si="86"/>
        <v>theater</v>
      </c>
      <c r="R899" t="str">
        <f t="shared" si="87"/>
        <v>plays</v>
      </c>
      <c r="S899" s="15">
        <f t="shared" ref="S899:S962" si="88">(((J899/60)/60)/24)+DATE(1970,1,1)+(-6/24)</f>
        <v>41869.548726851855</v>
      </c>
      <c r="T899" s="15">
        <f t="shared" ref="T899:T962" si="89">(((I899/60)/60)/24)+DATE(1970,1,1)+(-6/24)</f>
        <v>41929.548726851855</v>
      </c>
    </row>
    <row r="900" spans="1:20" ht="43.2" x14ac:dyDescent="0.3">
      <c r="A900">
        <v>4093</v>
      </c>
      <c r="B900" s="3" t="s">
        <v>4089</v>
      </c>
      <c r="C900" s="3" t="s">
        <v>8196</v>
      </c>
      <c r="D900">
        <v>2500</v>
      </c>
      <c r="E900">
        <v>60</v>
      </c>
      <c r="F900" s="6" t="s">
        <v>8221</v>
      </c>
      <c r="G900" t="s">
        <v>8225</v>
      </c>
      <c r="H900" t="s">
        <v>8247</v>
      </c>
      <c r="I900">
        <v>1440272093</v>
      </c>
      <c r="J900">
        <v>1435088093</v>
      </c>
      <c r="K900" t="b">
        <v>0</v>
      </c>
      <c r="L900">
        <v>4</v>
      </c>
      <c r="M900" t="b">
        <v>0</v>
      </c>
      <c r="N900" t="s">
        <v>8271</v>
      </c>
      <c r="O900" s="9">
        <f t="shared" si="84"/>
        <v>2.4</v>
      </c>
      <c r="P900" s="10">
        <f t="shared" si="85"/>
        <v>15</v>
      </c>
      <c r="Q900" t="str">
        <f t="shared" si="86"/>
        <v>theater</v>
      </c>
      <c r="R900" t="str">
        <f t="shared" si="87"/>
        <v>plays</v>
      </c>
      <c r="S900" s="15">
        <f t="shared" si="88"/>
        <v>42178.565891203703</v>
      </c>
      <c r="T900" s="15">
        <f t="shared" si="89"/>
        <v>42238.565891203703</v>
      </c>
    </row>
    <row r="901" spans="1:20" ht="43.2" x14ac:dyDescent="0.3">
      <c r="A901">
        <v>4112</v>
      </c>
      <c r="B901" s="3" t="s">
        <v>4108</v>
      </c>
      <c r="C901" s="3" t="s">
        <v>6961</v>
      </c>
      <c r="D901">
        <v>2500</v>
      </c>
      <c r="E901">
        <v>1</v>
      </c>
      <c r="F901" s="6" t="s">
        <v>8221</v>
      </c>
      <c r="G901" t="s">
        <v>8241</v>
      </c>
      <c r="H901" t="s">
        <v>8249</v>
      </c>
      <c r="I901">
        <v>1456617600</v>
      </c>
      <c r="J901">
        <v>1454280186</v>
      </c>
      <c r="K901" t="b">
        <v>0</v>
      </c>
      <c r="L901">
        <v>1</v>
      </c>
      <c r="M901" t="b">
        <v>0</v>
      </c>
      <c r="N901" t="s">
        <v>8271</v>
      </c>
      <c r="O901" s="9">
        <f t="shared" si="84"/>
        <v>0.04</v>
      </c>
      <c r="P901" s="10">
        <f t="shared" si="85"/>
        <v>1</v>
      </c>
      <c r="Q901" t="str">
        <f t="shared" si="86"/>
        <v>theater</v>
      </c>
      <c r="R901" t="str">
        <f t="shared" si="87"/>
        <v>plays</v>
      </c>
      <c r="S901" s="15">
        <f t="shared" si="88"/>
        <v>42400.696597222224</v>
      </c>
      <c r="T901" s="15">
        <f t="shared" si="89"/>
        <v>42427.75</v>
      </c>
    </row>
    <row r="902" spans="1:20" ht="43.2" x14ac:dyDescent="0.3">
      <c r="A902">
        <v>977</v>
      </c>
      <c r="B902" s="3" t="s">
        <v>978</v>
      </c>
      <c r="C902" s="3" t="s">
        <v>5087</v>
      </c>
      <c r="D902">
        <v>2700</v>
      </c>
      <c r="E902">
        <v>909</v>
      </c>
      <c r="F902" s="6" t="s">
        <v>8221</v>
      </c>
      <c r="G902" t="s">
        <v>8239</v>
      </c>
      <c r="H902" t="s">
        <v>8249</v>
      </c>
      <c r="I902">
        <v>1456094197</v>
      </c>
      <c r="J902">
        <v>1453502197</v>
      </c>
      <c r="K902" t="b">
        <v>0</v>
      </c>
      <c r="L902">
        <v>12</v>
      </c>
      <c r="M902" t="b">
        <v>0</v>
      </c>
      <c r="N902" t="s">
        <v>8273</v>
      </c>
      <c r="O902" s="9">
        <f t="shared" si="84"/>
        <v>33.666666666666664</v>
      </c>
      <c r="P902" s="10">
        <f t="shared" si="85"/>
        <v>75.75</v>
      </c>
      <c r="Q902" t="str">
        <f t="shared" si="86"/>
        <v>technology</v>
      </c>
      <c r="R902" t="str">
        <f t="shared" si="87"/>
        <v>wearables</v>
      </c>
      <c r="S902" s="15">
        <f t="shared" si="88"/>
        <v>42391.692094907412</v>
      </c>
      <c r="T902" s="15">
        <f t="shared" si="89"/>
        <v>42421.692094907412</v>
      </c>
    </row>
    <row r="903" spans="1:20" ht="43.2" x14ac:dyDescent="0.3">
      <c r="A903">
        <v>1439</v>
      </c>
      <c r="B903" s="3" t="s">
        <v>1440</v>
      </c>
      <c r="C903" s="3" t="s">
        <v>5549</v>
      </c>
      <c r="D903">
        <v>2725</v>
      </c>
      <c r="E903">
        <v>180</v>
      </c>
      <c r="F903" s="6" t="s">
        <v>8221</v>
      </c>
      <c r="G903" t="s">
        <v>8229</v>
      </c>
      <c r="H903" t="s">
        <v>8251</v>
      </c>
      <c r="I903">
        <v>1425758101</v>
      </c>
      <c r="J903">
        <v>1423166101</v>
      </c>
      <c r="K903" t="b">
        <v>0</v>
      </c>
      <c r="L903">
        <v>6</v>
      </c>
      <c r="M903" t="b">
        <v>0</v>
      </c>
      <c r="N903" t="s">
        <v>8287</v>
      </c>
      <c r="O903" s="9">
        <f t="shared" si="84"/>
        <v>6.6055045871559637</v>
      </c>
      <c r="P903" s="10">
        <f t="shared" si="85"/>
        <v>30</v>
      </c>
      <c r="Q903" t="str">
        <f t="shared" si="86"/>
        <v>publishing</v>
      </c>
      <c r="R903" t="str">
        <f t="shared" si="87"/>
        <v>translations</v>
      </c>
      <c r="S903" s="15">
        <f t="shared" si="88"/>
        <v>42040.579872685179</v>
      </c>
      <c r="T903" s="15">
        <f t="shared" si="89"/>
        <v>42070.579872685179</v>
      </c>
    </row>
    <row r="904" spans="1:20" ht="43.2" x14ac:dyDescent="0.3">
      <c r="A904">
        <v>939</v>
      </c>
      <c r="B904" s="3" t="s">
        <v>940</v>
      </c>
      <c r="C904" s="3" t="s">
        <v>5049</v>
      </c>
      <c r="D904">
        <v>2750</v>
      </c>
      <c r="E904">
        <v>40</v>
      </c>
      <c r="F904" s="6" t="s">
        <v>8221</v>
      </c>
      <c r="G904" t="s">
        <v>8224</v>
      </c>
      <c r="H904" t="s">
        <v>8246</v>
      </c>
      <c r="I904">
        <v>1372622280</v>
      </c>
      <c r="J904">
        <v>1369246738</v>
      </c>
      <c r="K904" t="b">
        <v>0</v>
      </c>
      <c r="L904">
        <v>2</v>
      </c>
      <c r="M904" t="b">
        <v>0</v>
      </c>
      <c r="N904" t="s">
        <v>8278</v>
      </c>
      <c r="O904" s="9">
        <f t="shared" si="84"/>
        <v>1.4545454545454546</v>
      </c>
      <c r="P904" s="10">
        <f t="shared" si="85"/>
        <v>20</v>
      </c>
      <c r="Q904" t="str">
        <f t="shared" si="86"/>
        <v>music</v>
      </c>
      <c r="R904" t="str">
        <f t="shared" si="87"/>
        <v>jazz</v>
      </c>
      <c r="S904" s="15">
        <f t="shared" si="88"/>
        <v>41416.513171296298</v>
      </c>
      <c r="T904" s="15">
        <f t="shared" si="89"/>
        <v>41455.581944444442</v>
      </c>
    </row>
    <row r="905" spans="1:20" ht="43.2" x14ac:dyDescent="0.3">
      <c r="A905">
        <v>4074</v>
      </c>
      <c r="B905" s="3" t="s">
        <v>4070</v>
      </c>
      <c r="C905" s="3" t="s">
        <v>8177</v>
      </c>
      <c r="D905">
        <v>2750</v>
      </c>
      <c r="E905">
        <v>735</v>
      </c>
      <c r="F905" s="6" t="s">
        <v>8221</v>
      </c>
      <c r="G905" t="s">
        <v>8225</v>
      </c>
      <c r="H905" t="s">
        <v>8247</v>
      </c>
      <c r="I905">
        <v>1446732975</v>
      </c>
      <c r="J905">
        <v>1444137375</v>
      </c>
      <c r="K905" t="b">
        <v>0</v>
      </c>
      <c r="L905">
        <v>21</v>
      </c>
      <c r="M905" t="b">
        <v>0</v>
      </c>
      <c r="N905" t="s">
        <v>8271</v>
      </c>
      <c r="O905" s="9">
        <f t="shared" si="84"/>
        <v>26.727272727272727</v>
      </c>
      <c r="P905" s="10">
        <f t="shared" si="85"/>
        <v>35</v>
      </c>
      <c r="Q905" t="str">
        <f t="shared" si="86"/>
        <v>theater</v>
      </c>
      <c r="R905" t="str">
        <f t="shared" si="87"/>
        <v>plays</v>
      </c>
      <c r="S905" s="15">
        <f t="shared" si="88"/>
        <v>42283.302951388891</v>
      </c>
      <c r="T905" s="15">
        <f t="shared" si="89"/>
        <v>42313.344618055555</v>
      </c>
    </row>
    <row r="906" spans="1:20" ht="43.2" x14ac:dyDescent="0.3">
      <c r="A906">
        <v>162</v>
      </c>
      <c r="B906" s="3" t="s">
        <v>164</v>
      </c>
      <c r="C906" s="3" t="s">
        <v>4272</v>
      </c>
      <c r="D906">
        <v>2800</v>
      </c>
      <c r="E906">
        <v>435</v>
      </c>
      <c r="F906" s="6" t="s">
        <v>8221</v>
      </c>
      <c r="G906" t="s">
        <v>8224</v>
      </c>
      <c r="H906" t="s">
        <v>8246</v>
      </c>
      <c r="I906">
        <v>1408232520</v>
      </c>
      <c r="J906">
        <v>1405393356</v>
      </c>
      <c r="K906" t="b">
        <v>0</v>
      </c>
      <c r="L906">
        <v>10</v>
      </c>
      <c r="M906" t="b">
        <v>0</v>
      </c>
      <c r="N906" t="s">
        <v>8268</v>
      </c>
      <c r="O906" s="9">
        <f t="shared" si="84"/>
        <v>15.535714285714286</v>
      </c>
      <c r="P906" s="10">
        <f t="shared" si="85"/>
        <v>43.5</v>
      </c>
      <c r="Q906" t="str">
        <f t="shared" si="86"/>
        <v>film &amp; video</v>
      </c>
      <c r="R906" t="str">
        <f t="shared" si="87"/>
        <v>drama</v>
      </c>
      <c r="S906" s="15">
        <f t="shared" si="88"/>
        <v>41834.876805555556</v>
      </c>
      <c r="T906" s="15">
        <f t="shared" si="89"/>
        <v>41867.737500000003</v>
      </c>
    </row>
    <row r="907" spans="1:20" ht="43.2" x14ac:dyDescent="0.3">
      <c r="A907">
        <v>1500</v>
      </c>
      <c r="B907" s="3" t="s">
        <v>1501</v>
      </c>
      <c r="C907" s="3" t="s">
        <v>5610</v>
      </c>
      <c r="D907">
        <v>2800</v>
      </c>
      <c r="E907">
        <v>701</v>
      </c>
      <c r="F907" s="6" t="s">
        <v>8221</v>
      </c>
      <c r="G907" t="s">
        <v>8224</v>
      </c>
      <c r="H907" t="s">
        <v>8246</v>
      </c>
      <c r="I907">
        <v>1367444557</v>
      </c>
      <c r="J907">
        <v>1364852557</v>
      </c>
      <c r="K907" t="b">
        <v>0</v>
      </c>
      <c r="L907">
        <v>15</v>
      </c>
      <c r="M907" t="b">
        <v>0</v>
      </c>
      <c r="N907" t="s">
        <v>8275</v>
      </c>
      <c r="O907" s="9">
        <f t="shared" si="84"/>
        <v>25.035714285714285</v>
      </c>
      <c r="P907" s="10">
        <f t="shared" si="85"/>
        <v>46.733333333333334</v>
      </c>
      <c r="Q907" t="str">
        <f t="shared" si="86"/>
        <v>publishing</v>
      </c>
      <c r="R907" t="str">
        <f t="shared" si="87"/>
        <v>fiction</v>
      </c>
      <c r="S907" s="15">
        <f t="shared" si="88"/>
        <v>41365.654594907406</v>
      </c>
      <c r="T907" s="15">
        <f t="shared" si="89"/>
        <v>41395.654594907406</v>
      </c>
    </row>
    <row r="908" spans="1:20" ht="57.6" x14ac:dyDescent="0.3">
      <c r="A908">
        <v>3969</v>
      </c>
      <c r="B908" s="3" t="s">
        <v>3966</v>
      </c>
      <c r="C908" s="3" t="s">
        <v>8076</v>
      </c>
      <c r="D908">
        <v>2825</v>
      </c>
      <c r="E908">
        <v>211</v>
      </c>
      <c r="F908" s="6" t="s">
        <v>8221</v>
      </c>
      <c r="G908" t="s">
        <v>8224</v>
      </c>
      <c r="H908" t="s">
        <v>8246</v>
      </c>
      <c r="I908">
        <v>1472442900</v>
      </c>
      <c r="J908">
        <v>1471638646</v>
      </c>
      <c r="K908" t="b">
        <v>0</v>
      </c>
      <c r="L908">
        <v>6</v>
      </c>
      <c r="M908" t="b">
        <v>0</v>
      </c>
      <c r="N908" t="s">
        <v>8271</v>
      </c>
      <c r="O908" s="9">
        <f t="shared" si="84"/>
        <v>7.4690265486725664</v>
      </c>
      <c r="P908" s="10">
        <f t="shared" si="85"/>
        <v>35.166666666666664</v>
      </c>
      <c r="Q908" t="str">
        <f t="shared" si="86"/>
        <v>theater</v>
      </c>
      <c r="R908" t="str">
        <f t="shared" si="87"/>
        <v>plays</v>
      </c>
      <c r="S908" s="15">
        <f t="shared" si="88"/>
        <v>42601.604699074072</v>
      </c>
      <c r="T908" s="15">
        <f t="shared" si="89"/>
        <v>42610.913194444445</v>
      </c>
    </row>
    <row r="909" spans="1:20" ht="43.2" x14ac:dyDescent="0.3">
      <c r="A909">
        <v>1722</v>
      </c>
      <c r="B909" s="3" t="s">
        <v>1723</v>
      </c>
      <c r="C909" s="3" t="s">
        <v>5832</v>
      </c>
      <c r="D909">
        <v>2880</v>
      </c>
      <c r="E909">
        <v>1</v>
      </c>
      <c r="F909" s="6" t="s">
        <v>8221</v>
      </c>
      <c r="G909" t="s">
        <v>8224</v>
      </c>
      <c r="H909" t="s">
        <v>8246</v>
      </c>
      <c r="I909">
        <v>1459642200</v>
      </c>
      <c r="J909">
        <v>1456441429</v>
      </c>
      <c r="K909" t="b">
        <v>0</v>
      </c>
      <c r="L909">
        <v>1</v>
      </c>
      <c r="M909" t="b">
        <v>0</v>
      </c>
      <c r="N909" t="s">
        <v>8293</v>
      </c>
      <c r="O909" s="9">
        <f t="shared" si="84"/>
        <v>3.4722222222222224E-2</v>
      </c>
      <c r="P909" s="10">
        <f t="shared" si="85"/>
        <v>1</v>
      </c>
      <c r="Q909" t="str">
        <f t="shared" si="86"/>
        <v>music</v>
      </c>
      <c r="R909" t="str">
        <f t="shared" si="87"/>
        <v>faith</v>
      </c>
      <c r="S909" s="15">
        <f t="shared" si="88"/>
        <v>42425.710983796293</v>
      </c>
      <c r="T909" s="15">
        <f t="shared" si="89"/>
        <v>42462.756944444445</v>
      </c>
    </row>
    <row r="910" spans="1:20" ht="43.2" x14ac:dyDescent="0.3">
      <c r="A910">
        <v>3937</v>
      </c>
      <c r="B910" s="3" t="s">
        <v>3934</v>
      </c>
      <c r="C910" s="3" t="s">
        <v>8045</v>
      </c>
      <c r="D910">
        <v>2885</v>
      </c>
      <c r="E910">
        <v>2485</v>
      </c>
      <c r="F910" s="6" t="s">
        <v>8221</v>
      </c>
      <c r="G910" t="s">
        <v>8224</v>
      </c>
      <c r="H910" t="s">
        <v>8246</v>
      </c>
      <c r="I910">
        <v>1468249760</v>
      </c>
      <c r="J910">
        <v>1465830560</v>
      </c>
      <c r="K910" t="b">
        <v>0</v>
      </c>
      <c r="L910">
        <v>10</v>
      </c>
      <c r="M910" t="b">
        <v>0</v>
      </c>
      <c r="N910" t="s">
        <v>8271</v>
      </c>
      <c r="O910" s="9">
        <f t="shared" si="84"/>
        <v>86.135181975736558</v>
      </c>
      <c r="P910" s="10">
        <f t="shared" si="85"/>
        <v>248.5</v>
      </c>
      <c r="Q910" t="str">
        <f t="shared" si="86"/>
        <v>theater</v>
      </c>
      <c r="R910" t="str">
        <f t="shared" si="87"/>
        <v>plays</v>
      </c>
      <c r="S910" s="15">
        <f t="shared" si="88"/>
        <v>42534.381481481483</v>
      </c>
      <c r="T910" s="15">
        <f t="shared" si="89"/>
        <v>42562.381481481483</v>
      </c>
    </row>
    <row r="911" spans="1:20" ht="43.2" x14ac:dyDescent="0.3">
      <c r="A911">
        <v>2865</v>
      </c>
      <c r="B911" s="3" t="s">
        <v>2865</v>
      </c>
      <c r="C911" s="3" t="s">
        <v>6975</v>
      </c>
      <c r="D911">
        <v>2888</v>
      </c>
      <c r="E911">
        <v>0</v>
      </c>
      <c r="F911" s="6" t="s">
        <v>8221</v>
      </c>
      <c r="G911" t="s">
        <v>8224</v>
      </c>
      <c r="H911" t="s">
        <v>8246</v>
      </c>
      <c r="I911">
        <v>1420512259</v>
      </c>
      <c r="J911">
        <v>1415328259</v>
      </c>
      <c r="K911" t="b">
        <v>0</v>
      </c>
      <c r="L911">
        <v>0</v>
      </c>
      <c r="M911" t="b">
        <v>0</v>
      </c>
      <c r="N911" t="s">
        <v>8271</v>
      </c>
      <c r="O911" s="9">
        <f t="shared" si="84"/>
        <v>0</v>
      </c>
      <c r="P911" s="10" t="e">
        <f t="shared" si="85"/>
        <v>#DIV/0!</v>
      </c>
      <c r="Q911" t="str">
        <f t="shared" si="86"/>
        <v>theater</v>
      </c>
      <c r="R911" t="str">
        <f t="shared" si="87"/>
        <v>plays</v>
      </c>
      <c r="S911" s="15">
        <f t="shared" si="88"/>
        <v>41949.864108796297</v>
      </c>
      <c r="T911" s="15">
        <f t="shared" si="89"/>
        <v>42009.864108796297</v>
      </c>
    </row>
    <row r="912" spans="1:20" ht="28.8" x14ac:dyDescent="0.3">
      <c r="A912">
        <v>907</v>
      </c>
      <c r="B912" s="3" t="s">
        <v>908</v>
      </c>
      <c r="C912" s="3" t="s">
        <v>5017</v>
      </c>
      <c r="D912">
        <v>2900</v>
      </c>
      <c r="E912">
        <v>0</v>
      </c>
      <c r="F912" s="6" t="s">
        <v>8221</v>
      </c>
      <c r="G912" t="s">
        <v>8224</v>
      </c>
      <c r="H912" t="s">
        <v>8246</v>
      </c>
      <c r="I912">
        <v>1315715823</v>
      </c>
      <c r="J912">
        <v>1313123823</v>
      </c>
      <c r="K912" t="b">
        <v>0</v>
      </c>
      <c r="L912">
        <v>0</v>
      </c>
      <c r="M912" t="b">
        <v>0</v>
      </c>
      <c r="N912" t="s">
        <v>8278</v>
      </c>
      <c r="O912" s="9">
        <f t="shared" si="84"/>
        <v>0</v>
      </c>
      <c r="P912" s="10" t="e">
        <f t="shared" si="85"/>
        <v>#DIV/0!</v>
      </c>
      <c r="Q912" t="str">
        <f t="shared" si="86"/>
        <v>music</v>
      </c>
      <c r="R912" t="str">
        <f t="shared" si="87"/>
        <v>jazz</v>
      </c>
      <c r="S912" s="15">
        <f t="shared" si="88"/>
        <v>40766.942395833335</v>
      </c>
      <c r="T912" s="15">
        <f t="shared" si="89"/>
        <v>40796.942395833335</v>
      </c>
    </row>
    <row r="913" spans="1:20" ht="43.2" x14ac:dyDescent="0.3">
      <c r="A913">
        <v>1490</v>
      </c>
      <c r="B913" s="3" t="s">
        <v>1491</v>
      </c>
      <c r="C913" s="3" t="s">
        <v>5600</v>
      </c>
      <c r="D913">
        <v>2900</v>
      </c>
      <c r="E913">
        <v>895</v>
      </c>
      <c r="F913" s="6" t="s">
        <v>8221</v>
      </c>
      <c r="G913" t="s">
        <v>8224</v>
      </c>
      <c r="H913" t="s">
        <v>8246</v>
      </c>
      <c r="I913">
        <v>1380720474</v>
      </c>
      <c r="J913">
        <v>1378214874</v>
      </c>
      <c r="K913" t="b">
        <v>0</v>
      </c>
      <c r="L913">
        <v>19</v>
      </c>
      <c r="M913" t="b">
        <v>0</v>
      </c>
      <c r="N913" t="s">
        <v>8275</v>
      </c>
      <c r="O913" s="9">
        <f t="shared" si="84"/>
        <v>30.862068965517242</v>
      </c>
      <c r="P913" s="10">
        <f t="shared" si="85"/>
        <v>47.10526315789474</v>
      </c>
      <c r="Q913" t="str">
        <f t="shared" si="86"/>
        <v>publishing</v>
      </c>
      <c r="R913" t="str">
        <f t="shared" si="87"/>
        <v>fiction</v>
      </c>
      <c r="S913" s="15">
        <f t="shared" si="88"/>
        <v>41520.311041666668</v>
      </c>
      <c r="T913" s="15">
        <f t="shared" si="89"/>
        <v>41549.311041666668</v>
      </c>
    </row>
    <row r="914" spans="1:20" ht="43.2" x14ac:dyDescent="0.3">
      <c r="A914">
        <v>229</v>
      </c>
      <c r="B914" s="3" t="s">
        <v>231</v>
      </c>
      <c r="C914" s="3" t="s">
        <v>4339</v>
      </c>
      <c r="D914">
        <v>3000</v>
      </c>
      <c r="E914">
        <v>0</v>
      </c>
      <c r="F914" s="6" t="s">
        <v>8221</v>
      </c>
      <c r="G914" t="s">
        <v>8236</v>
      </c>
      <c r="H914" t="s">
        <v>8249</v>
      </c>
      <c r="I914">
        <v>1455402297</v>
      </c>
      <c r="J914">
        <v>1452810297</v>
      </c>
      <c r="K914" t="b">
        <v>0</v>
      </c>
      <c r="L914">
        <v>0</v>
      </c>
      <c r="M914" t="b">
        <v>0</v>
      </c>
      <c r="N914" t="s">
        <v>8268</v>
      </c>
      <c r="O914" s="9">
        <f t="shared" si="84"/>
        <v>0</v>
      </c>
      <c r="P914" s="10" t="e">
        <f t="shared" si="85"/>
        <v>#DIV/0!</v>
      </c>
      <c r="Q914" t="str">
        <f t="shared" si="86"/>
        <v>film &amp; video</v>
      </c>
      <c r="R914" t="str">
        <f t="shared" si="87"/>
        <v>drama</v>
      </c>
      <c r="S914" s="15">
        <f t="shared" si="88"/>
        <v>42383.683993055558</v>
      </c>
      <c r="T914" s="15">
        <f t="shared" si="89"/>
        <v>42413.683993055558</v>
      </c>
    </row>
    <row r="915" spans="1:20" ht="43.2" x14ac:dyDescent="0.3">
      <c r="A915">
        <v>424</v>
      </c>
      <c r="B915" s="3" t="s">
        <v>425</v>
      </c>
      <c r="C915" s="3" t="s">
        <v>4534</v>
      </c>
      <c r="D915">
        <v>3000</v>
      </c>
      <c r="E915">
        <v>203.9</v>
      </c>
      <c r="F915" s="6" t="s">
        <v>8221</v>
      </c>
      <c r="G915" t="s">
        <v>8224</v>
      </c>
      <c r="H915" t="s">
        <v>8246</v>
      </c>
      <c r="I915">
        <v>1332748899</v>
      </c>
      <c r="J915">
        <v>1327568499</v>
      </c>
      <c r="K915" t="b">
        <v>0</v>
      </c>
      <c r="L915">
        <v>5</v>
      </c>
      <c r="M915" t="b">
        <v>0</v>
      </c>
      <c r="N915" t="s">
        <v>8270</v>
      </c>
      <c r="O915" s="9">
        <f t="shared" si="84"/>
        <v>6.7966666666666677</v>
      </c>
      <c r="P915" s="10">
        <f t="shared" si="85"/>
        <v>40.78</v>
      </c>
      <c r="Q915" t="str">
        <f t="shared" si="86"/>
        <v>film &amp; video</v>
      </c>
      <c r="R915" t="str">
        <f t="shared" si="87"/>
        <v>animation</v>
      </c>
      <c r="S915" s="15">
        <f t="shared" si="88"/>
        <v>40934.126145833332</v>
      </c>
      <c r="T915" s="15">
        <f t="shared" si="89"/>
        <v>40994.084479166668</v>
      </c>
    </row>
    <row r="916" spans="1:20" ht="43.2" x14ac:dyDescent="0.3">
      <c r="A916">
        <v>431</v>
      </c>
      <c r="B916" s="3" t="s">
        <v>432</v>
      </c>
      <c r="C916" s="3" t="s">
        <v>4541</v>
      </c>
      <c r="D916">
        <v>3000</v>
      </c>
      <c r="E916">
        <v>415</v>
      </c>
      <c r="F916" s="6" t="s">
        <v>8221</v>
      </c>
      <c r="G916" t="s">
        <v>8225</v>
      </c>
      <c r="H916" t="s">
        <v>8247</v>
      </c>
      <c r="I916">
        <v>1467752083</v>
      </c>
      <c r="J916">
        <v>1465160083</v>
      </c>
      <c r="K916" t="b">
        <v>0</v>
      </c>
      <c r="L916">
        <v>8</v>
      </c>
      <c r="M916" t="b">
        <v>0</v>
      </c>
      <c r="N916" t="s">
        <v>8270</v>
      </c>
      <c r="O916" s="9">
        <f t="shared" si="84"/>
        <v>13.833333333333334</v>
      </c>
      <c r="P916" s="10">
        <f t="shared" si="85"/>
        <v>51.875</v>
      </c>
      <c r="Q916" t="str">
        <f t="shared" si="86"/>
        <v>film &amp; video</v>
      </c>
      <c r="R916" t="str">
        <f t="shared" si="87"/>
        <v>animation</v>
      </c>
      <c r="S916" s="15">
        <f t="shared" si="88"/>
        <v>42526.621331018512</v>
      </c>
      <c r="T916" s="15">
        <f t="shared" si="89"/>
        <v>42556.621331018512</v>
      </c>
    </row>
    <row r="917" spans="1:20" ht="57.6" x14ac:dyDescent="0.3">
      <c r="A917">
        <v>433</v>
      </c>
      <c r="B917" s="3" t="s">
        <v>434</v>
      </c>
      <c r="C917" s="3" t="s">
        <v>4543</v>
      </c>
      <c r="D917">
        <v>3000</v>
      </c>
      <c r="E917">
        <v>0</v>
      </c>
      <c r="F917" s="6" t="s">
        <v>8221</v>
      </c>
      <c r="G917" t="s">
        <v>8224</v>
      </c>
      <c r="H917" t="s">
        <v>8246</v>
      </c>
      <c r="I917">
        <v>1444576022</v>
      </c>
      <c r="J917">
        <v>1439392022</v>
      </c>
      <c r="K917" t="b">
        <v>0</v>
      </c>
      <c r="L917">
        <v>0</v>
      </c>
      <c r="M917" t="b">
        <v>0</v>
      </c>
      <c r="N917" t="s">
        <v>8270</v>
      </c>
      <c r="O917" s="9">
        <f t="shared" si="84"/>
        <v>0</v>
      </c>
      <c r="P917" s="10" t="e">
        <f t="shared" si="85"/>
        <v>#DIV/0!</v>
      </c>
      <c r="Q917" t="str">
        <f t="shared" si="86"/>
        <v>film &amp; video</v>
      </c>
      <c r="R917" t="str">
        <f t="shared" si="87"/>
        <v>animation</v>
      </c>
      <c r="S917" s="15">
        <f t="shared" si="88"/>
        <v>42228.379884259266</v>
      </c>
      <c r="T917" s="15">
        <f t="shared" si="89"/>
        <v>42288.379884259266</v>
      </c>
    </row>
    <row r="918" spans="1:20" ht="43.2" x14ac:dyDescent="0.3">
      <c r="A918">
        <v>580</v>
      </c>
      <c r="B918" s="3" t="s">
        <v>581</v>
      </c>
      <c r="C918" s="3" t="s">
        <v>4690</v>
      </c>
      <c r="D918">
        <v>3000</v>
      </c>
      <c r="E918">
        <v>1</v>
      </c>
      <c r="F918" s="6" t="s">
        <v>8221</v>
      </c>
      <c r="G918" t="s">
        <v>8224</v>
      </c>
      <c r="H918" t="s">
        <v>8246</v>
      </c>
      <c r="I918">
        <v>1474580867</v>
      </c>
      <c r="J918">
        <v>1471988867</v>
      </c>
      <c r="K918" t="b">
        <v>0</v>
      </c>
      <c r="L918">
        <v>1</v>
      </c>
      <c r="M918" t="b">
        <v>0</v>
      </c>
      <c r="N918" t="s">
        <v>8272</v>
      </c>
      <c r="O918" s="9">
        <f t="shared" si="84"/>
        <v>3.3333333333333333E-2</v>
      </c>
      <c r="P918" s="10">
        <f t="shared" si="85"/>
        <v>1</v>
      </c>
      <c r="Q918" t="str">
        <f t="shared" si="86"/>
        <v>technology</v>
      </c>
      <c r="R918" t="str">
        <f t="shared" si="87"/>
        <v>web</v>
      </c>
      <c r="S918" s="15">
        <f t="shared" si="88"/>
        <v>42605.658182870371</v>
      </c>
      <c r="T918" s="15">
        <f t="shared" si="89"/>
        <v>42635.658182870371</v>
      </c>
    </row>
    <row r="919" spans="1:20" ht="43.2" x14ac:dyDescent="0.3">
      <c r="A919">
        <v>777</v>
      </c>
      <c r="B919" s="3" t="s">
        <v>778</v>
      </c>
      <c r="C919" s="3" t="s">
        <v>4887</v>
      </c>
      <c r="D919">
        <v>3000</v>
      </c>
      <c r="E919">
        <v>21</v>
      </c>
      <c r="F919" s="6" t="s">
        <v>8221</v>
      </c>
      <c r="G919" t="s">
        <v>8224</v>
      </c>
      <c r="H919" t="s">
        <v>8246</v>
      </c>
      <c r="I919">
        <v>1375313577</v>
      </c>
      <c r="J919">
        <v>1372721577</v>
      </c>
      <c r="K919" t="b">
        <v>0</v>
      </c>
      <c r="L919">
        <v>3</v>
      </c>
      <c r="M919" t="b">
        <v>0</v>
      </c>
      <c r="N919" t="s">
        <v>8275</v>
      </c>
      <c r="O919" s="9">
        <f t="shared" si="84"/>
        <v>0.70000000000000007</v>
      </c>
      <c r="P919" s="10">
        <f t="shared" si="85"/>
        <v>7</v>
      </c>
      <c r="Q919" t="str">
        <f t="shared" si="86"/>
        <v>publishing</v>
      </c>
      <c r="R919" t="str">
        <f t="shared" si="87"/>
        <v>fiction</v>
      </c>
      <c r="S919" s="15">
        <f t="shared" si="88"/>
        <v>41456.731215277774</v>
      </c>
      <c r="T919" s="15">
        <f t="shared" si="89"/>
        <v>41486.731215277774</v>
      </c>
    </row>
    <row r="920" spans="1:20" ht="57.6" x14ac:dyDescent="0.3">
      <c r="A920">
        <v>874</v>
      </c>
      <c r="B920" s="3" t="s">
        <v>875</v>
      </c>
      <c r="C920" s="3" t="s">
        <v>4984</v>
      </c>
      <c r="D920">
        <v>3000</v>
      </c>
      <c r="E920">
        <v>730</v>
      </c>
      <c r="F920" s="6" t="s">
        <v>8221</v>
      </c>
      <c r="G920" t="s">
        <v>8224</v>
      </c>
      <c r="H920" t="s">
        <v>8246</v>
      </c>
      <c r="I920">
        <v>1367676034</v>
      </c>
      <c r="J920">
        <v>1365084034</v>
      </c>
      <c r="K920" t="b">
        <v>0</v>
      </c>
      <c r="L920">
        <v>21</v>
      </c>
      <c r="M920" t="b">
        <v>0</v>
      </c>
      <c r="N920" t="s">
        <v>8278</v>
      </c>
      <c r="O920" s="9">
        <f t="shared" si="84"/>
        <v>24.333333333333336</v>
      </c>
      <c r="P920" s="10">
        <f t="shared" si="85"/>
        <v>34.761904761904759</v>
      </c>
      <c r="Q920" t="str">
        <f t="shared" si="86"/>
        <v>music</v>
      </c>
      <c r="R920" t="str">
        <f t="shared" si="87"/>
        <v>jazz</v>
      </c>
      <c r="S920" s="15">
        <f t="shared" si="88"/>
        <v>41368.333726851852</v>
      </c>
      <c r="T920" s="15">
        <f t="shared" si="89"/>
        <v>41398.333726851852</v>
      </c>
    </row>
    <row r="921" spans="1:20" ht="57.6" x14ac:dyDescent="0.3">
      <c r="A921">
        <v>890</v>
      </c>
      <c r="B921" s="3" t="s">
        <v>891</v>
      </c>
      <c r="C921" s="3" t="s">
        <v>5000</v>
      </c>
      <c r="D921">
        <v>3000</v>
      </c>
      <c r="E921">
        <v>125</v>
      </c>
      <c r="F921" s="6" t="s">
        <v>8221</v>
      </c>
      <c r="G921" t="s">
        <v>8224</v>
      </c>
      <c r="H921" t="s">
        <v>8246</v>
      </c>
      <c r="I921">
        <v>1385055979</v>
      </c>
      <c r="J921">
        <v>1382460379</v>
      </c>
      <c r="K921" t="b">
        <v>0</v>
      </c>
      <c r="L921">
        <v>4</v>
      </c>
      <c r="M921" t="b">
        <v>0</v>
      </c>
      <c r="N921" t="s">
        <v>8279</v>
      </c>
      <c r="O921" s="9">
        <f t="shared" si="84"/>
        <v>4.1666666666666661</v>
      </c>
      <c r="P921" s="10">
        <f t="shared" si="85"/>
        <v>31.25</v>
      </c>
      <c r="Q921" t="str">
        <f t="shared" si="86"/>
        <v>music</v>
      </c>
      <c r="R921" t="str">
        <f t="shared" si="87"/>
        <v>indie rock</v>
      </c>
      <c r="S921" s="15">
        <f t="shared" si="88"/>
        <v>41569.448831018519</v>
      </c>
      <c r="T921" s="15">
        <f t="shared" si="89"/>
        <v>41599.490497685183</v>
      </c>
    </row>
    <row r="922" spans="1:20" ht="43.2" x14ac:dyDescent="0.3">
      <c r="A922">
        <v>897</v>
      </c>
      <c r="B922" s="3" t="s">
        <v>898</v>
      </c>
      <c r="C922" s="3" t="s">
        <v>5007</v>
      </c>
      <c r="D922">
        <v>3000</v>
      </c>
      <c r="E922">
        <v>0</v>
      </c>
      <c r="F922" s="6" t="s">
        <v>8221</v>
      </c>
      <c r="G922" t="s">
        <v>8224</v>
      </c>
      <c r="H922" t="s">
        <v>8246</v>
      </c>
      <c r="I922">
        <v>1354123908</v>
      </c>
      <c r="J922">
        <v>1351528308</v>
      </c>
      <c r="K922" t="b">
        <v>0</v>
      </c>
      <c r="L922">
        <v>0</v>
      </c>
      <c r="M922" t="b">
        <v>0</v>
      </c>
      <c r="N922" t="s">
        <v>8279</v>
      </c>
      <c r="O922" s="9">
        <f t="shared" si="84"/>
        <v>0</v>
      </c>
      <c r="P922" s="10" t="e">
        <f t="shared" si="85"/>
        <v>#DIV/0!</v>
      </c>
      <c r="Q922" t="str">
        <f t="shared" si="86"/>
        <v>music</v>
      </c>
      <c r="R922" t="str">
        <f t="shared" si="87"/>
        <v>indie rock</v>
      </c>
      <c r="S922" s="15">
        <f t="shared" si="88"/>
        <v>41211.438750000001</v>
      </c>
      <c r="T922" s="15">
        <f t="shared" si="89"/>
        <v>41241.480416666665</v>
      </c>
    </row>
    <row r="923" spans="1:20" ht="43.2" x14ac:dyDescent="0.3">
      <c r="A923">
        <v>924</v>
      </c>
      <c r="B923" s="3" t="s">
        <v>925</v>
      </c>
      <c r="C923" s="3" t="s">
        <v>5034</v>
      </c>
      <c r="D923">
        <v>3000</v>
      </c>
      <c r="E923">
        <v>327</v>
      </c>
      <c r="F923" s="6" t="s">
        <v>8221</v>
      </c>
      <c r="G923" t="s">
        <v>8224</v>
      </c>
      <c r="H923" t="s">
        <v>8246</v>
      </c>
      <c r="I923">
        <v>1360795069</v>
      </c>
      <c r="J923">
        <v>1358203069</v>
      </c>
      <c r="K923" t="b">
        <v>0</v>
      </c>
      <c r="L923">
        <v>15</v>
      </c>
      <c r="M923" t="b">
        <v>0</v>
      </c>
      <c r="N923" t="s">
        <v>8278</v>
      </c>
      <c r="O923" s="9">
        <f t="shared" si="84"/>
        <v>10.9</v>
      </c>
      <c r="P923" s="10">
        <f t="shared" si="85"/>
        <v>21.8</v>
      </c>
      <c r="Q923" t="str">
        <f t="shared" si="86"/>
        <v>music</v>
      </c>
      <c r="R923" t="str">
        <f t="shared" si="87"/>
        <v>jazz</v>
      </c>
      <c r="S923" s="15">
        <f t="shared" si="88"/>
        <v>41288.692928240744</v>
      </c>
      <c r="T923" s="15">
        <f t="shared" si="89"/>
        <v>41318.692928240744</v>
      </c>
    </row>
    <row r="924" spans="1:20" ht="28.8" x14ac:dyDescent="0.3">
      <c r="A924">
        <v>943</v>
      </c>
      <c r="B924" s="3" t="s">
        <v>944</v>
      </c>
      <c r="C924" s="3" t="s">
        <v>5053</v>
      </c>
      <c r="D924">
        <v>3000</v>
      </c>
      <c r="E924">
        <v>289</v>
      </c>
      <c r="F924" s="6" t="s">
        <v>8221</v>
      </c>
      <c r="G924" t="s">
        <v>8224</v>
      </c>
      <c r="H924" t="s">
        <v>8246</v>
      </c>
      <c r="I924">
        <v>1480438905</v>
      </c>
      <c r="J924">
        <v>1477843305</v>
      </c>
      <c r="K924" t="b">
        <v>0</v>
      </c>
      <c r="L924">
        <v>12</v>
      </c>
      <c r="M924" t="b">
        <v>0</v>
      </c>
      <c r="N924" t="s">
        <v>8273</v>
      </c>
      <c r="O924" s="9">
        <f t="shared" si="84"/>
        <v>9.6333333333333346</v>
      </c>
      <c r="P924" s="10">
        <f t="shared" si="85"/>
        <v>24.083333333333332</v>
      </c>
      <c r="Q924" t="str">
        <f t="shared" si="86"/>
        <v>technology</v>
      </c>
      <c r="R924" t="str">
        <f t="shared" si="87"/>
        <v>wearables</v>
      </c>
      <c r="S924" s="15">
        <f t="shared" si="88"/>
        <v>42673.41788194445</v>
      </c>
      <c r="T924" s="15">
        <f t="shared" si="89"/>
        <v>42703.459548611107</v>
      </c>
    </row>
    <row r="925" spans="1:20" ht="43.2" x14ac:dyDescent="0.3">
      <c r="A925">
        <v>1065</v>
      </c>
      <c r="B925" s="3" t="s">
        <v>1066</v>
      </c>
      <c r="C925" s="3" t="s">
        <v>5175</v>
      </c>
      <c r="D925">
        <v>3000</v>
      </c>
      <c r="E925">
        <v>81</v>
      </c>
      <c r="F925" s="6" t="s">
        <v>8221</v>
      </c>
      <c r="G925" t="s">
        <v>8226</v>
      </c>
      <c r="H925" t="s">
        <v>8248</v>
      </c>
      <c r="I925">
        <v>1392800922</v>
      </c>
      <c r="J925">
        <v>1390381722</v>
      </c>
      <c r="K925" t="b">
        <v>0</v>
      </c>
      <c r="L925">
        <v>5</v>
      </c>
      <c r="M925" t="b">
        <v>0</v>
      </c>
      <c r="N925" t="s">
        <v>8282</v>
      </c>
      <c r="O925" s="9">
        <f t="shared" si="84"/>
        <v>2.7</v>
      </c>
      <c r="P925" s="10">
        <f t="shared" si="85"/>
        <v>16.2</v>
      </c>
      <c r="Q925" t="str">
        <f t="shared" si="86"/>
        <v>games</v>
      </c>
      <c r="R925" t="str">
        <f t="shared" si="87"/>
        <v>video games</v>
      </c>
      <c r="S925" s="15">
        <f t="shared" si="88"/>
        <v>41661.131041666667</v>
      </c>
      <c r="T925" s="15">
        <f t="shared" si="89"/>
        <v>41689.131041666667</v>
      </c>
    </row>
    <row r="926" spans="1:20" ht="43.2" x14ac:dyDescent="0.3">
      <c r="A926">
        <v>1125</v>
      </c>
      <c r="B926" s="3" t="s">
        <v>1126</v>
      </c>
      <c r="C926" s="3" t="s">
        <v>5235</v>
      </c>
      <c r="D926">
        <v>3000</v>
      </c>
      <c r="E926">
        <v>0</v>
      </c>
      <c r="F926" s="6" t="s">
        <v>8221</v>
      </c>
      <c r="G926" t="s">
        <v>8225</v>
      </c>
      <c r="H926" t="s">
        <v>8247</v>
      </c>
      <c r="I926">
        <v>1443193130</v>
      </c>
      <c r="J926">
        <v>1438009130</v>
      </c>
      <c r="K926" t="b">
        <v>0</v>
      </c>
      <c r="L926">
        <v>0</v>
      </c>
      <c r="M926" t="b">
        <v>0</v>
      </c>
      <c r="N926" t="s">
        <v>8283</v>
      </c>
      <c r="O926" s="9">
        <f t="shared" si="84"/>
        <v>0</v>
      </c>
      <c r="P926" s="10" t="e">
        <f t="shared" si="85"/>
        <v>#DIV/0!</v>
      </c>
      <c r="Q926" t="str">
        <f t="shared" si="86"/>
        <v>games</v>
      </c>
      <c r="R926" t="str">
        <f t="shared" si="87"/>
        <v>mobile games</v>
      </c>
      <c r="S926" s="15">
        <f t="shared" si="88"/>
        <v>42212.374189814815</v>
      </c>
      <c r="T926" s="15">
        <f t="shared" si="89"/>
        <v>42272.374189814815</v>
      </c>
    </row>
    <row r="927" spans="1:20" ht="43.2" x14ac:dyDescent="0.3">
      <c r="A927">
        <v>1133</v>
      </c>
      <c r="B927" s="3" t="s">
        <v>1134</v>
      </c>
      <c r="C927" s="3" t="s">
        <v>5243</v>
      </c>
      <c r="D927">
        <v>3000</v>
      </c>
      <c r="E927">
        <v>20</v>
      </c>
      <c r="F927" s="6" t="s">
        <v>8221</v>
      </c>
      <c r="G927" t="s">
        <v>8225</v>
      </c>
      <c r="H927" t="s">
        <v>8247</v>
      </c>
      <c r="I927">
        <v>1406799981</v>
      </c>
      <c r="J927">
        <v>1404207981</v>
      </c>
      <c r="K927" t="b">
        <v>0</v>
      </c>
      <c r="L927">
        <v>1</v>
      </c>
      <c r="M927" t="b">
        <v>0</v>
      </c>
      <c r="N927" t="s">
        <v>8283</v>
      </c>
      <c r="O927" s="9">
        <f t="shared" si="84"/>
        <v>0.66666666666666674</v>
      </c>
      <c r="P927" s="10">
        <f t="shared" si="85"/>
        <v>20</v>
      </c>
      <c r="Q927" t="str">
        <f t="shared" si="86"/>
        <v>games</v>
      </c>
      <c r="R927" t="str">
        <f t="shared" si="87"/>
        <v>mobile games</v>
      </c>
      <c r="S927" s="15">
        <f t="shared" si="88"/>
        <v>41821.157187500001</v>
      </c>
      <c r="T927" s="15">
        <f t="shared" si="89"/>
        <v>41851.157187500001</v>
      </c>
    </row>
    <row r="928" spans="1:20" ht="43.2" x14ac:dyDescent="0.3">
      <c r="A928">
        <v>1407</v>
      </c>
      <c r="B928" s="3" t="s">
        <v>1408</v>
      </c>
      <c r="C928" s="3" t="s">
        <v>5517</v>
      </c>
      <c r="D928">
        <v>3000</v>
      </c>
      <c r="E928">
        <v>15</v>
      </c>
      <c r="F928" s="6" t="s">
        <v>8221</v>
      </c>
      <c r="G928" t="s">
        <v>8224</v>
      </c>
      <c r="H928" t="s">
        <v>8246</v>
      </c>
      <c r="I928">
        <v>1407847978</v>
      </c>
      <c r="J928">
        <v>1405687978</v>
      </c>
      <c r="K928" t="b">
        <v>0</v>
      </c>
      <c r="L928">
        <v>2</v>
      </c>
      <c r="M928" t="b">
        <v>0</v>
      </c>
      <c r="N928" t="s">
        <v>8287</v>
      </c>
      <c r="O928" s="9">
        <f t="shared" si="84"/>
        <v>0.5</v>
      </c>
      <c r="P928" s="10">
        <f t="shared" si="85"/>
        <v>7.5</v>
      </c>
      <c r="Q928" t="str">
        <f t="shared" si="86"/>
        <v>publishing</v>
      </c>
      <c r="R928" t="str">
        <f t="shared" si="87"/>
        <v>translations</v>
      </c>
      <c r="S928" s="15">
        <f t="shared" si="88"/>
        <v>41838.286782407406</v>
      </c>
      <c r="T928" s="15">
        <f t="shared" si="89"/>
        <v>41863.286782407406</v>
      </c>
    </row>
    <row r="929" spans="1:20" ht="57.6" x14ac:dyDescent="0.3">
      <c r="A929">
        <v>1411</v>
      </c>
      <c r="B929" s="3" t="s">
        <v>1412</v>
      </c>
      <c r="C929" s="3" t="s">
        <v>5521</v>
      </c>
      <c r="D929">
        <v>3000</v>
      </c>
      <c r="E929">
        <v>7</v>
      </c>
      <c r="F929" s="6" t="s">
        <v>8221</v>
      </c>
      <c r="G929" t="s">
        <v>8225</v>
      </c>
      <c r="H929" t="s">
        <v>8247</v>
      </c>
      <c r="I929">
        <v>1423185900</v>
      </c>
      <c r="J929">
        <v>1420766700</v>
      </c>
      <c r="K929" t="b">
        <v>0</v>
      </c>
      <c r="L929">
        <v>3</v>
      </c>
      <c r="M929" t="b">
        <v>0</v>
      </c>
      <c r="N929" t="s">
        <v>8287</v>
      </c>
      <c r="O929" s="9">
        <f t="shared" si="84"/>
        <v>0.23333333333333336</v>
      </c>
      <c r="P929" s="10">
        <f t="shared" si="85"/>
        <v>2.3333333333333335</v>
      </c>
      <c r="Q929" t="str">
        <f t="shared" si="86"/>
        <v>publishing</v>
      </c>
      <c r="R929" t="str">
        <f t="shared" si="87"/>
        <v>translations</v>
      </c>
      <c r="S929" s="15">
        <f t="shared" si="88"/>
        <v>42012.809027777781</v>
      </c>
      <c r="T929" s="15">
        <f t="shared" si="89"/>
        <v>42040.809027777781</v>
      </c>
    </row>
    <row r="930" spans="1:20" ht="57.6" x14ac:dyDescent="0.3">
      <c r="A930">
        <v>1418</v>
      </c>
      <c r="B930" s="3" t="s">
        <v>1419</v>
      </c>
      <c r="C930" s="3" t="s">
        <v>5528</v>
      </c>
      <c r="D930">
        <v>3000</v>
      </c>
      <c r="E930">
        <v>6</v>
      </c>
      <c r="F930" s="6" t="s">
        <v>8221</v>
      </c>
      <c r="G930" t="s">
        <v>8227</v>
      </c>
      <c r="H930" t="s">
        <v>8249</v>
      </c>
      <c r="I930">
        <v>1456397834</v>
      </c>
      <c r="J930">
        <v>1453805834</v>
      </c>
      <c r="K930" t="b">
        <v>0</v>
      </c>
      <c r="L930">
        <v>1</v>
      </c>
      <c r="M930" t="b">
        <v>0</v>
      </c>
      <c r="N930" t="s">
        <v>8287</v>
      </c>
      <c r="O930" s="9">
        <f t="shared" ref="O930:O993" si="90">E930/D930*100</f>
        <v>0.2</v>
      </c>
      <c r="P930" s="10">
        <f t="shared" ref="P930:P993" si="91">E930/L930</f>
        <v>6</v>
      </c>
      <c r="Q930" t="str">
        <f t="shared" ref="Q930:Q993" si="92">LEFT(N930, SEARCH("/", N930)-1)</f>
        <v>publishing</v>
      </c>
      <c r="R930" t="str">
        <f t="shared" ref="R930:R993" si="93">RIGHT(N930,LEN(N930)-SEARCH("/",N930))</f>
        <v>translations</v>
      </c>
      <c r="S930" s="15">
        <f t="shared" si="88"/>
        <v>42395.206412037034</v>
      </c>
      <c r="T930" s="15">
        <f t="shared" si="89"/>
        <v>42425.206412037034</v>
      </c>
    </row>
    <row r="931" spans="1:20" ht="57.6" x14ac:dyDescent="0.3">
      <c r="A931">
        <v>1437</v>
      </c>
      <c r="B931" s="3" t="s">
        <v>1438</v>
      </c>
      <c r="C931" s="3" t="s">
        <v>5547</v>
      </c>
      <c r="D931">
        <v>3000</v>
      </c>
      <c r="E931">
        <v>807</v>
      </c>
      <c r="F931" s="6" t="s">
        <v>8221</v>
      </c>
      <c r="G931" t="s">
        <v>8224</v>
      </c>
      <c r="H931" t="s">
        <v>8246</v>
      </c>
      <c r="I931">
        <v>1405227540</v>
      </c>
      <c r="J931">
        <v>1402058739</v>
      </c>
      <c r="K931" t="b">
        <v>0</v>
      </c>
      <c r="L931">
        <v>22</v>
      </c>
      <c r="M931" t="b">
        <v>0</v>
      </c>
      <c r="N931" t="s">
        <v>8287</v>
      </c>
      <c r="O931" s="9">
        <f t="shared" si="90"/>
        <v>26.900000000000002</v>
      </c>
      <c r="P931" s="10">
        <f t="shared" si="91"/>
        <v>36.68181818181818</v>
      </c>
      <c r="Q931" t="str">
        <f t="shared" si="92"/>
        <v>publishing</v>
      </c>
      <c r="R931" t="str">
        <f t="shared" si="93"/>
        <v>translations</v>
      </c>
      <c r="S931" s="15">
        <f t="shared" si="88"/>
        <v>41796.281701388885</v>
      </c>
      <c r="T931" s="15">
        <f t="shared" si="89"/>
        <v>41832.957638888889</v>
      </c>
    </row>
    <row r="932" spans="1:20" ht="43.2" x14ac:dyDescent="0.3">
      <c r="A932">
        <v>1498</v>
      </c>
      <c r="B932" s="3" t="s">
        <v>1499</v>
      </c>
      <c r="C932" s="3" t="s">
        <v>5608</v>
      </c>
      <c r="D932">
        <v>3000</v>
      </c>
      <c r="E932">
        <v>57</v>
      </c>
      <c r="F932" s="6" t="s">
        <v>8221</v>
      </c>
      <c r="G932" t="s">
        <v>8224</v>
      </c>
      <c r="H932" t="s">
        <v>8246</v>
      </c>
      <c r="I932">
        <v>1409787378</v>
      </c>
      <c r="J932">
        <v>1405899378</v>
      </c>
      <c r="K932" t="b">
        <v>0</v>
      </c>
      <c r="L932">
        <v>3</v>
      </c>
      <c r="M932" t="b">
        <v>0</v>
      </c>
      <c r="N932" t="s">
        <v>8275</v>
      </c>
      <c r="O932" s="9">
        <f t="shared" si="90"/>
        <v>1.9</v>
      </c>
      <c r="P932" s="10">
        <f t="shared" si="91"/>
        <v>19</v>
      </c>
      <c r="Q932" t="str">
        <f t="shared" si="92"/>
        <v>publishing</v>
      </c>
      <c r="R932" t="str">
        <f t="shared" si="93"/>
        <v>fiction</v>
      </c>
      <c r="S932" s="15">
        <f t="shared" si="88"/>
        <v>41840.733541666668</v>
      </c>
      <c r="T932" s="15">
        <f t="shared" si="89"/>
        <v>41885.733541666668</v>
      </c>
    </row>
    <row r="933" spans="1:20" ht="43.2" x14ac:dyDescent="0.3">
      <c r="A933">
        <v>1545</v>
      </c>
      <c r="B933" s="3" t="s">
        <v>1546</v>
      </c>
      <c r="C933" s="3" t="s">
        <v>5655</v>
      </c>
      <c r="D933">
        <v>3000</v>
      </c>
      <c r="E933">
        <v>1</v>
      </c>
      <c r="F933" s="6" t="s">
        <v>8221</v>
      </c>
      <c r="G933" t="s">
        <v>8224</v>
      </c>
      <c r="H933" t="s">
        <v>8246</v>
      </c>
      <c r="I933">
        <v>1425330960</v>
      </c>
      <c r="J933">
        <v>1422393234</v>
      </c>
      <c r="K933" t="b">
        <v>0</v>
      </c>
      <c r="L933">
        <v>1</v>
      </c>
      <c r="M933" t="b">
        <v>0</v>
      </c>
      <c r="N933" t="s">
        <v>8289</v>
      </c>
      <c r="O933" s="9">
        <f t="shared" si="90"/>
        <v>3.3333333333333333E-2</v>
      </c>
      <c r="P933" s="10">
        <f t="shared" si="91"/>
        <v>1</v>
      </c>
      <c r="Q933" t="str">
        <f t="shared" si="92"/>
        <v>photography</v>
      </c>
      <c r="R933" t="str">
        <f t="shared" si="93"/>
        <v>nature</v>
      </c>
      <c r="S933" s="15">
        <f t="shared" si="88"/>
        <v>42031.634652777779</v>
      </c>
      <c r="T933" s="15">
        <f t="shared" si="89"/>
        <v>42065.636111111111</v>
      </c>
    </row>
    <row r="934" spans="1:20" ht="57.6" x14ac:dyDescent="0.3">
      <c r="A934">
        <v>1713</v>
      </c>
      <c r="B934" s="3" t="s">
        <v>1714</v>
      </c>
      <c r="C934" s="3" t="s">
        <v>5823</v>
      </c>
      <c r="D934">
        <v>3000</v>
      </c>
      <c r="E934">
        <v>50</v>
      </c>
      <c r="F934" s="6" t="s">
        <v>8221</v>
      </c>
      <c r="G934" t="s">
        <v>8224</v>
      </c>
      <c r="H934" t="s">
        <v>8246</v>
      </c>
      <c r="I934">
        <v>1412536412</v>
      </c>
      <c r="J934">
        <v>1409944412</v>
      </c>
      <c r="K934" t="b">
        <v>0</v>
      </c>
      <c r="L934">
        <v>1</v>
      </c>
      <c r="M934" t="b">
        <v>0</v>
      </c>
      <c r="N934" t="s">
        <v>8293</v>
      </c>
      <c r="O934" s="9">
        <f t="shared" si="90"/>
        <v>1.6666666666666667</v>
      </c>
      <c r="P934" s="10">
        <f t="shared" si="91"/>
        <v>50</v>
      </c>
      <c r="Q934" t="str">
        <f t="shared" si="92"/>
        <v>music</v>
      </c>
      <c r="R934" t="str">
        <f t="shared" si="93"/>
        <v>faith</v>
      </c>
      <c r="S934" s="15">
        <f t="shared" si="88"/>
        <v>41887.551064814819</v>
      </c>
      <c r="T934" s="15">
        <f t="shared" si="89"/>
        <v>41917.551064814819</v>
      </c>
    </row>
    <row r="935" spans="1:20" ht="43.2" x14ac:dyDescent="0.3">
      <c r="A935">
        <v>1727</v>
      </c>
      <c r="B935" s="3" t="s">
        <v>1728</v>
      </c>
      <c r="C935" s="3" t="s">
        <v>5837</v>
      </c>
      <c r="D935">
        <v>3000</v>
      </c>
      <c r="E935">
        <v>1</v>
      </c>
      <c r="F935" s="6" t="s">
        <v>8221</v>
      </c>
      <c r="G935" t="s">
        <v>8225</v>
      </c>
      <c r="H935" t="s">
        <v>8247</v>
      </c>
      <c r="I935">
        <v>1428231600</v>
      </c>
      <c r="J935">
        <v>1423520177</v>
      </c>
      <c r="K935" t="b">
        <v>0</v>
      </c>
      <c r="L935">
        <v>1</v>
      </c>
      <c r="M935" t="b">
        <v>0</v>
      </c>
      <c r="N935" t="s">
        <v>8293</v>
      </c>
      <c r="O935" s="9">
        <f t="shared" si="90"/>
        <v>3.3333333333333333E-2</v>
      </c>
      <c r="P935" s="10">
        <f t="shared" si="91"/>
        <v>1</v>
      </c>
      <c r="Q935" t="str">
        <f t="shared" si="92"/>
        <v>music</v>
      </c>
      <c r="R935" t="str">
        <f t="shared" si="93"/>
        <v>faith</v>
      </c>
      <c r="S935" s="15">
        <f t="shared" si="88"/>
        <v>42044.677974537044</v>
      </c>
      <c r="T935" s="15">
        <f t="shared" si="89"/>
        <v>42099.208333333328</v>
      </c>
    </row>
    <row r="936" spans="1:20" ht="43.2" x14ac:dyDescent="0.3">
      <c r="A936">
        <v>1730</v>
      </c>
      <c r="B936" s="3" t="s">
        <v>1731</v>
      </c>
      <c r="C936" s="3" t="s">
        <v>5840</v>
      </c>
      <c r="D936">
        <v>3000</v>
      </c>
      <c r="E936">
        <v>0</v>
      </c>
      <c r="F936" s="6" t="s">
        <v>8221</v>
      </c>
      <c r="G936" t="s">
        <v>8224</v>
      </c>
      <c r="H936" t="s">
        <v>8246</v>
      </c>
      <c r="I936">
        <v>1445738783</v>
      </c>
      <c r="J936">
        <v>1443146783</v>
      </c>
      <c r="K936" t="b">
        <v>0</v>
      </c>
      <c r="L936">
        <v>0</v>
      </c>
      <c r="M936" t="b">
        <v>0</v>
      </c>
      <c r="N936" t="s">
        <v>8293</v>
      </c>
      <c r="O936" s="9">
        <f t="shared" si="90"/>
        <v>0</v>
      </c>
      <c r="P936" s="10" t="e">
        <f t="shared" si="91"/>
        <v>#DIV/0!</v>
      </c>
      <c r="Q936" t="str">
        <f t="shared" si="92"/>
        <v>music</v>
      </c>
      <c r="R936" t="str">
        <f t="shared" si="93"/>
        <v>faith</v>
      </c>
      <c r="S936" s="15">
        <f t="shared" si="88"/>
        <v>42271.837766203709</v>
      </c>
      <c r="T936" s="15">
        <f t="shared" si="89"/>
        <v>42301.837766203709</v>
      </c>
    </row>
    <row r="937" spans="1:20" ht="28.8" x14ac:dyDescent="0.3">
      <c r="A937">
        <v>1736</v>
      </c>
      <c r="B937" s="3" t="s">
        <v>1737</v>
      </c>
      <c r="C937" s="3" t="s">
        <v>5846</v>
      </c>
      <c r="D937">
        <v>3000</v>
      </c>
      <c r="E937">
        <v>22</v>
      </c>
      <c r="F937" s="6" t="s">
        <v>8221</v>
      </c>
      <c r="G937" t="s">
        <v>8224</v>
      </c>
      <c r="H937" t="s">
        <v>8246</v>
      </c>
      <c r="I937">
        <v>1447018833</v>
      </c>
      <c r="J937">
        <v>1444423233</v>
      </c>
      <c r="K937" t="b">
        <v>0</v>
      </c>
      <c r="L937">
        <v>1</v>
      </c>
      <c r="M937" t="b">
        <v>0</v>
      </c>
      <c r="N937" t="s">
        <v>8293</v>
      </c>
      <c r="O937" s="9">
        <f t="shared" si="90"/>
        <v>0.73333333333333328</v>
      </c>
      <c r="P937" s="10">
        <f t="shared" si="91"/>
        <v>22</v>
      </c>
      <c r="Q937" t="str">
        <f t="shared" si="92"/>
        <v>music</v>
      </c>
      <c r="R937" t="str">
        <f t="shared" si="93"/>
        <v>faith</v>
      </c>
      <c r="S937" s="15">
        <f t="shared" si="88"/>
        <v>42286.611493055556</v>
      </c>
      <c r="T937" s="15">
        <f t="shared" si="89"/>
        <v>42316.65315972222</v>
      </c>
    </row>
    <row r="938" spans="1:20" ht="43.2" x14ac:dyDescent="0.3">
      <c r="A938">
        <v>1740</v>
      </c>
      <c r="B938" s="3" t="s">
        <v>1741</v>
      </c>
      <c r="C938" s="3" t="s">
        <v>5850</v>
      </c>
      <c r="D938">
        <v>3000</v>
      </c>
      <c r="E938">
        <v>0</v>
      </c>
      <c r="F938" s="6" t="s">
        <v>8221</v>
      </c>
      <c r="G938" t="s">
        <v>8224</v>
      </c>
      <c r="H938" t="s">
        <v>8246</v>
      </c>
      <c r="I938">
        <v>1437075422</v>
      </c>
      <c r="J938">
        <v>1434483422</v>
      </c>
      <c r="K938" t="b">
        <v>0</v>
      </c>
      <c r="L938">
        <v>0</v>
      </c>
      <c r="M938" t="b">
        <v>0</v>
      </c>
      <c r="N938" t="s">
        <v>8293</v>
      </c>
      <c r="O938" s="9">
        <f t="shared" si="90"/>
        <v>0</v>
      </c>
      <c r="P938" s="10" t="e">
        <f t="shared" si="91"/>
        <v>#DIV/0!</v>
      </c>
      <c r="Q938" t="str">
        <f t="shared" si="92"/>
        <v>music</v>
      </c>
      <c r="R938" t="str">
        <f t="shared" si="93"/>
        <v>faith</v>
      </c>
      <c r="S938" s="15">
        <f t="shared" si="88"/>
        <v>42171.567384259266</v>
      </c>
      <c r="T938" s="15">
        <f t="shared" si="89"/>
        <v>42201.567384259266</v>
      </c>
    </row>
    <row r="939" spans="1:20" ht="28.8" x14ac:dyDescent="0.3">
      <c r="A939">
        <v>1791</v>
      </c>
      <c r="B939" s="3" t="s">
        <v>1792</v>
      </c>
      <c r="C939" s="3" t="s">
        <v>5901</v>
      </c>
      <c r="D939">
        <v>3000</v>
      </c>
      <c r="E939">
        <v>107</v>
      </c>
      <c r="F939" s="6" t="s">
        <v>8221</v>
      </c>
      <c r="G939" t="s">
        <v>8225</v>
      </c>
      <c r="H939" t="s">
        <v>8247</v>
      </c>
      <c r="I939">
        <v>1422553565</v>
      </c>
      <c r="J939">
        <v>1417369565</v>
      </c>
      <c r="K939" t="b">
        <v>1</v>
      </c>
      <c r="L939">
        <v>4</v>
      </c>
      <c r="M939" t="b">
        <v>0</v>
      </c>
      <c r="N939" t="s">
        <v>8285</v>
      </c>
      <c r="O939" s="9">
        <f t="shared" si="90"/>
        <v>3.5666666666666664</v>
      </c>
      <c r="P939" s="10">
        <f t="shared" si="91"/>
        <v>26.75</v>
      </c>
      <c r="Q939" t="str">
        <f t="shared" si="92"/>
        <v>photography</v>
      </c>
      <c r="R939" t="str">
        <f t="shared" si="93"/>
        <v>photobooks</v>
      </c>
      <c r="S939" s="15">
        <f t="shared" si="88"/>
        <v>41973.490335648152</v>
      </c>
      <c r="T939" s="15">
        <f t="shared" si="89"/>
        <v>42033.490335648152</v>
      </c>
    </row>
    <row r="940" spans="1:20" ht="43.2" x14ac:dyDescent="0.3">
      <c r="A940">
        <v>1793</v>
      </c>
      <c r="B940" s="3" t="s">
        <v>1794</v>
      </c>
      <c r="C940" s="3" t="s">
        <v>5903</v>
      </c>
      <c r="D940">
        <v>3000</v>
      </c>
      <c r="E940">
        <v>40</v>
      </c>
      <c r="F940" s="6" t="s">
        <v>8221</v>
      </c>
      <c r="G940" t="s">
        <v>8226</v>
      </c>
      <c r="H940" t="s">
        <v>8248</v>
      </c>
      <c r="I940">
        <v>1417127040</v>
      </c>
      <c r="J940">
        <v>1414531440</v>
      </c>
      <c r="K940" t="b">
        <v>1</v>
      </c>
      <c r="L940">
        <v>2</v>
      </c>
      <c r="M940" t="b">
        <v>0</v>
      </c>
      <c r="N940" t="s">
        <v>8285</v>
      </c>
      <c r="O940" s="9">
        <f t="shared" si="90"/>
        <v>1.3333333333333335</v>
      </c>
      <c r="P940" s="10">
        <f t="shared" si="91"/>
        <v>20</v>
      </c>
      <c r="Q940" t="str">
        <f t="shared" si="92"/>
        <v>photography</v>
      </c>
      <c r="R940" t="str">
        <f t="shared" si="93"/>
        <v>photobooks</v>
      </c>
      <c r="S940" s="15">
        <f t="shared" si="88"/>
        <v>41940.64166666667</v>
      </c>
      <c r="T940" s="15">
        <f t="shared" si="89"/>
        <v>41970.683333333334</v>
      </c>
    </row>
    <row r="941" spans="1:20" ht="57.6" x14ac:dyDescent="0.3">
      <c r="A941">
        <v>1815</v>
      </c>
      <c r="B941" s="3" t="s">
        <v>1816</v>
      </c>
      <c r="C941" s="3" t="s">
        <v>5925</v>
      </c>
      <c r="D941">
        <v>3000</v>
      </c>
      <c r="E941">
        <v>0</v>
      </c>
      <c r="F941" s="6" t="s">
        <v>8221</v>
      </c>
      <c r="G941" t="s">
        <v>8224</v>
      </c>
      <c r="H941" t="s">
        <v>8246</v>
      </c>
      <c r="I941">
        <v>1435787137</v>
      </c>
      <c r="J941">
        <v>1434577537</v>
      </c>
      <c r="K941" t="b">
        <v>0</v>
      </c>
      <c r="L941">
        <v>0</v>
      </c>
      <c r="M941" t="b">
        <v>0</v>
      </c>
      <c r="N941" t="s">
        <v>8285</v>
      </c>
      <c r="O941" s="9">
        <f t="shared" si="90"/>
        <v>0</v>
      </c>
      <c r="P941" s="10" t="e">
        <f t="shared" si="91"/>
        <v>#DIV/0!</v>
      </c>
      <c r="Q941" t="str">
        <f t="shared" si="92"/>
        <v>photography</v>
      </c>
      <c r="R941" t="str">
        <f t="shared" si="93"/>
        <v>photobooks</v>
      </c>
      <c r="S941" s="15">
        <f t="shared" si="88"/>
        <v>42172.656678240746</v>
      </c>
      <c r="T941" s="15">
        <f t="shared" si="89"/>
        <v>42186.656678240746</v>
      </c>
    </row>
    <row r="942" spans="1:20" ht="43.2" x14ac:dyDescent="0.3">
      <c r="A942">
        <v>1903</v>
      </c>
      <c r="B942" s="3" t="s">
        <v>1904</v>
      </c>
      <c r="C942" s="3" t="s">
        <v>6013</v>
      </c>
      <c r="D942">
        <v>3000</v>
      </c>
      <c r="E942">
        <v>1398</v>
      </c>
      <c r="F942" s="6" t="s">
        <v>8221</v>
      </c>
      <c r="G942" t="s">
        <v>8224</v>
      </c>
      <c r="H942" t="s">
        <v>8246</v>
      </c>
      <c r="I942">
        <v>1485541791</v>
      </c>
      <c r="J942">
        <v>1480357791</v>
      </c>
      <c r="K942" t="b">
        <v>0</v>
      </c>
      <c r="L942">
        <v>41</v>
      </c>
      <c r="M942" t="b">
        <v>0</v>
      </c>
      <c r="N942" t="s">
        <v>8294</v>
      </c>
      <c r="O942" s="9">
        <f t="shared" si="90"/>
        <v>46.6</v>
      </c>
      <c r="P942" s="10">
        <f t="shared" si="91"/>
        <v>34.097560975609753</v>
      </c>
      <c r="Q942" t="str">
        <f t="shared" si="92"/>
        <v>technology</v>
      </c>
      <c r="R942" t="str">
        <f t="shared" si="93"/>
        <v>gadgets</v>
      </c>
      <c r="S942" s="15">
        <f t="shared" si="88"/>
        <v>42702.520729166667</v>
      </c>
      <c r="T942" s="15">
        <f t="shared" si="89"/>
        <v>42762.520729166667</v>
      </c>
    </row>
    <row r="943" spans="1:20" ht="43.2" x14ac:dyDescent="0.3">
      <c r="A943">
        <v>1990</v>
      </c>
      <c r="B943" s="3" t="s">
        <v>1991</v>
      </c>
      <c r="C943" s="3" t="s">
        <v>6100</v>
      </c>
      <c r="D943">
        <v>3000</v>
      </c>
      <c r="E943">
        <v>509</v>
      </c>
      <c r="F943" s="6" t="s">
        <v>8221</v>
      </c>
      <c r="G943" t="s">
        <v>8224</v>
      </c>
      <c r="H943" t="s">
        <v>8246</v>
      </c>
      <c r="I943">
        <v>1455338532</v>
      </c>
      <c r="J943">
        <v>1454042532</v>
      </c>
      <c r="K943" t="b">
        <v>0</v>
      </c>
      <c r="L943">
        <v>5</v>
      </c>
      <c r="M943" t="b">
        <v>0</v>
      </c>
      <c r="N943" t="s">
        <v>8296</v>
      </c>
      <c r="O943" s="9">
        <f t="shared" si="90"/>
        <v>16.966666666666665</v>
      </c>
      <c r="P943" s="10">
        <f t="shared" si="91"/>
        <v>101.8</v>
      </c>
      <c r="Q943" t="str">
        <f t="shared" si="92"/>
        <v>photography</v>
      </c>
      <c r="R943" t="str">
        <f t="shared" si="93"/>
        <v>people</v>
      </c>
      <c r="S943" s="15">
        <f t="shared" si="88"/>
        <v>42397.945972222224</v>
      </c>
      <c r="T943" s="15">
        <f t="shared" si="89"/>
        <v>42412.945972222224</v>
      </c>
    </row>
    <row r="944" spans="1:20" ht="43.2" x14ac:dyDescent="0.3">
      <c r="A944">
        <v>2413</v>
      </c>
      <c r="B944" s="3" t="s">
        <v>2414</v>
      </c>
      <c r="C944" s="3" t="s">
        <v>6523</v>
      </c>
      <c r="D944">
        <v>3000</v>
      </c>
      <c r="E944">
        <v>25</v>
      </c>
      <c r="F944" s="6" t="s">
        <v>8221</v>
      </c>
      <c r="G944" t="s">
        <v>8224</v>
      </c>
      <c r="H944" t="s">
        <v>8246</v>
      </c>
      <c r="I944">
        <v>1401579000</v>
      </c>
      <c r="J944">
        <v>1398911882</v>
      </c>
      <c r="K944" t="b">
        <v>0</v>
      </c>
      <c r="L944">
        <v>3</v>
      </c>
      <c r="M944" t="b">
        <v>0</v>
      </c>
      <c r="N944" t="s">
        <v>8284</v>
      </c>
      <c r="O944" s="9">
        <f t="shared" si="90"/>
        <v>0.83333333333333337</v>
      </c>
      <c r="P944" s="10">
        <f t="shared" si="91"/>
        <v>8.3333333333333339</v>
      </c>
      <c r="Q944" t="str">
        <f t="shared" si="92"/>
        <v>food</v>
      </c>
      <c r="R944" t="str">
        <f t="shared" si="93"/>
        <v>food trucks</v>
      </c>
      <c r="S944" s="15">
        <f t="shared" si="88"/>
        <v>41759.85974537037</v>
      </c>
      <c r="T944" s="15">
        <f t="shared" si="89"/>
        <v>41790.729166666664</v>
      </c>
    </row>
    <row r="945" spans="1:20" ht="43.2" x14ac:dyDescent="0.3">
      <c r="A945">
        <v>2419</v>
      </c>
      <c r="B945" s="3" t="s">
        <v>2420</v>
      </c>
      <c r="C945" s="3" t="s">
        <v>6529</v>
      </c>
      <c r="D945">
        <v>3000</v>
      </c>
      <c r="E945">
        <v>0</v>
      </c>
      <c r="F945" s="6" t="s">
        <v>8221</v>
      </c>
      <c r="G945" t="s">
        <v>8224</v>
      </c>
      <c r="H945" t="s">
        <v>8246</v>
      </c>
      <c r="I945">
        <v>1424281389</v>
      </c>
      <c r="J945">
        <v>1419097389</v>
      </c>
      <c r="K945" t="b">
        <v>0</v>
      </c>
      <c r="L945">
        <v>0</v>
      </c>
      <c r="M945" t="b">
        <v>0</v>
      </c>
      <c r="N945" t="s">
        <v>8284</v>
      </c>
      <c r="O945" s="9">
        <f t="shared" si="90"/>
        <v>0</v>
      </c>
      <c r="P945" s="10" t="e">
        <f t="shared" si="91"/>
        <v>#DIV/0!</v>
      </c>
      <c r="Q945" t="str">
        <f t="shared" si="92"/>
        <v>food</v>
      </c>
      <c r="R945" t="str">
        <f t="shared" si="93"/>
        <v>food trucks</v>
      </c>
      <c r="S945" s="15">
        <f t="shared" si="88"/>
        <v>41993.488298611104</v>
      </c>
      <c r="T945" s="15">
        <f t="shared" si="89"/>
        <v>42053.488298611104</v>
      </c>
    </row>
    <row r="946" spans="1:20" ht="57.6" x14ac:dyDescent="0.3">
      <c r="A946">
        <v>2430</v>
      </c>
      <c r="B946" s="3" t="s">
        <v>2431</v>
      </c>
      <c r="C946" s="3" t="s">
        <v>6540</v>
      </c>
      <c r="D946">
        <v>3000</v>
      </c>
      <c r="E946">
        <v>21</v>
      </c>
      <c r="F946" s="6" t="s">
        <v>8221</v>
      </c>
      <c r="G946" t="s">
        <v>8224</v>
      </c>
      <c r="H946" t="s">
        <v>8246</v>
      </c>
      <c r="I946">
        <v>1455246504</v>
      </c>
      <c r="J946">
        <v>1452654504</v>
      </c>
      <c r="K946" t="b">
        <v>0</v>
      </c>
      <c r="L946">
        <v>2</v>
      </c>
      <c r="M946" t="b">
        <v>0</v>
      </c>
      <c r="N946" t="s">
        <v>8284</v>
      </c>
      <c r="O946" s="9">
        <f t="shared" si="90"/>
        <v>0.70000000000000007</v>
      </c>
      <c r="P946" s="10">
        <f t="shared" si="91"/>
        <v>10.5</v>
      </c>
      <c r="Q946" t="str">
        <f t="shared" si="92"/>
        <v>food</v>
      </c>
      <c r="R946" t="str">
        <f t="shared" si="93"/>
        <v>food trucks</v>
      </c>
      <c r="S946" s="15">
        <f t="shared" si="88"/>
        <v>42381.880833333329</v>
      </c>
      <c r="T946" s="15">
        <f t="shared" si="89"/>
        <v>42411.880833333329</v>
      </c>
    </row>
    <row r="947" spans="1:20" ht="28.8" x14ac:dyDescent="0.3">
      <c r="A947">
        <v>2586</v>
      </c>
      <c r="B947" s="3" t="s">
        <v>2586</v>
      </c>
      <c r="C947" s="3" t="s">
        <v>6696</v>
      </c>
      <c r="D947">
        <v>3000</v>
      </c>
      <c r="E947">
        <v>5</v>
      </c>
      <c r="F947" s="6" t="s">
        <v>8221</v>
      </c>
      <c r="G947" t="s">
        <v>8225</v>
      </c>
      <c r="H947" t="s">
        <v>8247</v>
      </c>
      <c r="I947">
        <v>1451030136</v>
      </c>
      <c r="J947">
        <v>1448438136</v>
      </c>
      <c r="K947" t="b">
        <v>0</v>
      </c>
      <c r="L947">
        <v>1</v>
      </c>
      <c r="M947" t="b">
        <v>0</v>
      </c>
      <c r="N947" t="s">
        <v>8284</v>
      </c>
      <c r="O947" s="9">
        <f t="shared" si="90"/>
        <v>0.16666666666666669</v>
      </c>
      <c r="P947" s="10">
        <f t="shared" si="91"/>
        <v>5</v>
      </c>
      <c r="Q947" t="str">
        <f t="shared" si="92"/>
        <v>food</v>
      </c>
      <c r="R947" t="str">
        <f t="shared" si="93"/>
        <v>food trucks</v>
      </c>
      <c r="S947" s="15">
        <f t="shared" si="88"/>
        <v>42333.080277777779</v>
      </c>
      <c r="T947" s="15">
        <f t="shared" si="89"/>
        <v>42363.080277777779</v>
      </c>
    </row>
    <row r="948" spans="1:20" ht="43.2" x14ac:dyDescent="0.3">
      <c r="A948">
        <v>2590</v>
      </c>
      <c r="B948" s="3" t="s">
        <v>2590</v>
      </c>
      <c r="C948" s="3" t="s">
        <v>6700</v>
      </c>
      <c r="D948">
        <v>3000</v>
      </c>
      <c r="E948">
        <v>0</v>
      </c>
      <c r="F948" s="6" t="s">
        <v>8221</v>
      </c>
      <c r="G948" t="s">
        <v>8226</v>
      </c>
      <c r="H948" t="s">
        <v>8248</v>
      </c>
      <c r="I948">
        <v>1453817297</v>
      </c>
      <c r="J948">
        <v>1453212497</v>
      </c>
      <c r="K948" t="b">
        <v>0</v>
      </c>
      <c r="L948">
        <v>0</v>
      </c>
      <c r="M948" t="b">
        <v>0</v>
      </c>
      <c r="N948" t="s">
        <v>8284</v>
      </c>
      <c r="O948" s="9">
        <f t="shared" si="90"/>
        <v>0</v>
      </c>
      <c r="P948" s="10" t="e">
        <f t="shared" si="91"/>
        <v>#DIV/0!</v>
      </c>
      <c r="Q948" t="str">
        <f t="shared" si="92"/>
        <v>food</v>
      </c>
      <c r="R948" t="str">
        <f t="shared" si="93"/>
        <v>food trucks</v>
      </c>
      <c r="S948" s="15">
        <f t="shared" si="88"/>
        <v>42388.339085648149</v>
      </c>
      <c r="T948" s="15">
        <f t="shared" si="89"/>
        <v>42395.339085648149</v>
      </c>
    </row>
    <row r="949" spans="1:20" ht="43.2" x14ac:dyDescent="0.3">
      <c r="A949">
        <v>2598</v>
      </c>
      <c r="B949" s="3" t="s">
        <v>2598</v>
      </c>
      <c r="C949" s="3" t="s">
        <v>6708</v>
      </c>
      <c r="D949">
        <v>3000</v>
      </c>
      <c r="E949">
        <v>1170</v>
      </c>
      <c r="F949" s="6" t="s">
        <v>8221</v>
      </c>
      <c r="G949" t="s">
        <v>8224</v>
      </c>
      <c r="H949" t="s">
        <v>8246</v>
      </c>
      <c r="I949">
        <v>1443039001</v>
      </c>
      <c r="J949">
        <v>1440447001</v>
      </c>
      <c r="K949" t="b">
        <v>0</v>
      </c>
      <c r="L949">
        <v>14</v>
      </c>
      <c r="M949" t="b">
        <v>0</v>
      </c>
      <c r="N949" t="s">
        <v>8284</v>
      </c>
      <c r="O949" s="9">
        <f t="shared" si="90"/>
        <v>39</v>
      </c>
      <c r="P949" s="10">
        <f t="shared" si="91"/>
        <v>83.571428571428569</v>
      </c>
      <c r="Q949" t="str">
        <f t="shared" si="92"/>
        <v>food</v>
      </c>
      <c r="R949" t="str">
        <f t="shared" si="93"/>
        <v>food trucks</v>
      </c>
      <c r="S949" s="15">
        <f t="shared" si="88"/>
        <v>42240.590289351851</v>
      </c>
      <c r="T949" s="15">
        <f t="shared" si="89"/>
        <v>42270.590289351851</v>
      </c>
    </row>
    <row r="950" spans="1:20" ht="43.2" x14ac:dyDescent="0.3">
      <c r="A950">
        <v>2746</v>
      </c>
      <c r="B950" s="3" t="s">
        <v>2746</v>
      </c>
      <c r="C950" s="3" t="s">
        <v>6856</v>
      </c>
      <c r="D950">
        <v>3000</v>
      </c>
      <c r="E950">
        <v>801</v>
      </c>
      <c r="F950" s="6" t="s">
        <v>8221</v>
      </c>
      <c r="G950" t="s">
        <v>8224</v>
      </c>
      <c r="H950" t="s">
        <v>8246</v>
      </c>
      <c r="I950">
        <v>1409337911</v>
      </c>
      <c r="J950">
        <v>1406745911</v>
      </c>
      <c r="K950" t="b">
        <v>0</v>
      </c>
      <c r="L950">
        <v>19</v>
      </c>
      <c r="M950" t="b">
        <v>0</v>
      </c>
      <c r="N950" t="s">
        <v>8304</v>
      </c>
      <c r="O950" s="9">
        <f t="shared" si="90"/>
        <v>26.700000000000003</v>
      </c>
      <c r="P950" s="10">
        <f t="shared" si="91"/>
        <v>42.157894736842103</v>
      </c>
      <c r="Q950" t="str">
        <f t="shared" si="92"/>
        <v>publishing</v>
      </c>
      <c r="R950" t="str">
        <f t="shared" si="93"/>
        <v>children's books</v>
      </c>
      <c r="S950" s="15">
        <f t="shared" si="88"/>
        <v>41850.531377314815</v>
      </c>
      <c r="T950" s="15">
        <f t="shared" si="89"/>
        <v>41880.531377314815</v>
      </c>
    </row>
    <row r="951" spans="1:20" ht="43.2" x14ac:dyDescent="0.3">
      <c r="A951">
        <v>2777</v>
      </c>
      <c r="B951" s="3" t="s">
        <v>2777</v>
      </c>
      <c r="C951" s="3" t="s">
        <v>6887</v>
      </c>
      <c r="D951">
        <v>3000</v>
      </c>
      <c r="E951">
        <v>10</v>
      </c>
      <c r="F951" s="6" t="s">
        <v>8221</v>
      </c>
      <c r="G951" t="s">
        <v>8224</v>
      </c>
      <c r="H951" t="s">
        <v>8246</v>
      </c>
      <c r="I951">
        <v>1437149004</v>
      </c>
      <c r="J951">
        <v>1434557004</v>
      </c>
      <c r="K951" t="b">
        <v>0</v>
      </c>
      <c r="L951">
        <v>1</v>
      </c>
      <c r="M951" t="b">
        <v>0</v>
      </c>
      <c r="N951" t="s">
        <v>8304</v>
      </c>
      <c r="O951" s="9">
        <f t="shared" si="90"/>
        <v>0.33333333333333337</v>
      </c>
      <c r="P951" s="10">
        <f t="shared" si="91"/>
        <v>10</v>
      </c>
      <c r="Q951" t="str">
        <f t="shared" si="92"/>
        <v>publishing</v>
      </c>
      <c r="R951" t="str">
        <f t="shared" si="93"/>
        <v>children's books</v>
      </c>
      <c r="S951" s="15">
        <f t="shared" si="88"/>
        <v>42172.419027777782</v>
      </c>
      <c r="T951" s="15">
        <f t="shared" si="89"/>
        <v>42202.419027777782</v>
      </c>
    </row>
    <row r="952" spans="1:20" ht="43.2" x14ac:dyDescent="0.3">
      <c r="A952">
        <v>2856</v>
      </c>
      <c r="B952" s="3" t="s">
        <v>2856</v>
      </c>
      <c r="C952" s="3" t="s">
        <v>6966</v>
      </c>
      <c r="D952">
        <v>3000</v>
      </c>
      <c r="E952">
        <v>146</v>
      </c>
      <c r="F952" s="6" t="s">
        <v>8221</v>
      </c>
      <c r="G952" t="s">
        <v>8224</v>
      </c>
      <c r="H952" t="s">
        <v>8246</v>
      </c>
      <c r="I952">
        <v>1439069640</v>
      </c>
      <c r="J952">
        <v>1433897647</v>
      </c>
      <c r="K952" t="b">
        <v>0</v>
      </c>
      <c r="L952">
        <v>6</v>
      </c>
      <c r="M952" t="b">
        <v>0</v>
      </c>
      <c r="N952" t="s">
        <v>8271</v>
      </c>
      <c r="O952" s="9">
        <f t="shared" si="90"/>
        <v>4.8666666666666663</v>
      </c>
      <c r="P952" s="10">
        <f t="shared" si="91"/>
        <v>24.333333333333332</v>
      </c>
      <c r="Q952" t="str">
        <f t="shared" si="92"/>
        <v>theater</v>
      </c>
      <c r="R952" t="str">
        <f t="shared" si="93"/>
        <v>plays</v>
      </c>
      <c r="S952" s="15">
        <f t="shared" si="88"/>
        <v>42164.787581018521</v>
      </c>
      <c r="T952" s="15">
        <f t="shared" si="89"/>
        <v>42224.648611111115</v>
      </c>
    </row>
    <row r="953" spans="1:20" ht="43.2" x14ac:dyDescent="0.3">
      <c r="A953">
        <v>2872</v>
      </c>
      <c r="B953" s="3" t="s">
        <v>2872</v>
      </c>
      <c r="C953" s="3" t="s">
        <v>6982</v>
      </c>
      <c r="D953">
        <v>3000</v>
      </c>
      <c r="E953">
        <v>0</v>
      </c>
      <c r="F953" s="6" t="s">
        <v>8221</v>
      </c>
      <c r="G953" t="s">
        <v>8224</v>
      </c>
      <c r="H953" t="s">
        <v>8246</v>
      </c>
      <c r="I953">
        <v>1434768438</v>
      </c>
      <c r="J953">
        <v>1429584438</v>
      </c>
      <c r="K953" t="b">
        <v>0</v>
      </c>
      <c r="L953">
        <v>0</v>
      </c>
      <c r="M953" t="b">
        <v>0</v>
      </c>
      <c r="N953" t="s">
        <v>8271</v>
      </c>
      <c r="O953" s="9">
        <f t="shared" si="90"/>
        <v>0</v>
      </c>
      <c r="P953" s="10" t="e">
        <f t="shared" si="91"/>
        <v>#DIV/0!</v>
      </c>
      <c r="Q953" t="str">
        <f t="shared" si="92"/>
        <v>theater</v>
      </c>
      <c r="R953" t="str">
        <f t="shared" si="93"/>
        <v>plays</v>
      </c>
      <c r="S953" s="15">
        <f t="shared" si="88"/>
        <v>42114.86618055556</v>
      </c>
      <c r="T953" s="15">
        <f t="shared" si="89"/>
        <v>42174.86618055556</v>
      </c>
    </row>
    <row r="954" spans="1:20" ht="43.2" x14ac:dyDescent="0.3">
      <c r="A954">
        <v>2878</v>
      </c>
      <c r="B954" s="3" t="s">
        <v>2878</v>
      </c>
      <c r="C954" s="3" t="s">
        <v>6988</v>
      </c>
      <c r="D954">
        <v>3000</v>
      </c>
      <c r="E954">
        <v>63</v>
      </c>
      <c r="F954" s="6" t="s">
        <v>8221</v>
      </c>
      <c r="G954" t="s">
        <v>8225</v>
      </c>
      <c r="H954" t="s">
        <v>8247</v>
      </c>
      <c r="I954">
        <v>1435934795</v>
      </c>
      <c r="J954">
        <v>1430750795</v>
      </c>
      <c r="K954" t="b">
        <v>0</v>
      </c>
      <c r="L954">
        <v>4</v>
      </c>
      <c r="M954" t="b">
        <v>0</v>
      </c>
      <c r="N954" t="s">
        <v>8271</v>
      </c>
      <c r="O954" s="9">
        <f t="shared" si="90"/>
        <v>2.1</v>
      </c>
      <c r="P954" s="10">
        <f t="shared" si="91"/>
        <v>15.75</v>
      </c>
      <c r="Q954" t="str">
        <f t="shared" si="92"/>
        <v>theater</v>
      </c>
      <c r="R954" t="str">
        <f t="shared" si="93"/>
        <v>plays</v>
      </c>
      <c r="S954" s="15">
        <f t="shared" si="88"/>
        <v>42128.365682870368</v>
      </c>
      <c r="T954" s="15">
        <f t="shared" si="89"/>
        <v>42188.365682870368</v>
      </c>
    </row>
    <row r="955" spans="1:20" ht="43.2" x14ac:dyDescent="0.3">
      <c r="A955">
        <v>2887</v>
      </c>
      <c r="B955" s="3" t="s">
        <v>2887</v>
      </c>
      <c r="C955" s="3" t="s">
        <v>6997</v>
      </c>
      <c r="D955">
        <v>3000</v>
      </c>
      <c r="E955">
        <v>5</v>
      </c>
      <c r="F955" s="6" t="s">
        <v>8221</v>
      </c>
      <c r="G955" t="s">
        <v>8224</v>
      </c>
      <c r="H955" t="s">
        <v>8246</v>
      </c>
      <c r="I955">
        <v>1420971324</v>
      </c>
      <c r="J955">
        <v>1418379324</v>
      </c>
      <c r="K955" t="b">
        <v>0</v>
      </c>
      <c r="L955">
        <v>1</v>
      </c>
      <c r="M955" t="b">
        <v>0</v>
      </c>
      <c r="N955" t="s">
        <v>8271</v>
      </c>
      <c r="O955" s="9">
        <f t="shared" si="90"/>
        <v>0.16666666666666669</v>
      </c>
      <c r="P955" s="10">
        <f t="shared" si="91"/>
        <v>5</v>
      </c>
      <c r="Q955" t="str">
        <f t="shared" si="92"/>
        <v>theater</v>
      </c>
      <c r="R955" t="str">
        <f t="shared" si="93"/>
        <v>plays</v>
      </c>
      <c r="S955" s="15">
        <f t="shared" si="88"/>
        <v>41985.177361111113</v>
      </c>
      <c r="T955" s="15">
        <f t="shared" si="89"/>
        <v>42015.177361111113</v>
      </c>
    </row>
    <row r="956" spans="1:20" ht="43.2" x14ac:dyDescent="0.3">
      <c r="A956">
        <v>2889</v>
      </c>
      <c r="B956" s="3" t="s">
        <v>2889</v>
      </c>
      <c r="C956" s="3" t="s">
        <v>6999</v>
      </c>
      <c r="D956">
        <v>3000</v>
      </c>
      <c r="E956">
        <v>1142</v>
      </c>
      <c r="F956" s="6" t="s">
        <v>8221</v>
      </c>
      <c r="G956" t="s">
        <v>8224</v>
      </c>
      <c r="H956" t="s">
        <v>8246</v>
      </c>
      <c r="I956">
        <v>1409344985</v>
      </c>
      <c r="J956">
        <v>1406752985</v>
      </c>
      <c r="K956" t="b">
        <v>0</v>
      </c>
      <c r="L956">
        <v>14</v>
      </c>
      <c r="M956" t="b">
        <v>0</v>
      </c>
      <c r="N956" t="s">
        <v>8271</v>
      </c>
      <c r="O956" s="9">
        <f t="shared" si="90"/>
        <v>38.066666666666663</v>
      </c>
      <c r="P956" s="10">
        <f t="shared" si="91"/>
        <v>81.571428571428569</v>
      </c>
      <c r="Q956" t="str">
        <f t="shared" si="92"/>
        <v>theater</v>
      </c>
      <c r="R956" t="str">
        <f t="shared" si="93"/>
        <v>plays</v>
      </c>
      <c r="S956" s="15">
        <f t="shared" si="88"/>
        <v>41850.613252314812</v>
      </c>
      <c r="T956" s="15">
        <f t="shared" si="89"/>
        <v>41880.613252314812</v>
      </c>
    </row>
    <row r="957" spans="1:20" ht="43.2" x14ac:dyDescent="0.3">
      <c r="A957">
        <v>2896</v>
      </c>
      <c r="B957" s="3" t="s">
        <v>2896</v>
      </c>
      <c r="C957" s="3" t="s">
        <v>7006</v>
      </c>
      <c r="D957">
        <v>3000</v>
      </c>
      <c r="E957">
        <v>625</v>
      </c>
      <c r="F957" s="6" t="s">
        <v>8221</v>
      </c>
      <c r="G957" t="s">
        <v>8224</v>
      </c>
      <c r="H957" t="s">
        <v>8246</v>
      </c>
      <c r="I957">
        <v>1481522400</v>
      </c>
      <c r="J957">
        <v>1480283321</v>
      </c>
      <c r="K957" t="b">
        <v>0</v>
      </c>
      <c r="L957">
        <v>12</v>
      </c>
      <c r="M957" t="b">
        <v>0</v>
      </c>
      <c r="N957" t="s">
        <v>8271</v>
      </c>
      <c r="O957" s="9">
        <f t="shared" si="90"/>
        <v>20.833333333333336</v>
      </c>
      <c r="P957" s="10">
        <f t="shared" si="91"/>
        <v>52.083333333333336</v>
      </c>
      <c r="Q957" t="str">
        <f t="shared" si="92"/>
        <v>theater</v>
      </c>
      <c r="R957" t="str">
        <f t="shared" si="93"/>
        <v>plays</v>
      </c>
      <c r="S957" s="15">
        <f t="shared" si="88"/>
        <v>42701.658807870372</v>
      </c>
      <c r="T957" s="15">
        <f t="shared" si="89"/>
        <v>42716</v>
      </c>
    </row>
    <row r="958" spans="1:20" ht="43.2" x14ac:dyDescent="0.3">
      <c r="A958">
        <v>2943</v>
      </c>
      <c r="B958" s="3" t="s">
        <v>2943</v>
      </c>
      <c r="C958" s="3" t="s">
        <v>7053</v>
      </c>
      <c r="D958">
        <v>3000</v>
      </c>
      <c r="E958">
        <v>0</v>
      </c>
      <c r="F958" s="6" t="s">
        <v>8221</v>
      </c>
      <c r="G958" t="s">
        <v>8224</v>
      </c>
      <c r="H958" t="s">
        <v>8246</v>
      </c>
      <c r="I958">
        <v>1428894380</v>
      </c>
      <c r="J958">
        <v>1426302380</v>
      </c>
      <c r="K958" t="b">
        <v>0</v>
      </c>
      <c r="L958">
        <v>0</v>
      </c>
      <c r="M958" t="b">
        <v>0</v>
      </c>
      <c r="N958" t="s">
        <v>8303</v>
      </c>
      <c r="O958" s="9">
        <f t="shared" si="90"/>
        <v>0</v>
      </c>
      <c r="P958" s="10" t="e">
        <f t="shared" si="91"/>
        <v>#DIV/0!</v>
      </c>
      <c r="Q958" t="str">
        <f t="shared" si="92"/>
        <v>theater</v>
      </c>
      <c r="R958" t="str">
        <f t="shared" si="93"/>
        <v>spaces</v>
      </c>
      <c r="S958" s="15">
        <f t="shared" si="88"/>
        <v>42076.879398148143</v>
      </c>
      <c r="T958" s="15">
        <f t="shared" si="89"/>
        <v>42106.879398148143</v>
      </c>
    </row>
    <row r="959" spans="1:20" ht="43.2" x14ac:dyDescent="0.3">
      <c r="A959">
        <v>3063</v>
      </c>
      <c r="B959" s="3" t="s">
        <v>3063</v>
      </c>
      <c r="C959" s="3" t="s">
        <v>7173</v>
      </c>
      <c r="D959">
        <v>3000</v>
      </c>
      <c r="E959">
        <v>587</v>
      </c>
      <c r="F959" s="6" t="s">
        <v>8221</v>
      </c>
      <c r="G959" t="s">
        <v>8224</v>
      </c>
      <c r="H959" t="s">
        <v>8246</v>
      </c>
      <c r="I959">
        <v>1477174138</v>
      </c>
      <c r="J959">
        <v>1474150138</v>
      </c>
      <c r="K959" t="b">
        <v>0</v>
      </c>
      <c r="L959">
        <v>23</v>
      </c>
      <c r="M959" t="b">
        <v>0</v>
      </c>
      <c r="N959" t="s">
        <v>8303</v>
      </c>
      <c r="O959" s="9">
        <f t="shared" si="90"/>
        <v>19.566666666666666</v>
      </c>
      <c r="P959" s="10">
        <f t="shared" si="91"/>
        <v>25.521739130434781</v>
      </c>
      <c r="Q959" t="str">
        <f t="shared" si="92"/>
        <v>theater</v>
      </c>
      <c r="R959" t="str">
        <f t="shared" si="93"/>
        <v>spaces</v>
      </c>
      <c r="S959" s="15">
        <f t="shared" si="88"/>
        <v>42630.672893518517</v>
      </c>
      <c r="T959" s="15">
        <f t="shared" si="89"/>
        <v>42665.672893518517</v>
      </c>
    </row>
    <row r="960" spans="1:20" ht="43.2" x14ac:dyDescent="0.3">
      <c r="A960">
        <v>3630</v>
      </c>
      <c r="B960" s="3" t="s">
        <v>3628</v>
      </c>
      <c r="C960" s="3" t="s">
        <v>7740</v>
      </c>
      <c r="D960">
        <v>3000</v>
      </c>
      <c r="E960">
        <v>1</v>
      </c>
      <c r="F960" s="6" t="s">
        <v>8221</v>
      </c>
      <c r="G960" t="s">
        <v>8225</v>
      </c>
      <c r="H960" t="s">
        <v>8247</v>
      </c>
      <c r="I960">
        <v>1417295990</v>
      </c>
      <c r="J960">
        <v>1414700390</v>
      </c>
      <c r="K960" t="b">
        <v>0</v>
      </c>
      <c r="L960">
        <v>1</v>
      </c>
      <c r="M960" t="b">
        <v>0</v>
      </c>
      <c r="N960" t="s">
        <v>8305</v>
      </c>
      <c r="O960" s="9">
        <f t="shared" si="90"/>
        <v>3.3333333333333333E-2</v>
      </c>
      <c r="P960" s="10">
        <f t="shared" si="91"/>
        <v>1</v>
      </c>
      <c r="Q960" t="str">
        <f t="shared" si="92"/>
        <v>theater</v>
      </c>
      <c r="R960" t="str">
        <f t="shared" si="93"/>
        <v>musical</v>
      </c>
      <c r="S960" s="15">
        <f t="shared" si="88"/>
        <v>41942.59710648148</v>
      </c>
      <c r="T960" s="15">
        <f t="shared" si="89"/>
        <v>41972.638773148152</v>
      </c>
    </row>
    <row r="961" spans="1:20" ht="57.6" x14ac:dyDescent="0.3">
      <c r="A961">
        <v>3637</v>
      </c>
      <c r="B961" s="3" t="s">
        <v>3635</v>
      </c>
      <c r="C961" s="3" t="s">
        <v>7747</v>
      </c>
      <c r="D961">
        <v>3000</v>
      </c>
      <c r="E961">
        <v>926</v>
      </c>
      <c r="F961" s="6" t="s">
        <v>8221</v>
      </c>
      <c r="G961" t="s">
        <v>8224</v>
      </c>
      <c r="H961" t="s">
        <v>8246</v>
      </c>
      <c r="I961">
        <v>1420130935</v>
      </c>
      <c r="J961">
        <v>1417538935</v>
      </c>
      <c r="K961" t="b">
        <v>0</v>
      </c>
      <c r="L961">
        <v>14</v>
      </c>
      <c r="M961" t="b">
        <v>0</v>
      </c>
      <c r="N961" t="s">
        <v>8305</v>
      </c>
      <c r="O961" s="9">
        <f t="shared" si="90"/>
        <v>30.866666666666664</v>
      </c>
      <c r="P961" s="10">
        <f t="shared" si="91"/>
        <v>66.142857142857139</v>
      </c>
      <c r="Q961" t="str">
        <f t="shared" si="92"/>
        <v>theater</v>
      </c>
      <c r="R961" t="str">
        <f t="shared" si="93"/>
        <v>musical</v>
      </c>
      <c r="S961" s="15">
        <f t="shared" si="88"/>
        <v>41975.450636574074</v>
      </c>
      <c r="T961" s="15">
        <f t="shared" si="89"/>
        <v>42005.450636574074</v>
      </c>
    </row>
    <row r="962" spans="1:20" ht="43.2" x14ac:dyDescent="0.3">
      <c r="A962">
        <v>3641</v>
      </c>
      <c r="B962" s="3" t="s">
        <v>3639</v>
      </c>
      <c r="C962" s="3" t="s">
        <v>7751</v>
      </c>
      <c r="D962">
        <v>3000</v>
      </c>
      <c r="E962">
        <v>0</v>
      </c>
      <c r="F962" s="6" t="s">
        <v>8221</v>
      </c>
      <c r="G962" t="s">
        <v>8224</v>
      </c>
      <c r="H962" t="s">
        <v>8246</v>
      </c>
      <c r="I962">
        <v>1412485200</v>
      </c>
      <c r="J962">
        <v>1410966179</v>
      </c>
      <c r="K962" t="b">
        <v>0</v>
      </c>
      <c r="L962">
        <v>0</v>
      </c>
      <c r="M962" t="b">
        <v>0</v>
      </c>
      <c r="N962" t="s">
        <v>8305</v>
      </c>
      <c r="O962" s="9">
        <f t="shared" si="90"/>
        <v>0</v>
      </c>
      <c r="P962" s="10" t="e">
        <f t="shared" si="91"/>
        <v>#DIV/0!</v>
      </c>
      <c r="Q962" t="str">
        <f t="shared" si="92"/>
        <v>theater</v>
      </c>
      <c r="R962" t="str">
        <f t="shared" si="93"/>
        <v>musical</v>
      </c>
      <c r="S962" s="15">
        <f t="shared" si="88"/>
        <v>41899.377071759263</v>
      </c>
      <c r="T962" s="15">
        <f t="shared" si="89"/>
        <v>41916.958333333336</v>
      </c>
    </row>
    <row r="963" spans="1:20" ht="43.2" x14ac:dyDescent="0.3">
      <c r="A963">
        <v>3802</v>
      </c>
      <c r="B963" s="3" t="s">
        <v>3799</v>
      </c>
      <c r="C963" s="3" t="s">
        <v>7912</v>
      </c>
      <c r="D963">
        <v>3000</v>
      </c>
      <c r="E963">
        <v>0</v>
      </c>
      <c r="F963" s="6" t="s">
        <v>8221</v>
      </c>
      <c r="G963" t="s">
        <v>8224</v>
      </c>
      <c r="H963" t="s">
        <v>8246</v>
      </c>
      <c r="I963">
        <v>1445482906</v>
      </c>
      <c r="J963">
        <v>1442890906</v>
      </c>
      <c r="K963" t="b">
        <v>0</v>
      </c>
      <c r="L963">
        <v>0</v>
      </c>
      <c r="M963" t="b">
        <v>0</v>
      </c>
      <c r="N963" t="s">
        <v>8305</v>
      </c>
      <c r="O963" s="9">
        <f t="shared" si="90"/>
        <v>0</v>
      </c>
      <c r="P963" s="10" t="e">
        <f t="shared" si="91"/>
        <v>#DIV/0!</v>
      </c>
      <c r="Q963" t="str">
        <f t="shared" si="92"/>
        <v>theater</v>
      </c>
      <c r="R963" t="str">
        <f t="shared" si="93"/>
        <v>musical</v>
      </c>
      <c r="S963" s="15">
        <f t="shared" ref="S963:S1026" si="94">(((J963/60)/60)/24)+DATE(1970,1,1)+(-6/24)</f>
        <v>42268.876226851848</v>
      </c>
      <c r="T963" s="15">
        <f t="shared" ref="T963:T1026" si="95">(((I963/60)/60)/24)+DATE(1970,1,1)+(-6/24)</f>
        <v>42298.876226851848</v>
      </c>
    </row>
    <row r="964" spans="1:20" ht="43.2" x14ac:dyDescent="0.3">
      <c r="A964">
        <v>3901</v>
      </c>
      <c r="B964" s="3" t="s">
        <v>3898</v>
      </c>
      <c r="C964" s="3" t="s">
        <v>8009</v>
      </c>
      <c r="D964">
        <v>3000</v>
      </c>
      <c r="E964">
        <v>25</v>
      </c>
      <c r="F964" s="6" t="s">
        <v>8221</v>
      </c>
      <c r="G964" t="s">
        <v>8224</v>
      </c>
      <c r="H964" t="s">
        <v>8246</v>
      </c>
      <c r="I964">
        <v>1450554599</v>
      </c>
      <c r="J964">
        <v>1447098599</v>
      </c>
      <c r="K964" t="b">
        <v>0</v>
      </c>
      <c r="L964">
        <v>1</v>
      </c>
      <c r="M964" t="b">
        <v>0</v>
      </c>
      <c r="N964" t="s">
        <v>8271</v>
      </c>
      <c r="O964" s="9">
        <f t="shared" si="90"/>
        <v>0.83333333333333337</v>
      </c>
      <c r="P964" s="10">
        <f t="shared" si="91"/>
        <v>25</v>
      </c>
      <c r="Q964" t="str">
        <f t="shared" si="92"/>
        <v>theater</v>
      </c>
      <c r="R964" t="str">
        <f t="shared" si="93"/>
        <v>plays</v>
      </c>
      <c r="S964" s="15">
        <f t="shared" si="94"/>
        <v>42317.576377314821</v>
      </c>
      <c r="T964" s="15">
        <f t="shared" si="95"/>
        <v>42357.576377314821</v>
      </c>
    </row>
    <row r="965" spans="1:20" ht="43.2" x14ac:dyDescent="0.3">
      <c r="A965">
        <v>3902</v>
      </c>
      <c r="B965" s="3" t="s">
        <v>3899</v>
      </c>
      <c r="C965" s="3" t="s">
        <v>8010</v>
      </c>
      <c r="D965">
        <v>3000</v>
      </c>
      <c r="E965">
        <v>1465</v>
      </c>
      <c r="F965" s="6" t="s">
        <v>8221</v>
      </c>
      <c r="G965" t="s">
        <v>8225</v>
      </c>
      <c r="H965" t="s">
        <v>8247</v>
      </c>
      <c r="I965">
        <v>1479125642</v>
      </c>
      <c r="J965">
        <v>1476962042</v>
      </c>
      <c r="K965" t="b">
        <v>0</v>
      </c>
      <c r="L965">
        <v>31</v>
      </c>
      <c r="M965" t="b">
        <v>0</v>
      </c>
      <c r="N965" t="s">
        <v>8271</v>
      </c>
      <c r="O965" s="9">
        <f t="shared" si="90"/>
        <v>48.833333333333336</v>
      </c>
      <c r="P965" s="10">
        <f t="shared" si="91"/>
        <v>47.258064516129032</v>
      </c>
      <c r="Q965" t="str">
        <f t="shared" si="92"/>
        <v>theater</v>
      </c>
      <c r="R965" t="str">
        <f t="shared" si="93"/>
        <v>plays</v>
      </c>
      <c r="S965" s="15">
        <f t="shared" si="94"/>
        <v>42663.218078703707</v>
      </c>
      <c r="T965" s="15">
        <f t="shared" si="95"/>
        <v>42688.259745370371</v>
      </c>
    </row>
    <row r="966" spans="1:20" ht="43.2" x14ac:dyDescent="0.3">
      <c r="A966">
        <v>3921</v>
      </c>
      <c r="B966" s="3" t="s">
        <v>3918</v>
      </c>
      <c r="C966" s="3" t="s">
        <v>8029</v>
      </c>
      <c r="D966">
        <v>3000</v>
      </c>
      <c r="E966">
        <v>0</v>
      </c>
      <c r="F966" s="6" t="s">
        <v>8221</v>
      </c>
      <c r="G966" t="s">
        <v>8225</v>
      </c>
      <c r="H966" t="s">
        <v>8247</v>
      </c>
      <c r="I966">
        <v>1414346400</v>
      </c>
      <c r="J966">
        <v>1413291655</v>
      </c>
      <c r="K966" t="b">
        <v>0</v>
      </c>
      <c r="L966">
        <v>0</v>
      </c>
      <c r="M966" t="b">
        <v>0</v>
      </c>
      <c r="N966" t="s">
        <v>8271</v>
      </c>
      <c r="O966" s="9">
        <f t="shared" si="90"/>
        <v>0</v>
      </c>
      <c r="P966" s="10" t="e">
        <f t="shared" si="91"/>
        <v>#DIV/0!</v>
      </c>
      <c r="Q966" t="str">
        <f t="shared" si="92"/>
        <v>theater</v>
      </c>
      <c r="R966" t="str">
        <f t="shared" si="93"/>
        <v>plays</v>
      </c>
      <c r="S966" s="15">
        <f t="shared" si="94"/>
        <v>41926.292303240742</v>
      </c>
      <c r="T966" s="15">
        <f t="shared" si="95"/>
        <v>41938.5</v>
      </c>
    </row>
    <row r="967" spans="1:20" ht="57.6" x14ac:dyDescent="0.3">
      <c r="A967">
        <v>3935</v>
      </c>
      <c r="B967" s="3" t="s">
        <v>3932</v>
      </c>
      <c r="C967" s="3" t="s">
        <v>8043</v>
      </c>
      <c r="D967">
        <v>3000</v>
      </c>
      <c r="E967">
        <v>1315</v>
      </c>
      <c r="F967" s="6" t="s">
        <v>8221</v>
      </c>
      <c r="G967" t="s">
        <v>8225</v>
      </c>
      <c r="H967" t="s">
        <v>8247</v>
      </c>
      <c r="I967">
        <v>1443973546</v>
      </c>
      <c r="J967">
        <v>1438789546</v>
      </c>
      <c r="K967" t="b">
        <v>0</v>
      </c>
      <c r="L967">
        <v>23</v>
      </c>
      <c r="M967" t="b">
        <v>0</v>
      </c>
      <c r="N967" t="s">
        <v>8271</v>
      </c>
      <c r="O967" s="9">
        <f t="shared" si="90"/>
        <v>43.833333333333336</v>
      </c>
      <c r="P967" s="10">
        <f t="shared" si="91"/>
        <v>57.173913043478258</v>
      </c>
      <c r="Q967" t="str">
        <f t="shared" si="92"/>
        <v>theater</v>
      </c>
      <c r="R967" t="str">
        <f t="shared" si="93"/>
        <v>plays</v>
      </c>
      <c r="S967" s="15">
        <f t="shared" si="94"/>
        <v>42221.406782407401</v>
      </c>
      <c r="T967" s="15">
        <f t="shared" si="95"/>
        <v>42281.406782407401</v>
      </c>
    </row>
    <row r="968" spans="1:20" ht="43.2" x14ac:dyDescent="0.3">
      <c r="A968">
        <v>3947</v>
      </c>
      <c r="B968" s="3" t="s">
        <v>3944</v>
      </c>
      <c r="C968" s="3" t="s">
        <v>8055</v>
      </c>
      <c r="D968">
        <v>3000</v>
      </c>
      <c r="E968">
        <v>101</v>
      </c>
      <c r="F968" s="6" t="s">
        <v>8221</v>
      </c>
      <c r="G968" t="s">
        <v>8224</v>
      </c>
      <c r="H968" t="s">
        <v>8246</v>
      </c>
      <c r="I968">
        <v>1475378744</v>
      </c>
      <c r="J968">
        <v>1472786744</v>
      </c>
      <c r="K968" t="b">
        <v>0</v>
      </c>
      <c r="L968">
        <v>2</v>
      </c>
      <c r="M968" t="b">
        <v>0</v>
      </c>
      <c r="N968" t="s">
        <v>8271</v>
      </c>
      <c r="O968" s="9">
        <f t="shared" si="90"/>
        <v>3.3666666666666663</v>
      </c>
      <c r="P968" s="10">
        <f t="shared" si="91"/>
        <v>50.5</v>
      </c>
      <c r="Q968" t="str">
        <f t="shared" si="92"/>
        <v>theater</v>
      </c>
      <c r="R968" t="str">
        <f t="shared" si="93"/>
        <v>plays</v>
      </c>
      <c r="S968" s="15">
        <f t="shared" si="94"/>
        <v>42614.892870370371</v>
      </c>
      <c r="T968" s="15">
        <f t="shared" si="95"/>
        <v>42644.892870370371</v>
      </c>
    </row>
    <row r="969" spans="1:20" ht="43.2" x14ac:dyDescent="0.3">
      <c r="A969">
        <v>3960</v>
      </c>
      <c r="B969" s="3" t="s">
        <v>3957</v>
      </c>
      <c r="C969" s="3" t="s">
        <v>8067</v>
      </c>
      <c r="D969">
        <v>3000</v>
      </c>
      <c r="E969">
        <v>45</v>
      </c>
      <c r="F969" s="6" t="s">
        <v>8221</v>
      </c>
      <c r="G969" t="s">
        <v>8224</v>
      </c>
      <c r="H969" t="s">
        <v>8246</v>
      </c>
      <c r="I969">
        <v>1451852256</v>
      </c>
      <c r="J969">
        <v>1449260256</v>
      </c>
      <c r="K969" t="b">
        <v>0</v>
      </c>
      <c r="L969">
        <v>4</v>
      </c>
      <c r="M969" t="b">
        <v>0</v>
      </c>
      <c r="N969" t="s">
        <v>8271</v>
      </c>
      <c r="O969" s="9">
        <f t="shared" si="90"/>
        <v>1.5</v>
      </c>
      <c r="P969" s="10">
        <f t="shared" si="91"/>
        <v>11.25</v>
      </c>
      <c r="Q969" t="str">
        <f t="shared" si="92"/>
        <v>theater</v>
      </c>
      <c r="R969" t="str">
        <f t="shared" si="93"/>
        <v>plays</v>
      </c>
      <c r="S969" s="15">
        <f t="shared" si="94"/>
        <v>42342.595555555556</v>
      </c>
      <c r="T969" s="15">
        <f t="shared" si="95"/>
        <v>42372.595555555556</v>
      </c>
    </row>
    <row r="970" spans="1:20" ht="43.2" x14ac:dyDescent="0.3">
      <c r="A970">
        <v>3989</v>
      </c>
      <c r="B970" s="3" t="s">
        <v>3985</v>
      </c>
      <c r="C970" s="3" t="s">
        <v>8095</v>
      </c>
      <c r="D970">
        <v>3000</v>
      </c>
      <c r="E970">
        <v>0</v>
      </c>
      <c r="F970" s="6" t="s">
        <v>8221</v>
      </c>
      <c r="G970" t="s">
        <v>8224</v>
      </c>
      <c r="H970" t="s">
        <v>8246</v>
      </c>
      <c r="I970">
        <v>1447009181</v>
      </c>
      <c r="J970">
        <v>1444413581</v>
      </c>
      <c r="K970" t="b">
        <v>0</v>
      </c>
      <c r="L970">
        <v>0</v>
      </c>
      <c r="M970" t="b">
        <v>0</v>
      </c>
      <c r="N970" t="s">
        <v>8271</v>
      </c>
      <c r="O970" s="9">
        <f t="shared" si="90"/>
        <v>0</v>
      </c>
      <c r="P970" s="10" t="e">
        <f t="shared" si="91"/>
        <v>#DIV/0!</v>
      </c>
      <c r="Q970" t="str">
        <f t="shared" si="92"/>
        <v>theater</v>
      </c>
      <c r="R970" t="str">
        <f t="shared" si="93"/>
        <v>plays</v>
      </c>
      <c r="S970" s="15">
        <f t="shared" si="94"/>
        <v>42286.499780092592</v>
      </c>
      <c r="T970" s="15">
        <f t="shared" si="95"/>
        <v>42316.541446759264</v>
      </c>
    </row>
    <row r="971" spans="1:20" ht="43.2" x14ac:dyDescent="0.3">
      <c r="A971">
        <v>3996</v>
      </c>
      <c r="B971" s="3" t="s">
        <v>3992</v>
      </c>
      <c r="C971" s="3" t="s">
        <v>8102</v>
      </c>
      <c r="D971">
        <v>3000</v>
      </c>
      <c r="E971">
        <v>497</v>
      </c>
      <c r="F971" s="6" t="s">
        <v>8221</v>
      </c>
      <c r="G971" t="s">
        <v>8224</v>
      </c>
      <c r="H971" t="s">
        <v>8246</v>
      </c>
      <c r="I971">
        <v>1416499440</v>
      </c>
      <c r="J971">
        <v>1415341464</v>
      </c>
      <c r="K971" t="b">
        <v>0</v>
      </c>
      <c r="L971">
        <v>17</v>
      </c>
      <c r="M971" t="b">
        <v>0</v>
      </c>
      <c r="N971" t="s">
        <v>8271</v>
      </c>
      <c r="O971" s="9">
        <f t="shared" si="90"/>
        <v>16.566666666666666</v>
      </c>
      <c r="P971" s="10">
        <f t="shared" si="91"/>
        <v>29.235294117647058</v>
      </c>
      <c r="Q971" t="str">
        <f t="shared" si="92"/>
        <v>theater</v>
      </c>
      <c r="R971" t="str">
        <f t="shared" si="93"/>
        <v>plays</v>
      </c>
      <c r="S971" s="15">
        <f t="shared" si="94"/>
        <v>41950.01694444444</v>
      </c>
      <c r="T971" s="15">
        <f t="shared" si="95"/>
        <v>41963.419444444444</v>
      </c>
    </row>
    <row r="972" spans="1:20" ht="43.2" x14ac:dyDescent="0.3">
      <c r="A972">
        <v>3997</v>
      </c>
      <c r="B972" s="3" t="s">
        <v>3993</v>
      </c>
      <c r="C972" s="3" t="s">
        <v>8103</v>
      </c>
      <c r="D972">
        <v>3000</v>
      </c>
      <c r="E972">
        <v>0</v>
      </c>
      <c r="F972" s="6" t="s">
        <v>8221</v>
      </c>
      <c r="G972" t="s">
        <v>8225</v>
      </c>
      <c r="H972" t="s">
        <v>8247</v>
      </c>
      <c r="I972">
        <v>1428222221</v>
      </c>
      <c r="J972">
        <v>1425633821</v>
      </c>
      <c r="K972" t="b">
        <v>0</v>
      </c>
      <c r="L972">
        <v>0</v>
      </c>
      <c r="M972" t="b">
        <v>0</v>
      </c>
      <c r="N972" t="s">
        <v>8271</v>
      </c>
      <c r="O972" s="9">
        <f t="shared" si="90"/>
        <v>0</v>
      </c>
      <c r="P972" s="10" t="e">
        <f t="shared" si="91"/>
        <v>#DIV/0!</v>
      </c>
      <c r="Q972" t="str">
        <f t="shared" si="92"/>
        <v>theater</v>
      </c>
      <c r="R972" t="str">
        <f t="shared" si="93"/>
        <v>plays</v>
      </c>
      <c r="S972" s="15">
        <f t="shared" si="94"/>
        <v>42069.141446759255</v>
      </c>
      <c r="T972" s="15">
        <f t="shared" si="95"/>
        <v>42099.099780092598</v>
      </c>
    </row>
    <row r="973" spans="1:20" ht="43.2" x14ac:dyDescent="0.3">
      <c r="A973">
        <v>4005</v>
      </c>
      <c r="B973" s="3" t="s">
        <v>4001</v>
      </c>
      <c r="C973" s="3" t="s">
        <v>8110</v>
      </c>
      <c r="D973">
        <v>3000</v>
      </c>
      <c r="E973">
        <v>40</v>
      </c>
      <c r="F973" s="6" t="s">
        <v>8221</v>
      </c>
      <c r="G973" t="s">
        <v>8224</v>
      </c>
      <c r="H973" t="s">
        <v>8246</v>
      </c>
      <c r="I973">
        <v>1413832985</v>
      </c>
      <c r="J973">
        <v>1408648985</v>
      </c>
      <c r="K973" t="b">
        <v>0</v>
      </c>
      <c r="L973">
        <v>2</v>
      </c>
      <c r="M973" t="b">
        <v>0</v>
      </c>
      <c r="N973" t="s">
        <v>8271</v>
      </c>
      <c r="O973" s="9">
        <f t="shared" si="90"/>
        <v>1.3333333333333335</v>
      </c>
      <c r="P973" s="10">
        <f t="shared" si="91"/>
        <v>20</v>
      </c>
      <c r="Q973" t="str">
        <f t="shared" si="92"/>
        <v>theater</v>
      </c>
      <c r="R973" t="str">
        <f t="shared" si="93"/>
        <v>plays</v>
      </c>
      <c r="S973" s="15">
        <f t="shared" si="94"/>
        <v>41872.557696759257</v>
      </c>
      <c r="T973" s="15">
        <f t="shared" si="95"/>
        <v>41932.557696759257</v>
      </c>
    </row>
    <row r="974" spans="1:20" ht="43.2" x14ac:dyDescent="0.3">
      <c r="A974">
        <v>4027</v>
      </c>
      <c r="B974" s="3" t="s">
        <v>4023</v>
      </c>
      <c r="C974" s="3" t="s">
        <v>8132</v>
      </c>
      <c r="D974">
        <v>3000</v>
      </c>
      <c r="E974">
        <v>215</v>
      </c>
      <c r="F974" s="6" t="s">
        <v>8221</v>
      </c>
      <c r="G974" t="s">
        <v>8224</v>
      </c>
      <c r="H974" t="s">
        <v>8246</v>
      </c>
      <c r="I974">
        <v>1487811600</v>
      </c>
      <c r="J974">
        <v>1486077481</v>
      </c>
      <c r="K974" t="b">
        <v>0</v>
      </c>
      <c r="L974">
        <v>7</v>
      </c>
      <c r="M974" t="b">
        <v>0</v>
      </c>
      <c r="N974" t="s">
        <v>8271</v>
      </c>
      <c r="O974" s="9">
        <f t="shared" si="90"/>
        <v>7.166666666666667</v>
      </c>
      <c r="P974" s="10">
        <f t="shared" si="91"/>
        <v>30.714285714285715</v>
      </c>
      <c r="Q974" t="str">
        <f t="shared" si="92"/>
        <v>theater</v>
      </c>
      <c r="R974" t="str">
        <f t="shared" si="93"/>
        <v>plays</v>
      </c>
      <c r="S974" s="15">
        <f t="shared" si="94"/>
        <v>42768.72084490741</v>
      </c>
      <c r="T974" s="15">
        <f t="shared" si="95"/>
        <v>42788.791666666672</v>
      </c>
    </row>
    <row r="975" spans="1:20" ht="57.6" x14ac:dyDescent="0.3">
      <c r="A975">
        <v>4052</v>
      </c>
      <c r="B975" s="3" t="s">
        <v>4048</v>
      </c>
      <c r="C975" s="3" t="s">
        <v>8156</v>
      </c>
      <c r="D975">
        <v>3000</v>
      </c>
      <c r="E975">
        <v>1126</v>
      </c>
      <c r="F975" s="6" t="s">
        <v>8221</v>
      </c>
      <c r="G975" t="s">
        <v>8224</v>
      </c>
      <c r="H975" t="s">
        <v>8246</v>
      </c>
      <c r="I975">
        <v>1413234316</v>
      </c>
      <c r="J975">
        <v>1408050316</v>
      </c>
      <c r="K975" t="b">
        <v>0</v>
      </c>
      <c r="L975">
        <v>13</v>
      </c>
      <c r="M975" t="b">
        <v>0</v>
      </c>
      <c r="N975" t="s">
        <v>8271</v>
      </c>
      <c r="O975" s="9">
        <f t="shared" si="90"/>
        <v>37.533333333333339</v>
      </c>
      <c r="P975" s="10">
        <f t="shared" si="91"/>
        <v>86.615384615384613</v>
      </c>
      <c r="Q975" t="str">
        <f t="shared" si="92"/>
        <v>theater</v>
      </c>
      <c r="R975" t="str">
        <f t="shared" si="93"/>
        <v>plays</v>
      </c>
      <c r="S975" s="15">
        <f t="shared" si="94"/>
        <v>41865.628657407404</v>
      </c>
      <c r="T975" s="15">
        <f t="shared" si="95"/>
        <v>41925.628657407404</v>
      </c>
    </row>
    <row r="976" spans="1:20" ht="43.2" x14ac:dyDescent="0.3">
      <c r="A976">
        <v>4079</v>
      </c>
      <c r="B976" s="3" t="s">
        <v>4075</v>
      </c>
      <c r="C976" s="3" t="s">
        <v>8182</v>
      </c>
      <c r="D976">
        <v>3000</v>
      </c>
      <c r="E976">
        <v>5</v>
      </c>
      <c r="F976" s="6" t="s">
        <v>8221</v>
      </c>
      <c r="G976" t="s">
        <v>8224</v>
      </c>
      <c r="H976" t="s">
        <v>8246</v>
      </c>
      <c r="I976">
        <v>1466375521</v>
      </c>
      <c r="J976">
        <v>1463783521</v>
      </c>
      <c r="K976" t="b">
        <v>0</v>
      </c>
      <c r="L976">
        <v>1</v>
      </c>
      <c r="M976" t="b">
        <v>0</v>
      </c>
      <c r="N976" t="s">
        <v>8271</v>
      </c>
      <c r="O976" s="9">
        <f t="shared" si="90"/>
        <v>0.16666666666666669</v>
      </c>
      <c r="P976" s="10">
        <f t="shared" si="91"/>
        <v>5</v>
      </c>
      <c r="Q976" t="str">
        <f t="shared" si="92"/>
        <v>theater</v>
      </c>
      <c r="R976" t="str">
        <f t="shared" si="93"/>
        <v>plays</v>
      </c>
      <c r="S976" s="15">
        <f t="shared" si="94"/>
        <v>42510.688900462963</v>
      </c>
      <c r="T976" s="15">
        <f t="shared" si="95"/>
        <v>42540.688900462963</v>
      </c>
    </row>
    <row r="977" spans="1:20" ht="43.2" x14ac:dyDescent="0.3">
      <c r="A977">
        <v>4080</v>
      </c>
      <c r="B977" s="3" t="s">
        <v>4076</v>
      </c>
      <c r="C977" s="3" t="s">
        <v>8183</v>
      </c>
      <c r="D977">
        <v>3000</v>
      </c>
      <c r="E977">
        <v>0</v>
      </c>
      <c r="F977" s="6" t="s">
        <v>8221</v>
      </c>
      <c r="G977" t="s">
        <v>8224</v>
      </c>
      <c r="H977" t="s">
        <v>8246</v>
      </c>
      <c r="I977">
        <v>1465930440</v>
      </c>
      <c r="J977">
        <v>1463849116</v>
      </c>
      <c r="K977" t="b">
        <v>0</v>
      </c>
      <c r="L977">
        <v>0</v>
      </c>
      <c r="M977" t="b">
        <v>0</v>
      </c>
      <c r="N977" t="s">
        <v>8271</v>
      </c>
      <c r="O977" s="9">
        <f t="shared" si="90"/>
        <v>0</v>
      </c>
      <c r="P977" s="10" t="e">
        <f t="shared" si="91"/>
        <v>#DIV/0!</v>
      </c>
      <c r="Q977" t="str">
        <f t="shared" si="92"/>
        <v>theater</v>
      </c>
      <c r="R977" t="str">
        <f t="shared" si="93"/>
        <v>plays</v>
      </c>
      <c r="S977" s="15">
        <f t="shared" si="94"/>
        <v>42511.448101851856</v>
      </c>
      <c r="T977" s="15">
        <f t="shared" si="95"/>
        <v>42535.537500000006</v>
      </c>
    </row>
    <row r="978" spans="1:20" ht="57.6" x14ac:dyDescent="0.3">
      <c r="A978">
        <v>4084</v>
      </c>
      <c r="B978" s="3" t="s">
        <v>4080</v>
      </c>
      <c r="C978" s="3" t="s">
        <v>8187</v>
      </c>
      <c r="D978">
        <v>3000</v>
      </c>
      <c r="E978">
        <v>10</v>
      </c>
      <c r="F978" s="6" t="s">
        <v>8221</v>
      </c>
      <c r="G978" t="s">
        <v>8237</v>
      </c>
      <c r="H978" t="s">
        <v>8249</v>
      </c>
      <c r="I978">
        <v>1476008906</v>
      </c>
      <c r="J978">
        <v>1473416906</v>
      </c>
      <c r="K978" t="b">
        <v>0</v>
      </c>
      <c r="L978">
        <v>1</v>
      </c>
      <c r="M978" t="b">
        <v>0</v>
      </c>
      <c r="N978" t="s">
        <v>8271</v>
      </c>
      <c r="O978" s="9">
        <f t="shared" si="90"/>
        <v>0.33333333333333337</v>
      </c>
      <c r="P978" s="10">
        <f t="shared" si="91"/>
        <v>10</v>
      </c>
      <c r="Q978" t="str">
        <f t="shared" si="92"/>
        <v>theater</v>
      </c>
      <c r="R978" t="str">
        <f t="shared" si="93"/>
        <v>plays</v>
      </c>
      <c r="S978" s="15">
        <f t="shared" si="94"/>
        <v>42622.186412037037</v>
      </c>
      <c r="T978" s="15">
        <f t="shared" si="95"/>
        <v>42652.186412037037</v>
      </c>
    </row>
    <row r="979" spans="1:20" ht="43.2" x14ac:dyDescent="0.3">
      <c r="A979">
        <v>4104</v>
      </c>
      <c r="B979" s="3" t="s">
        <v>4100</v>
      </c>
      <c r="C979" s="3" t="s">
        <v>8207</v>
      </c>
      <c r="D979">
        <v>3000</v>
      </c>
      <c r="E979">
        <v>641</v>
      </c>
      <c r="F979" s="6" t="s">
        <v>8221</v>
      </c>
      <c r="G979" t="s">
        <v>8226</v>
      </c>
      <c r="H979" t="s">
        <v>8248</v>
      </c>
      <c r="I979">
        <v>1477550434</v>
      </c>
      <c r="J979">
        <v>1474958434</v>
      </c>
      <c r="K979" t="b">
        <v>0</v>
      </c>
      <c r="L979">
        <v>14</v>
      </c>
      <c r="M979" t="b">
        <v>0</v>
      </c>
      <c r="N979" t="s">
        <v>8271</v>
      </c>
      <c r="O979" s="9">
        <f t="shared" si="90"/>
        <v>21.366666666666667</v>
      </c>
      <c r="P979" s="10">
        <f t="shared" si="91"/>
        <v>45.785714285714285</v>
      </c>
      <c r="Q979" t="str">
        <f t="shared" si="92"/>
        <v>theater</v>
      </c>
      <c r="R979" t="str">
        <f t="shared" si="93"/>
        <v>plays</v>
      </c>
      <c r="S979" s="15">
        <f t="shared" si="94"/>
        <v>42640.028171296297</v>
      </c>
      <c r="T979" s="15">
        <f t="shared" si="95"/>
        <v>42670.028171296297</v>
      </c>
    </row>
    <row r="980" spans="1:20" ht="43.2" x14ac:dyDescent="0.3">
      <c r="A980">
        <v>4108</v>
      </c>
      <c r="B980" s="3" t="s">
        <v>4104</v>
      </c>
      <c r="C980" s="3" t="s">
        <v>8211</v>
      </c>
      <c r="D980">
        <v>3000</v>
      </c>
      <c r="E980">
        <v>59</v>
      </c>
      <c r="F980" s="6" t="s">
        <v>8221</v>
      </c>
      <c r="G980" t="s">
        <v>8224</v>
      </c>
      <c r="H980" t="s">
        <v>8246</v>
      </c>
      <c r="I980">
        <v>1488517200</v>
      </c>
      <c r="J980">
        <v>1485909937</v>
      </c>
      <c r="K980" t="b">
        <v>0</v>
      </c>
      <c r="L980">
        <v>1</v>
      </c>
      <c r="M980" t="b">
        <v>0</v>
      </c>
      <c r="N980" t="s">
        <v>8271</v>
      </c>
      <c r="O980" s="9">
        <f t="shared" si="90"/>
        <v>1.9666666666666666</v>
      </c>
      <c r="P980" s="10">
        <f t="shared" si="91"/>
        <v>59</v>
      </c>
      <c r="Q980" t="str">
        <f t="shared" si="92"/>
        <v>theater</v>
      </c>
      <c r="R980" t="str">
        <f t="shared" si="93"/>
        <v>plays</v>
      </c>
      <c r="S980" s="15">
        <f t="shared" si="94"/>
        <v>42766.781678240746</v>
      </c>
      <c r="T980" s="15">
        <f t="shared" si="95"/>
        <v>42796.958333333328</v>
      </c>
    </row>
    <row r="981" spans="1:20" ht="43.2" x14ac:dyDescent="0.3">
      <c r="A981">
        <v>4111</v>
      </c>
      <c r="B981" s="3" t="s">
        <v>4107</v>
      </c>
      <c r="C981" s="3" t="s">
        <v>8214</v>
      </c>
      <c r="D981">
        <v>3000</v>
      </c>
      <c r="E981">
        <v>94</v>
      </c>
      <c r="F981" s="6" t="s">
        <v>8221</v>
      </c>
      <c r="G981" t="s">
        <v>8224</v>
      </c>
      <c r="H981" t="s">
        <v>8246</v>
      </c>
      <c r="I981">
        <v>1424747740</v>
      </c>
      <c r="J981">
        <v>1422155740</v>
      </c>
      <c r="K981" t="b">
        <v>0</v>
      </c>
      <c r="L981">
        <v>6</v>
      </c>
      <c r="M981" t="b">
        <v>0</v>
      </c>
      <c r="N981" t="s">
        <v>8271</v>
      </c>
      <c r="O981" s="9">
        <f t="shared" si="90"/>
        <v>3.1333333333333333</v>
      </c>
      <c r="P981" s="10">
        <f t="shared" si="91"/>
        <v>15.666666666666666</v>
      </c>
      <c r="Q981" t="str">
        <f t="shared" si="92"/>
        <v>theater</v>
      </c>
      <c r="R981" t="str">
        <f t="shared" si="93"/>
        <v>plays</v>
      </c>
      <c r="S981" s="15">
        <f t="shared" si="94"/>
        <v>42028.885879629626</v>
      </c>
      <c r="T981" s="15">
        <f t="shared" si="95"/>
        <v>42058.885879629626</v>
      </c>
    </row>
    <row r="982" spans="1:20" ht="28.8" x14ac:dyDescent="0.3">
      <c r="A982">
        <v>876</v>
      </c>
      <c r="B982" s="3" t="s">
        <v>877</v>
      </c>
      <c r="C982" s="3" t="s">
        <v>4986</v>
      </c>
      <c r="D982">
        <v>3152</v>
      </c>
      <c r="E982">
        <v>1286</v>
      </c>
      <c r="F982" s="6" t="s">
        <v>8221</v>
      </c>
      <c r="G982" t="s">
        <v>8225</v>
      </c>
      <c r="H982" t="s">
        <v>8247</v>
      </c>
      <c r="I982">
        <v>1359978927</v>
      </c>
      <c r="J982">
        <v>1357127727</v>
      </c>
      <c r="K982" t="b">
        <v>0</v>
      </c>
      <c r="L982">
        <v>45</v>
      </c>
      <c r="M982" t="b">
        <v>0</v>
      </c>
      <c r="N982" t="s">
        <v>8278</v>
      </c>
      <c r="O982" s="9">
        <f t="shared" si="90"/>
        <v>40.799492385786799</v>
      </c>
      <c r="P982" s="10">
        <f t="shared" si="91"/>
        <v>28.577777777777779</v>
      </c>
      <c r="Q982" t="str">
        <f t="shared" si="92"/>
        <v>music</v>
      </c>
      <c r="R982" t="str">
        <f t="shared" si="93"/>
        <v>jazz</v>
      </c>
      <c r="S982" s="15">
        <f t="shared" si="94"/>
        <v>41276.246840277774</v>
      </c>
      <c r="T982" s="15">
        <f t="shared" si="95"/>
        <v>41309.246840277774</v>
      </c>
    </row>
    <row r="983" spans="1:20" ht="57.6" x14ac:dyDescent="0.3">
      <c r="A983">
        <v>1122</v>
      </c>
      <c r="B983" s="3" t="s">
        <v>1123</v>
      </c>
      <c r="C983" s="3" t="s">
        <v>5232</v>
      </c>
      <c r="D983">
        <v>3200</v>
      </c>
      <c r="E983">
        <v>0</v>
      </c>
      <c r="F983" s="6" t="s">
        <v>8221</v>
      </c>
      <c r="G983" t="s">
        <v>8225</v>
      </c>
      <c r="H983" t="s">
        <v>8247</v>
      </c>
      <c r="I983">
        <v>1369932825</v>
      </c>
      <c r="J983">
        <v>1368723225</v>
      </c>
      <c r="K983" t="b">
        <v>0</v>
      </c>
      <c r="L983">
        <v>0</v>
      </c>
      <c r="M983" t="b">
        <v>0</v>
      </c>
      <c r="N983" t="s">
        <v>8282</v>
      </c>
      <c r="O983" s="9">
        <f t="shared" si="90"/>
        <v>0</v>
      </c>
      <c r="P983" s="10" t="e">
        <f t="shared" si="91"/>
        <v>#DIV/0!</v>
      </c>
      <c r="Q983" t="str">
        <f t="shared" si="92"/>
        <v>games</v>
      </c>
      <c r="R983" t="str">
        <f t="shared" si="93"/>
        <v>video games</v>
      </c>
      <c r="S983" s="15">
        <f t="shared" si="94"/>
        <v>41410.453993055555</v>
      </c>
      <c r="T983" s="15">
        <f t="shared" si="95"/>
        <v>41424.453993055555</v>
      </c>
    </row>
    <row r="984" spans="1:20" ht="57.6" x14ac:dyDescent="0.3">
      <c r="A984">
        <v>1994</v>
      </c>
      <c r="B984" s="3" t="s">
        <v>1995</v>
      </c>
      <c r="C984" s="3" t="s">
        <v>6104</v>
      </c>
      <c r="D984">
        <v>3200</v>
      </c>
      <c r="E984">
        <v>0</v>
      </c>
      <c r="F984" s="6" t="s">
        <v>8221</v>
      </c>
      <c r="G984" t="s">
        <v>8224</v>
      </c>
      <c r="H984" t="s">
        <v>8246</v>
      </c>
      <c r="I984">
        <v>1481072942</v>
      </c>
      <c r="J984">
        <v>1475885342</v>
      </c>
      <c r="K984" t="b">
        <v>0</v>
      </c>
      <c r="L984">
        <v>0</v>
      </c>
      <c r="M984" t="b">
        <v>0</v>
      </c>
      <c r="N984" t="s">
        <v>8296</v>
      </c>
      <c r="O984" s="9">
        <f t="shared" si="90"/>
        <v>0</v>
      </c>
      <c r="P984" s="10" t="e">
        <f t="shared" si="91"/>
        <v>#DIV/0!</v>
      </c>
      <c r="Q984" t="str">
        <f t="shared" si="92"/>
        <v>photography</v>
      </c>
      <c r="R984" t="str">
        <f t="shared" si="93"/>
        <v>people</v>
      </c>
      <c r="S984" s="15">
        <f t="shared" si="94"/>
        <v>42650.756273148145</v>
      </c>
      <c r="T984" s="15">
        <f t="shared" si="95"/>
        <v>42710.797939814816</v>
      </c>
    </row>
    <row r="985" spans="1:20" ht="43.2" x14ac:dyDescent="0.3">
      <c r="A985">
        <v>1596</v>
      </c>
      <c r="B985" s="3" t="s">
        <v>1597</v>
      </c>
      <c r="C985" s="3" t="s">
        <v>5706</v>
      </c>
      <c r="D985">
        <v>3250</v>
      </c>
      <c r="E985">
        <v>75</v>
      </c>
      <c r="F985" s="6" t="s">
        <v>8221</v>
      </c>
      <c r="G985" t="s">
        <v>8225</v>
      </c>
      <c r="H985" t="s">
        <v>8247</v>
      </c>
      <c r="I985">
        <v>1418469569</v>
      </c>
      <c r="J985">
        <v>1414577969</v>
      </c>
      <c r="K985" t="b">
        <v>0</v>
      </c>
      <c r="L985">
        <v>3</v>
      </c>
      <c r="M985" t="b">
        <v>0</v>
      </c>
      <c r="N985" t="s">
        <v>8291</v>
      </c>
      <c r="O985" s="9">
        <f t="shared" si="90"/>
        <v>2.3076923076923079</v>
      </c>
      <c r="P985" s="10">
        <f t="shared" si="91"/>
        <v>25</v>
      </c>
      <c r="Q985" t="str">
        <f t="shared" si="92"/>
        <v>photography</v>
      </c>
      <c r="R985" t="str">
        <f t="shared" si="93"/>
        <v>places</v>
      </c>
      <c r="S985" s="15">
        <f t="shared" si="94"/>
        <v>41941.180196759262</v>
      </c>
      <c r="T985" s="15">
        <f t="shared" si="95"/>
        <v>41986.221863425926</v>
      </c>
    </row>
    <row r="986" spans="1:20" ht="43.2" x14ac:dyDescent="0.3">
      <c r="A986">
        <v>2406</v>
      </c>
      <c r="B986" s="3" t="s">
        <v>2407</v>
      </c>
      <c r="C986" s="3" t="s">
        <v>6516</v>
      </c>
      <c r="D986">
        <v>3250</v>
      </c>
      <c r="E986">
        <v>1345</v>
      </c>
      <c r="F986" s="6" t="s">
        <v>8221</v>
      </c>
      <c r="G986" t="s">
        <v>8224</v>
      </c>
      <c r="H986" t="s">
        <v>8246</v>
      </c>
      <c r="I986">
        <v>1421635190</v>
      </c>
      <c r="J986">
        <v>1418179190</v>
      </c>
      <c r="K986" t="b">
        <v>0</v>
      </c>
      <c r="L986">
        <v>16</v>
      </c>
      <c r="M986" t="b">
        <v>0</v>
      </c>
      <c r="N986" t="s">
        <v>8284</v>
      </c>
      <c r="O986" s="9">
        <f t="shared" si="90"/>
        <v>41.384615384615387</v>
      </c>
      <c r="P986" s="10">
        <f t="shared" si="91"/>
        <v>84.0625</v>
      </c>
      <c r="Q986" t="str">
        <f t="shared" si="92"/>
        <v>food</v>
      </c>
      <c r="R986" t="str">
        <f t="shared" si="93"/>
        <v>food trucks</v>
      </c>
      <c r="S986" s="15">
        <f t="shared" si="94"/>
        <v>41982.860995370371</v>
      </c>
      <c r="T986" s="15">
        <f t="shared" si="95"/>
        <v>42022.860995370371</v>
      </c>
    </row>
    <row r="987" spans="1:20" ht="43.2" x14ac:dyDescent="0.3">
      <c r="A987">
        <v>2762</v>
      </c>
      <c r="B987" s="3" t="s">
        <v>2762</v>
      </c>
      <c r="C987" s="3" t="s">
        <v>6872</v>
      </c>
      <c r="D987">
        <v>3250</v>
      </c>
      <c r="E987">
        <v>25</v>
      </c>
      <c r="F987" s="6" t="s">
        <v>8221</v>
      </c>
      <c r="G987" t="s">
        <v>8224</v>
      </c>
      <c r="H987" t="s">
        <v>8246</v>
      </c>
      <c r="I987">
        <v>1332114795</v>
      </c>
      <c r="J987">
        <v>1326934395</v>
      </c>
      <c r="K987" t="b">
        <v>0</v>
      </c>
      <c r="L987">
        <v>1</v>
      </c>
      <c r="M987" t="b">
        <v>0</v>
      </c>
      <c r="N987" t="s">
        <v>8304</v>
      </c>
      <c r="O987" s="9">
        <f t="shared" si="90"/>
        <v>0.76923076923076927</v>
      </c>
      <c r="P987" s="10">
        <f t="shared" si="91"/>
        <v>25</v>
      </c>
      <c r="Q987" t="str">
        <f t="shared" si="92"/>
        <v>publishing</v>
      </c>
      <c r="R987" t="str">
        <f t="shared" si="93"/>
        <v>children's books</v>
      </c>
      <c r="S987" s="15">
        <f t="shared" si="94"/>
        <v>40926.786979166667</v>
      </c>
      <c r="T987" s="15">
        <f t="shared" si="95"/>
        <v>40986.745312500003</v>
      </c>
    </row>
    <row r="988" spans="1:20" ht="43.2" x14ac:dyDescent="0.3">
      <c r="A988">
        <v>3938</v>
      </c>
      <c r="B988" s="3" t="s">
        <v>3935</v>
      </c>
      <c r="C988" s="3" t="s">
        <v>8046</v>
      </c>
      <c r="D988">
        <v>3255</v>
      </c>
      <c r="E988">
        <v>397</v>
      </c>
      <c r="F988" s="6" t="s">
        <v>8221</v>
      </c>
      <c r="G988" t="s">
        <v>8224</v>
      </c>
      <c r="H988" t="s">
        <v>8246</v>
      </c>
      <c r="I988">
        <v>1435441454</v>
      </c>
      <c r="J988">
        <v>1432763054</v>
      </c>
      <c r="K988" t="b">
        <v>0</v>
      </c>
      <c r="L988">
        <v>5</v>
      </c>
      <c r="M988" t="b">
        <v>0</v>
      </c>
      <c r="N988" t="s">
        <v>8271</v>
      </c>
      <c r="O988" s="9">
        <f t="shared" si="90"/>
        <v>12.196620583717358</v>
      </c>
      <c r="P988" s="10">
        <f t="shared" si="91"/>
        <v>79.400000000000006</v>
      </c>
      <c r="Q988" t="str">
        <f t="shared" si="92"/>
        <v>theater</v>
      </c>
      <c r="R988" t="str">
        <f t="shared" si="93"/>
        <v>plays</v>
      </c>
      <c r="S988" s="15">
        <f t="shared" si="94"/>
        <v>42151.655717592599</v>
      </c>
      <c r="T988" s="15">
        <f t="shared" si="95"/>
        <v>42182.655717592599</v>
      </c>
    </row>
    <row r="989" spans="1:20" ht="43.2" x14ac:dyDescent="0.3">
      <c r="A989">
        <v>1717</v>
      </c>
      <c r="B989" s="3" t="s">
        <v>1718</v>
      </c>
      <c r="C989" s="3" t="s">
        <v>5827</v>
      </c>
      <c r="D989">
        <v>3265</v>
      </c>
      <c r="E989">
        <v>1395</v>
      </c>
      <c r="F989" s="6" t="s">
        <v>8221</v>
      </c>
      <c r="G989" t="s">
        <v>8224</v>
      </c>
      <c r="H989" t="s">
        <v>8246</v>
      </c>
      <c r="I989">
        <v>1461211200</v>
      </c>
      <c r="J989">
        <v>1459467238</v>
      </c>
      <c r="K989" t="b">
        <v>0</v>
      </c>
      <c r="L989">
        <v>41</v>
      </c>
      <c r="M989" t="b">
        <v>0</v>
      </c>
      <c r="N989" t="s">
        <v>8293</v>
      </c>
      <c r="O989" s="9">
        <f t="shared" si="90"/>
        <v>42.725880551301685</v>
      </c>
      <c r="P989" s="10">
        <f t="shared" si="91"/>
        <v>34.024390243902438</v>
      </c>
      <c r="Q989" t="str">
        <f t="shared" si="92"/>
        <v>music</v>
      </c>
      <c r="R989" t="str">
        <f t="shared" si="93"/>
        <v>faith</v>
      </c>
      <c r="S989" s="15">
        <f t="shared" si="94"/>
        <v>42460.73192129629</v>
      </c>
      <c r="T989" s="15">
        <f t="shared" si="95"/>
        <v>42480.916666666672</v>
      </c>
    </row>
    <row r="990" spans="1:20" ht="43.2" x14ac:dyDescent="0.3">
      <c r="A990">
        <v>2751</v>
      </c>
      <c r="B990" s="3" t="s">
        <v>2751</v>
      </c>
      <c r="C990" s="3" t="s">
        <v>6861</v>
      </c>
      <c r="D990">
        <v>3274</v>
      </c>
      <c r="E990">
        <v>0</v>
      </c>
      <c r="F990" s="6" t="s">
        <v>8221</v>
      </c>
      <c r="G990" t="s">
        <v>8224</v>
      </c>
      <c r="H990" t="s">
        <v>8246</v>
      </c>
      <c r="I990">
        <v>1403039842</v>
      </c>
      <c r="J990">
        <v>1397855842</v>
      </c>
      <c r="K990" t="b">
        <v>0</v>
      </c>
      <c r="L990">
        <v>0</v>
      </c>
      <c r="M990" t="b">
        <v>0</v>
      </c>
      <c r="N990" t="s">
        <v>8304</v>
      </c>
      <c r="O990" s="9">
        <f t="shared" si="90"/>
        <v>0</v>
      </c>
      <c r="P990" s="10" t="e">
        <f t="shared" si="91"/>
        <v>#DIV/0!</v>
      </c>
      <c r="Q990" t="str">
        <f t="shared" si="92"/>
        <v>publishing</v>
      </c>
      <c r="R990" t="str">
        <f t="shared" si="93"/>
        <v>children's books</v>
      </c>
      <c r="S990" s="15">
        <f t="shared" si="94"/>
        <v>41747.637060185189</v>
      </c>
      <c r="T990" s="15">
        <f t="shared" si="95"/>
        <v>41807.637060185189</v>
      </c>
    </row>
    <row r="991" spans="1:20" ht="43.2" x14ac:dyDescent="0.3">
      <c r="A991">
        <v>420</v>
      </c>
      <c r="B991" s="3" t="s">
        <v>421</v>
      </c>
      <c r="C991" s="3" t="s">
        <v>4530</v>
      </c>
      <c r="D991">
        <v>3300</v>
      </c>
      <c r="E991">
        <v>14.5</v>
      </c>
      <c r="F991" s="6" t="s">
        <v>8221</v>
      </c>
      <c r="G991" t="s">
        <v>8224</v>
      </c>
      <c r="H991" t="s">
        <v>8246</v>
      </c>
      <c r="I991">
        <v>1394772031</v>
      </c>
      <c r="J991">
        <v>1392183631</v>
      </c>
      <c r="K991" t="b">
        <v>0</v>
      </c>
      <c r="L991">
        <v>3</v>
      </c>
      <c r="M991" t="b">
        <v>0</v>
      </c>
      <c r="N991" t="s">
        <v>8270</v>
      </c>
      <c r="O991" s="9">
        <f t="shared" si="90"/>
        <v>0.43939393939393934</v>
      </c>
      <c r="P991" s="10">
        <f t="shared" si="91"/>
        <v>4.833333333333333</v>
      </c>
      <c r="Q991" t="str">
        <f t="shared" si="92"/>
        <v>film &amp; video</v>
      </c>
      <c r="R991" t="str">
        <f t="shared" si="93"/>
        <v>animation</v>
      </c>
      <c r="S991" s="15">
        <f t="shared" si="94"/>
        <v>41681.98646990741</v>
      </c>
      <c r="T991" s="15">
        <f t="shared" si="95"/>
        <v>41711.944803240738</v>
      </c>
    </row>
    <row r="992" spans="1:20" ht="43.2" x14ac:dyDescent="0.3">
      <c r="A992">
        <v>474</v>
      </c>
      <c r="B992" s="3" t="s">
        <v>475</v>
      </c>
      <c r="C992" s="3" t="s">
        <v>4584</v>
      </c>
      <c r="D992">
        <v>3300</v>
      </c>
      <c r="E992">
        <v>1</v>
      </c>
      <c r="F992" s="6" t="s">
        <v>8221</v>
      </c>
      <c r="G992" t="s">
        <v>8224</v>
      </c>
      <c r="H992" t="s">
        <v>8246</v>
      </c>
      <c r="I992">
        <v>1487318029</v>
      </c>
      <c r="J992">
        <v>1484726029</v>
      </c>
      <c r="K992" t="b">
        <v>0</v>
      </c>
      <c r="L992">
        <v>1</v>
      </c>
      <c r="M992" t="b">
        <v>0</v>
      </c>
      <c r="N992" t="s">
        <v>8270</v>
      </c>
      <c r="O992" s="9">
        <f t="shared" si="90"/>
        <v>3.0303030303030304E-2</v>
      </c>
      <c r="P992" s="10">
        <f t="shared" si="91"/>
        <v>1</v>
      </c>
      <c r="Q992" t="str">
        <f t="shared" si="92"/>
        <v>film &amp; video</v>
      </c>
      <c r="R992" t="str">
        <f t="shared" si="93"/>
        <v>animation</v>
      </c>
      <c r="S992" s="15">
        <f t="shared" si="94"/>
        <v>42753.079039351855</v>
      </c>
      <c r="T992" s="15">
        <f t="shared" si="95"/>
        <v>42783.079039351855</v>
      </c>
    </row>
    <row r="993" spans="1:20" ht="43.2" x14ac:dyDescent="0.3">
      <c r="A993">
        <v>916</v>
      </c>
      <c r="B993" s="3" t="s">
        <v>917</v>
      </c>
      <c r="C993" s="3" t="s">
        <v>5026</v>
      </c>
      <c r="D993">
        <v>3300</v>
      </c>
      <c r="E993">
        <v>0</v>
      </c>
      <c r="F993" s="6" t="s">
        <v>8221</v>
      </c>
      <c r="G993" t="s">
        <v>8224</v>
      </c>
      <c r="H993" t="s">
        <v>8246</v>
      </c>
      <c r="I993">
        <v>1287723600</v>
      </c>
      <c r="J993">
        <v>1284409734</v>
      </c>
      <c r="K993" t="b">
        <v>0</v>
      </c>
      <c r="L993">
        <v>0</v>
      </c>
      <c r="M993" t="b">
        <v>0</v>
      </c>
      <c r="N993" t="s">
        <v>8278</v>
      </c>
      <c r="O993" s="9">
        <f t="shared" si="90"/>
        <v>0</v>
      </c>
      <c r="P993" s="10" t="e">
        <f t="shared" si="91"/>
        <v>#DIV/0!</v>
      </c>
      <c r="Q993" t="str">
        <f t="shared" si="92"/>
        <v>music</v>
      </c>
      <c r="R993" t="str">
        <f t="shared" si="93"/>
        <v>jazz</v>
      </c>
      <c r="S993" s="15">
        <f t="shared" si="94"/>
        <v>40434.603402777779</v>
      </c>
      <c r="T993" s="15">
        <f t="shared" si="95"/>
        <v>40472.958333333336</v>
      </c>
    </row>
    <row r="994" spans="1:20" ht="28.8" x14ac:dyDescent="0.3">
      <c r="A994">
        <v>3638</v>
      </c>
      <c r="B994" s="3" t="s">
        <v>3636</v>
      </c>
      <c r="C994" s="3" t="s">
        <v>7748</v>
      </c>
      <c r="D994">
        <v>3300</v>
      </c>
      <c r="E994">
        <v>216</v>
      </c>
      <c r="F994" s="6" t="s">
        <v>8221</v>
      </c>
      <c r="G994" t="s">
        <v>8229</v>
      </c>
      <c r="H994" t="s">
        <v>8251</v>
      </c>
      <c r="I994">
        <v>1429456132</v>
      </c>
      <c r="J994">
        <v>1424275732</v>
      </c>
      <c r="K994" t="b">
        <v>0</v>
      </c>
      <c r="L994">
        <v>2</v>
      </c>
      <c r="M994" t="b">
        <v>0</v>
      </c>
      <c r="N994" t="s">
        <v>8305</v>
      </c>
      <c r="O994" s="9">
        <f t="shared" ref="O994:O1057" si="96">E994/D994*100</f>
        <v>6.5454545454545459</v>
      </c>
      <c r="P994" s="10">
        <f t="shared" ref="P994:P1057" si="97">E994/L994</f>
        <v>108</v>
      </c>
      <c r="Q994" t="str">
        <f t="shared" ref="Q994:Q1057" si="98">LEFT(N994, SEARCH("/", N994)-1)</f>
        <v>theater</v>
      </c>
      <c r="R994" t="str">
        <f t="shared" ref="R994:R1057" si="99">RIGHT(N994,LEN(N994)-SEARCH("/",N994))</f>
        <v>musical</v>
      </c>
      <c r="S994" s="15">
        <f t="shared" si="94"/>
        <v>42053.422824074078</v>
      </c>
      <c r="T994" s="15">
        <f t="shared" si="95"/>
        <v>42113.381157407406</v>
      </c>
    </row>
    <row r="995" spans="1:20" ht="43.2" x14ac:dyDescent="0.3">
      <c r="A995">
        <v>181</v>
      </c>
      <c r="B995" s="3" t="s">
        <v>183</v>
      </c>
      <c r="C995" s="3" t="s">
        <v>4291</v>
      </c>
      <c r="D995">
        <v>3423</v>
      </c>
      <c r="E995">
        <v>722</v>
      </c>
      <c r="F995" s="6" t="s">
        <v>8221</v>
      </c>
      <c r="G995" t="s">
        <v>8225</v>
      </c>
      <c r="H995" t="s">
        <v>8247</v>
      </c>
      <c r="I995">
        <v>1434995295</v>
      </c>
      <c r="J995">
        <v>1432403295</v>
      </c>
      <c r="K995" t="b">
        <v>0</v>
      </c>
      <c r="L995">
        <v>4</v>
      </c>
      <c r="M995" t="b">
        <v>0</v>
      </c>
      <c r="N995" t="s">
        <v>8268</v>
      </c>
      <c r="O995" s="9">
        <f t="shared" si="96"/>
        <v>21.092608822670172</v>
      </c>
      <c r="P995" s="10">
        <f t="shared" si="97"/>
        <v>180.5</v>
      </c>
      <c r="Q995" t="str">
        <f t="shared" si="98"/>
        <v>film &amp; video</v>
      </c>
      <c r="R995" t="str">
        <f t="shared" si="99"/>
        <v>drama</v>
      </c>
      <c r="S995" s="15">
        <f t="shared" si="94"/>
        <v>42147.491840277777</v>
      </c>
      <c r="T995" s="15">
        <f t="shared" si="95"/>
        <v>42177.491840277777</v>
      </c>
    </row>
    <row r="996" spans="1:20" ht="43.2" x14ac:dyDescent="0.3">
      <c r="A996">
        <v>4068</v>
      </c>
      <c r="B996" s="3" t="s">
        <v>4064</v>
      </c>
      <c r="C996" s="3" t="s">
        <v>8171</v>
      </c>
      <c r="D996">
        <v>3495</v>
      </c>
      <c r="E996">
        <v>34.950000000000003</v>
      </c>
      <c r="F996" s="6" t="s">
        <v>8221</v>
      </c>
      <c r="G996" t="s">
        <v>8224</v>
      </c>
      <c r="H996" t="s">
        <v>8246</v>
      </c>
      <c r="I996">
        <v>1484348700</v>
      </c>
      <c r="J996">
        <v>1481756855</v>
      </c>
      <c r="K996" t="b">
        <v>0</v>
      </c>
      <c r="L996">
        <v>1</v>
      </c>
      <c r="M996" t="b">
        <v>0</v>
      </c>
      <c r="N996" t="s">
        <v>8271</v>
      </c>
      <c r="O996" s="9">
        <f t="shared" si="96"/>
        <v>1</v>
      </c>
      <c r="P996" s="10">
        <f t="shared" si="97"/>
        <v>34.950000000000003</v>
      </c>
      <c r="Q996" t="str">
        <f t="shared" si="98"/>
        <v>theater</v>
      </c>
      <c r="R996" t="str">
        <f t="shared" si="99"/>
        <v>plays</v>
      </c>
      <c r="S996" s="15">
        <f t="shared" si="94"/>
        <v>42718.713599537034</v>
      </c>
      <c r="T996" s="15">
        <f t="shared" si="95"/>
        <v>42748.711805555555</v>
      </c>
    </row>
    <row r="997" spans="1:20" ht="43.2" x14ac:dyDescent="0.3">
      <c r="A997">
        <v>196</v>
      </c>
      <c r="B997" s="3" t="s">
        <v>198</v>
      </c>
      <c r="C997" s="3" t="s">
        <v>4306</v>
      </c>
      <c r="D997">
        <v>3500</v>
      </c>
      <c r="E997">
        <v>1465</v>
      </c>
      <c r="F997" s="6" t="s">
        <v>8221</v>
      </c>
      <c r="G997" t="s">
        <v>8225</v>
      </c>
      <c r="H997" t="s">
        <v>8247</v>
      </c>
      <c r="I997">
        <v>1444510800</v>
      </c>
      <c r="J997">
        <v>1442062898</v>
      </c>
      <c r="K997" t="b">
        <v>0</v>
      </c>
      <c r="L997">
        <v>19</v>
      </c>
      <c r="M997" t="b">
        <v>0</v>
      </c>
      <c r="N997" t="s">
        <v>8268</v>
      </c>
      <c r="O997" s="9">
        <f t="shared" si="96"/>
        <v>41.857142857142861</v>
      </c>
      <c r="P997" s="10">
        <f t="shared" si="97"/>
        <v>77.10526315789474</v>
      </c>
      <c r="Q997" t="str">
        <f t="shared" si="98"/>
        <v>film &amp; video</v>
      </c>
      <c r="R997" t="str">
        <f t="shared" si="99"/>
        <v>drama</v>
      </c>
      <c r="S997" s="15">
        <f t="shared" si="94"/>
        <v>42259.292800925927</v>
      </c>
      <c r="T997" s="15">
        <f t="shared" si="95"/>
        <v>42287.625</v>
      </c>
    </row>
    <row r="998" spans="1:20" ht="43.2" x14ac:dyDescent="0.3">
      <c r="A998">
        <v>762</v>
      </c>
      <c r="B998" s="3" t="s">
        <v>763</v>
      </c>
      <c r="C998" s="3" t="s">
        <v>4872</v>
      </c>
      <c r="D998">
        <v>3500</v>
      </c>
      <c r="E998">
        <v>0</v>
      </c>
      <c r="F998" s="6" t="s">
        <v>8221</v>
      </c>
      <c r="G998" t="s">
        <v>8238</v>
      </c>
      <c r="H998" t="s">
        <v>8256</v>
      </c>
      <c r="I998">
        <v>1480831200</v>
      </c>
      <c r="J998">
        <v>1479328570</v>
      </c>
      <c r="K998" t="b">
        <v>0</v>
      </c>
      <c r="L998">
        <v>0</v>
      </c>
      <c r="M998" t="b">
        <v>0</v>
      </c>
      <c r="N998" t="s">
        <v>8275</v>
      </c>
      <c r="O998" s="9">
        <f t="shared" si="96"/>
        <v>0</v>
      </c>
      <c r="P998" s="10" t="e">
        <f t="shared" si="97"/>
        <v>#DIV/0!</v>
      </c>
      <c r="Q998" t="str">
        <f t="shared" si="98"/>
        <v>publishing</v>
      </c>
      <c r="R998" t="str">
        <f t="shared" si="99"/>
        <v>fiction</v>
      </c>
      <c r="S998" s="15">
        <f t="shared" si="94"/>
        <v>42690.608449074076</v>
      </c>
      <c r="T998" s="15">
        <f t="shared" si="95"/>
        <v>42708</v>
      </c>
    </row>
    <row r="999" spans="1:20" ht="43.2" x14ac:dyDescent="0.3">
      <c r="A999">
        <v>866</v>
      </c>
      <c r="B999" s="3" t="s">
        <v>867</v>
      </c>
      <c r="C999" s="3" t="s">
        <v>4976</v>
      </c>
      <c r="D999">
        <v>3500</v>
      </c>
      <c r="E999">
        <v>640</v>
      </c>
      <c r="F999" s="6" t="s">
        <v>8221</v>
      </c>
      <c r="G999" t="s">
        <v>8224</v>
      </c>
      <c r="H999" t="s">
        <v>8246</v>
      </c>
      <c r="I999">
        <v>1425136200</v>
      </c>
      <c r="J999">
        <v>1421853518</v>
      </c>
      <c r="K999" t="b">
        <v>0</v>
      </c>
      <c r="L999">
        <v>11</v>
      </c>
      <c r="M999" t="b">
        <v>0</v>
      </c>
      <c r="N999" t="s">
        <v>8278</v>
      </c>
      <c r="O999" s="9">
        <f t="shared" si="96"/>
        <v>18.285714285714285</v>
      </c>
      <c r="P999" s="10">
        <f t="shared" si="97"/>
        <v>58.18181818181818</v>
      </c>
      <c r="Q999" t="str">
        <f t="shared" si="98"/>
        <v>music</v>
      </c>
      <c r="R999" t="str">
        <f t="shared" si="99"/>
        <v>jazz</v>
      </c>
      <c r="S999" s="15">
        <f t="shared" si="94"/>
        <v>42025.387939814813</v>
      </c>
      <c r="T999" s="15">
        <f t="shared" si="95"/>
        <v>42063.381944444445</v>
      </c>
    </row>
    <row r="1000" spans="1:20" ht="28.8" x14ac:dyDescent="0.3">
      <c r="A1000">
        <v>873</v>
      </c>
      <c r="B1000" s="3" t="s">
        <v>874</v>
      </c>
      <c r="C1000" s="3" t="s">
        <v>4983</v>
      </c>
      <c r="D1000">
        <v>3500</v>
      </c>
      <c r="E1000">
        <v>45</v>
      </c>
      <c r="F1000" s="6" t="s">
        <v>8221</v>
      </c>
      <c r="G1000" t="s">
        <v>8224</v>
      </c>
      <c r="H1000" t="s">
        <v>8246</v>
      </c>
      <c r="I1000">
        <v>1352610040</v>
      </c>
      <c r="J1000">
        <v>1349150440</v>
      </c>
      <c r="K1000" t="b">
        <v>0</v>
      </c>
      <c r="L1000">
        <v>5</v>
      </c>
      <c r="M1000" t="b">
        <v>0</v>
      </c>
      <c r="N1000" t="s">
        <v>8278</v>
      </c>
      <c r="O1000" s="9">
        <f t="shared" si="96"/>
        <v>1.2857142857142856</v>
      </c>
      <c r="P1000" s="10">
        <f t="shared" si="97"/>
        <v>9</v>
      </c>
      <c r="Q1000" t="str">
        <f t="shared" si="98"/>
        <v>music</v>
      </c>
      <c r="R1000" t="str">
        <f t="shared" si="99"/>
        <v>jazz</v>
      </c>
      <c r="S1000" s="15">
        <f t="shared" si="94"/>
        <v>41183.917129629634</v>
      </c>
      <c r="T1000" s="15">
        <f t="shared" si="95"/>
        <v>41223.958796296298</v>
      </c>
    </row>
    <row r="1001" spans="1:20" ht="43.2" x14ac:dyDescent="0.3">
      <c r="A1001">
        <v>912</v>
      </c>
      <c r="B1001" s="3" t="s">
        <v>913</v>
      </c>
      <c r="C1001" s="3" t="s">
        <v>5022</v>
      </c>
      <c r="D1001">
        <v>3500</v>
      </c>
      <c r="E1001">
        <v>30</v>
      </c>
      <c r="F1001" s="6" t="s">
        <v>8221</v>
      </c>
      <c r="G1001" t="s">
        <v>8224</v>
      </c>
      <c r="H1001" t="s">
        <v>8246</v>
      </c>
      <c r="I1001">
        <v>1355197047</v>
      </c>
      <c r="J1001">
        <v>1350009447</v>
      </c>
      <c r="K1001" t="b">
        <v>0</v>
      </c>
      <c r="L1001">
        <v>2</v>
      </c>
      <c r="M1001" t="b">
        <v>0</v>
      </c>
      <c r="N1001" t="s">
        <v>8278</v>
      </c>
      <c r="O1001" s="9">
        <f t="shared" si="96"/>
        <v>0.85714285714285721</v>
      </c>
      <c r="P1001" s="10">
        <f t="shared" si="97"/>
        <v>15</v>
      </c>
      <c r="Q1001" t="str">
        <f t="shared" si="98"/>
        <v>music</v>
      </c>
      <c r="R1001" t="str">
        <f t="shared" si="99"/>
        <v>jazz</v>
      </c>
      <c r="S1001" s="15">
        <f t="shared" si="94"/>
        <v>41193.859340277777</v>
      </c>
      <c r="T1001" s="15">
        <f t="shared" si="95"/>
        <v>41253.901006944441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6"/>
        <v>2.2157147647256061</v>
      </c>
      <c r="P1002" s="10">
        <f t="shared" si="97"/>
        <v>3304</v>
      </c>
      <c r="Q1002" t="str">
        <f t="shared" si="98"/>
        <v>technology</v>
      </c>
      <c r="R1002" t="str">
        <f t="shared" si="99"/>
        <v>wearables</v>
      </c>
      <c r="S1002" s="15">
        <f t="shared" si="94"/>
        <v>42748.809722222228</v>
      </c>
      <c r="T1002" s="15">
        <f t="shared" si="95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6"/>
        <v>104</v>
      </c>
      <c r="P1003" s="10">
        <f t="shared" si="97"/>
        <v>1300</v>
      </c>
      <c r="Q1003" t="str">
        <f t="shared" si="98"/>
        <v>technology</v>
      </c>
      <c r="R1003" t="str">
        <f t="shared" si="99"/>
        <v>wearables</v>
      </c>
      <c r="S1003" s="15">
        <f t="shared" si="94"/>
        <v>42720.470057870371</v>
      </c>
      <c r="T1003" s="15">
        <f t="shared" si="95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6"/>
        <v>29.6029602960296</v>
      </c>
      <c r="P1004" s="10">
        <f t="shared" si="97"/>
        <v>134.54545454545453</v>
      </c>
      <c r="Q1004" t="str">
        <f t="shared" si="98"/>
        <v>technology</v>
      </c>
      <c r="R1004" t="str">
        <f t="shared" si="99"/>
        <v>wearables</v>
      </c>
      <c r="S1004" s="15">
        <f t="shared" si="94"/>
        <v>42325.434189814812</v>
      </c>
      <c r="T1004" s="15">
        <f t="shared" si="95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6"/>
        <v>16.055</v>
      </c>
      <c r="P1005" s="10">
        <f t="shared" si="97"/>
        <v>214.06666666666666</v>
      </c>
      <c r="Q1005" t="str">
        <f t="shared" si="98"/>
        <v>technology</v>
      </c>
      <c r="R1005" t="str">
        <f t="shared" si="99"/>
        <v>wearables</v>
      </c>
      <c r="S1005" s="15">
        <f t="shared" si="94"/>
        <v>42780.459039351852</v>
      </c>
      <c r="T1005" s="15">
        <f t="shared" si="95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6"/>
        <v>82.207999999999998</v>
      </c>
      <c r="P1006" s="10">
        <f t="shared" si="97"/>
        <v>216.33684210526314</v>
      </c>
      <c r="Q1006" t="str">
        <f t="shared" si="98"/>
        <v>technology</v>
      </c>
      <c r="R1006" t="str">
        <f t="shared" si="99"/>
        <v>wearables</v>
      </c>
      <c r="S1006" s="15">
        <f t="shared" si="94"/>
        <v>42388.458645833336</v>
      </c>
      <c r="T1006" s="15">
        <f t="shared" si="95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6"/>
        <v>75.051000000000002</v>
      </c>
      <c r="P1007" s="10">
        <f t="shared" si="97"/>
        <v>932.31055900621118</v>
      </c>
      <c r="Q1007" t="str">
        <f t="shared" si="98"/>
        <v>technology</v>
      </c>
      <c r="R1007" t="str">
        <f t="shared" si="99"/>
        <v>wearables</v>
      </c>
      <c r="S1007" s="15">
        <f t="shared" si="94"/>
        <v>42276.374803240738</v>
      </c>
      <c r="T1007" s="15">
        <f t="shared" si="95"/>
        <v>42307.374803240738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6"/>
        <v>5.8500000000000005</v>
      </c>
      <c r="P1008" s="10">
        <f t="shared" si="97"/>
        <v>29.25</v>
      </c>
      <c r="Q1008" t="str">
        <f t="shared" si="98"/>
        <v>technology</v>
      </c>
      <c r="R1008" t="str">
        <f t="shared" si="99"/>
        <v>wearables</v>
      </c>
      <c r="S1008" s="15">
        <f t="shared" si="94"/>
        <v>41976.790185185186</v>
      </c>
      <c r="T1008" s="15">
        <f t="shared" si="95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6"/>
        <v>44.32</v>
      </c>
      <c r="P1009" s="10">
        <f t="shared" si="97"/>
        <v>174.94736842105263</v>
      </c>
      <c r="Q1009" t="str">
        <f t="shared" si="98"/>
        <v>technology</v>
      </c>
      <c r="R1009" t="str">
        <f t="shared" si="99"/>
        <v>wearables</v>
      </c>
      <c r="S1009" s="15">
        <f t="shared" si="94"/>
        <v>42676.333599537036</v>
      </c>
      <c r="T1009" s="15">
        <f t="shared" si="95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6"/>
        <v>0.26737967914438499</v>
      </c>
      <c r="P1010" s="10">
        <f t="shared" si="97"/>
        <v>250</v>
      </c>
      <c r="Q1010" t="str">
        <f t="shared" si="98"/>
        <v>technology</v>
      </c>
      <c r="R1010" t="str">
        <f t="shared" si="99"/>
        <v>wearables</v>
      </c>
      <c r="S1010" s="15">
        <f t="shared" si="94"/>
        <v>42702.559201388889</v>
      </c>
      <c r="T1010" s="15">
        <f t="shared" si="95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6"/>
        <v>13.13</v>
      </c>
      <c r="P1011" s="10">
        <f t="shared" si="97"/>
        <v>65</v>
      </c>
      <c r="Q1011" t="str">
        <f t="shared" si="98"/>
        <v>technology</v>
      </c>
      <c r="R1011" t="str">
        <f t="shared" si="99"/>
        <v>wearables</v>
      </c>
      <c r="S1011" s="15">
        <f t="shared" si="94"/>
        <v>42510.354699074072</v>
      </c>
      <c r="T1011" s="15">
        <f t="shared" si="95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6"/>
        <v>0.19088937093275488</v>
      </c>
      <c r="P1012" s="10">
        <f t="shared" si="97"/>
        <v>55</v>
      </c>
      <c r="Q1012" t="str">
        <f t="shared" si="98"/>
        <v>technology</v>
      </c>
      <c r="R1012" t="str">
        <f t="shared" si="99"/>
        <v>wearables</v>
      </c>
      <c r="S1012" s="15">
        <f t="shared" si="94"/>
        <v>42561.579421296294</v>
      </c>
      <c r="T1012" s="15">
        <f t="shared" si="95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6"/>
        <v>0.375</v>
      </c>
      <c r="P1013" s="10">
        <f t="shared" si="97"/>
        <v>75</v>
      </c>
      <c r="Q1013" t="str">
        <f t="shared" si="98"/>
        <v>technology</v>
      </c>
      <c r="R1013" t="str">
        <f t="shared" si="99"/>
        <v>wearables</v>
      </c>
      <c r="S1013" s="15">
        <f t="shared" si="94"/>
        <v>41946.648090277777</v>
      </c>
      <c r="T1013" s="15">
        <f t="shared" si="95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6"/>
        <v>21535.021000000001</v>
      </c>
      <c r="P1014" s="10">
        <f t="shared" si="97"/>
        <v>1389.3561935483872</v>
      </c>
      <c r="Q1014" t="str">
        <f t="shared" si="98"/>
        <v>technology</v>
      </c>
      <c r="R1014" t="str">
        <f t="shared" si="99"/>
        <v>wearables</v>
      </c>
      <c r="S1014" s="15">
        <f t="shared" si="94"/>
        <v>42714.190416666665</v>
      </c>
      <c r="T1014" s="15">
        <f t="shared" si="95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6"/>
        <v>34.527999999999999</v>
      </c>
      <c r="P1015" s="10">
        <f t="shared" si="97"/>
        <v>95.911111111111111</v>
      </c>
      <c r="Q1015" t="str">
        <f t="shared" si="98"/>
        <v>technology</v>
      </c>
      <c r="R1015" t="str">
        <f t="shared" si="99"/>
        <v>wearables</v>
      </c>
      <c r="S1015" s="15">
        <f t="shared" si="94"/>
        <v>42339.583981481483</v>
      </c>
      <c r="T1015" s="15">
        <f t="shared" si="95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6"/>
        <v>30.599999999999998</v>
      </c>
      <c r="P1016" s="10">
        <f t="shared" si="97"/>
        <v>191.25</v>
      </c>
      <c r="Q1016" t="str">
        <f t="shared" si="98"/>
        <v>technology</v>
      </c>
      <c r="R1016" t="str">
        <f t="shared" si="99"/>
        <v>wearables</v>
      </c>
      <c r="S1016" s="15">
        <f t="shared" si="94"/>
        <v>41954.752488425926</v>
      </c>
      <c r="T1016" s="15">
        <f t="shared" si="95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6"/>
        <v>2.666666666666667</v>
      </c>
      <c r="P1017" s="10">
        <f t="shared" si="97"/>
        <v>40</v>
      </c>
      <c r="Q1017" t="str">
        <f t="shared" si="98"/>
        <v>technology</v>
      </c>
      <c r="R1017" t="str">
        <f t="shared" si="99"/>
        <v>wearables</v>
      </c>
      <c r="S1017" s="15">
        <f t="shared" si="94"/>
        <v>42303.628414351857</v>
      </c>
      <c r="T1017" s="15">
        <f t="shared" si="95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6"/>
        <v>2.8420000000000001</v>
      </c>
      <c r="P1018" s="10">
        <f t="shared" si="97"/>
        <v>74.78947368421052</v>
      </c>
      <c r="Q1018" t="str">
        <f t="shared" si="98"/>
        <v>technology</v>
      </c>
      <c r="R1018" t="str">
        <f t="shared" si="99"/>
        <v>wearables</v>
      </c>
      <c r="S1018" s="15">
        <f t="shared" si="94"/>
        <v>42421.857129629629</v>
      </c>
      <c r="T1018" s="15">
        <f t="shared" si="95"/>
        <v>42466.815462962957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6"/>
        <v>22.878799999999998</v>
      </c>
      <c r="P1019" s="10">
        <f t="shared" si="97"/>
        <v>161.11830985915492</v>
      </c>
      <c r="Q1019" t="str">
        <f t="shared" si="98"/>
        <v>technology</v>
      </c>
      <c r="R1019" t="str">
        <f t="shared" si="99"/>
        <v>wearables</v>
      </c>
      <c r="S1019" s="15">
        <f t="shared" si="94"/>
        <v>42289.425173611111</v>
      </c>
      <c r="T1019" s="15">
        <f t="shared" si="95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6"/>
        <v>3.105</v>
      </c>
      <c r="P1020" s="10">
        <f t="shared" si="97"/>
        <v>88.714285714285708</v>
      </c>
      <c r="Q1020" t="str">
        <f t="shared" si="98"/>
        <v>technology</v>
      </c>
      <c r="R1020" t="str">
        <f t="shared" si="99"/>
        <v>wearables</v>
      </c>
      <c r="S1020" s="15">
        <f t="shared" si="94"/>
        <v>42535.242280092592</v>
      </c>
      <c r="T1020" s="15">
        <f t="shared" si="95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6"/>
        <v>47.333333333333336</v>
      </c>
      <c r="P1021" s="10">
        <f t="shared" si="97"/>
        <v>53.25</v>
      </c>
      <c r="Q1021" t="str">
        <f t="shared" si="98"/>
        <v>technology</v>
      </c>
      <c r="R1021" t="str">
        <f t="shared" si="99"/>
        <v>wearables</v>
      </c>
      <c r="S1021" s="15">
        <f t="shared" si="94"/>
        <v>42009.723946759259</v>
      </c>
      <c r="T1021" s="15">
        <f t="shared" si="95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6"/>
        <v>205.54838709677421</v>
      </c>
      <c r="P1022" s="10">
        <f t="shared" si="97"/>
        <v>106.2</v>
      </c>
      <c r="Q1022" t="str">
        <f t="shared" si="98"/>
        <v>music</v>
      </c>
      <c r="R1022" t="str">
        <f t="shared" si="99"/>
        <v>electronic music</v>
      </c>
      <c r="S1022" s="15">
        <f t="shared" si="94"/>
        <v>42126.819548611107</v>
      </c>
      <c r="T1022" s="15">
        <f t="shared" si="95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6"/>
        <v>351.80366666666669</v>
      </c>
      <c r="P1023" s="10">
        <f t="shared" si="97"/>
        <v>22.079728033472804</v>
      </c>
      <c r="Q1023" t="str">
        <f t="shared" si="98"/>
        <v>music</v>
      </c>
      <c r="R1023" t="str">
        <f t="shared" si="99"/>
        <v>electronic music</v>
      </c>
      <c r="S1023" s="15">
        <f t="shared" si="94"/>
        <v>42271.001979166671</v>
      </c>
      <c r="T1023" s="15">
        <f t="shared" si="95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6"/>
        <v>114.9</v>
      </c>
      <c r="P1024" s="10">
        <f t="shared" si="97"/>
        <v>31.054054054054053</v>
      </c>
      <c r="Q1024" t="str">
        <f t="shared" si="98"/>
        <v>music</v>
      </c>
      <c r="R1024" t="str">
        <f t="shared" si="99"/>
        <v>electronic music</v>
      </c>
      <c r="S1024" s="15">
        <f t="shared" si="94"/>
        <v>42111.396724537044</v>
      </c>
      <c r="T1024" s="15">
        <f t="shared" si="95"/>
        <v>42141.396724537044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6"/>
        <v>237.15</v>
      </c>
      <c r="P1025" s="10">
        <f t="shared" si="97"/>
        <v>36.206106870229007</v>
      </c>
      <c r="Q1025" t="str">
        <f t="shared" si="98"/>
        <v>music</v>
      </c>
      <c r="R1025" t="str">
        <f t="shared" si="99"/>
        <v>electronic music</v>
      </c>
      <c r="S1025" s="15">
        <f t="shared" si="94"/>
        <v>42145.669687500005</v>
      </c>
      <c r="T1025" s="15">
        <f t="shared" si="95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6"/>
        <v>118.63774999999998</v>
      </c>
      <c r="P1026" s="10">
        <f t="shared" si="97"/>
        <v>388.9762295081967</v>
      </c>
      <c r="Q1026" t="str">
        <f t="shared" si="98"/>
        <v>music</v>
      </c>
      <c r="R1026" t="str">
        <f t="shared" si="99"/>
        <v>electronic music</v>
      </c>
      <c r="S1026" s="15">
        <f t="shared" si="94"/>
        <v>42370.330590277779</v>
      </c>
      <c r="T1026" s="15">
        <f t="shared" si="95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si="96"/>
        <v>109.92831428571431</v>
      </c>
      <c r="P1027" s="10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5">
        <f t="shared" ref="S1027:S1090" si="100">(((J1027/60)/60)/24)+DATE(1970,1,1)+(-6/24)</f>
        <v>42049.583761574075</v>
      </c>
      <c r="T1027" s="15">
        <f t="shared" ref="T1027:T1090" si="101">(((I1027/60)/60)/24)+DATE(1970,1,1)+(-6/24)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10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42426.157592592594</v>
      </c>
      <c r="T1028" s="15">
        <f t="shared" si="101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10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41904.784108796295</v>
      </c>
      <c r="T1029" s="15">
        <f t="shared" si="101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1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42755.377372685187</v>
      </c>
      <c r="T1030" s="15">
        <f t="shared" si="101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10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42044.461886574078</v>
      </c>
      <c r="T1031" s="15">
        <f t="shared" si="101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10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42611.233206018514</v>
      </c>
      <c r="T1032" s="15">
        <f t="shared" si="101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10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42324.514004629629</v>
      </c>
      <c r="T1033" s="15">
        <f t="shared" si="101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10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42514.416956018518</v>
      </c>
      <c r="T1034" s="15">
        <f t="shared" si="101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10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42688.482407407413</v>
      </c>
      <c r="T1035" s="15">
        <f t="shared" si="101"/>
        <v>42716.482407407413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10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42554.916712962964</v>
      </c>
      <c r="T1036" s="15">
        <f t="shared" si="101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10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42016.391435185185</v>
      </c>
      <c r="T1037" s="15">
        <f t="shared" si="101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10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41249.198958333334</v>
      </c>
      <c r="T1038" s="15">
        <f t="shared" si="101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10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42119.572476851856</v>
      </c>
      <c r="T1039" s="15">
        <f t="shared" si="101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1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42417.981747685189</v>
      </c>
      <c r="T1040" s="15">
        <f t="shared" si="101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10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42691.859328703707</v>
      </c>
      <c r="T1041" s="15">
        <f t="shared" si="101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10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42579.458437499998</v>
      </c>
      <c r="T1042" s="15">
        <f t="shared" si="101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10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41830.810092592597</v>
      </c>
      <c r="T1043" s="15">
        <f t="shared" si="101"/>
        <v>41850.810092592597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10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41851.446157407408</v>
      </c>
      <c r="T1044" s="15">
        <f t="shared" si="101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10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42114.002951388888</v>
      </c>
      <c r="T1045" s="15">
        <f t="shared" si="101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10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42011.675937499997</v>
      </c>
      <c r="T1046" s="15">
        <f t="shared" si="101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10">
        <f t="shared" si="97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41844.624421296299</v>
      </c>
      <c r="T1047" s="15">
        <f t="shared" si="101"/>
        <v>41874.624421296299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10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42319.601388888885</v>
      </c>
      <c r="T1048" s="15">
        <f t="shared" si="101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10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41918.568460648145</v>
      </c>
      <c r="T1049" s="15">
        <f t="shared" si="101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10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42597.803113425922</v>
      </c>
      <c r="T1050" s="15">
        <f t="shared" si="101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10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42382.181076388893</v>
      </c>
      <c r="T1051" s="15">
        <f t="shared" si="101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10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42231.5471875</v>
      </c>
      <c r="T1052" s="15">
        <f t="shared" si="101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10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5">
        <f t="shared" si="100"/>
        <v>41849.764178240745</v>
      </c>
      <c r="T1053" s="15">
        <f t="shared" si="101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10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42483.547395833331</v>
      </c>
      <c r="T1054" s="15">
        <f t="shared" si="101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10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42774.922824074078</v>
      </c>
      <c r="T1055" s="15">
        <f t="shared" si="101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10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41831.601840277777</v>
      </c>
      <c r="T1056" s="15">
        <f t="shared" si="101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10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42406.742418981477</v>
      </c>
      <c r="T1057" s="15">
        <f t="shared" si="101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ref="O1058:O1121" si="102">E1058/D1058*100</f>
        <v>0</v>
      </c>
      <c r="P1058" s="10" t="e">
        <f t="shared" ref="P1058:P1121" si="103">E1058/L1058</f>
        <v>#DIV/0!</v>
      </c>
      <c r="Q1058" t="str">
        <f t="shared" ref="Q1058:Q1121" si="104">LEFT(N1058, SEARCH("/", N1058)-1)</f>
        <v>journalism</v>
      </c>
      <c r="R1058" t="str">
        <f t="shared" ref="R1058:R1121" si="105">RIGHT(N1058,LEN(N1058)-SEARCH("/",N1058))</f>
        <v>audio</v>
      </c>
      <c r="S1058" s="15">
        <f t="shared" si="100"/>
        <v>42058.469641203701</v>
      </c>
      <c r="T1058" s="15">
        <f t="shared" si="101"/>
        <v>42118.427974537044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102"/>
        <v>0</v>
      </c>
      <c r="P1059" s="10" t="e">
        <f t="shared" si="103"/>
        <v>#DIV/0!</v>
      </c>
      <c r="Q1059" t="str">
        <f t="shared" si="104"/>
        <v>journalism</v>
      </c>
      <c r="R1059" t="str">
        <f t="shared" si="105"/>
        <v>audio</v>
      </c>
      <c r="S1059" s="15">
        <f t="shared" si="100"/>
        <v>42678.621331018512</v>
      </c>
      <c r="T1059" s="15">
        <f t="shared" si="101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102"/>
        <v>0</v>
      </c>
      <c r="P1060" s="10" t="e">
        <f t="shared" si="103"/>
        <v>#DIV/0!</v>
      </c>
      <c r="Q1060" t="str">
        <f t="shared" si="104"/>
        <v>journalism</v>
      </c>
      <c r="R1060" t="str">
        <f t="shared" si="105"/>
        <v>audio</v>
      </c>
      <c r="S1060" s="15">
        <f t="shared" si="100"/>
        <v>42047.650960648149</v>
      </c>
      <c r="T1060" s="15">
        <f t="shared" si="101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102"/>
        <v>0</v>
      </c>
      <c r="P1061" s="10" t="e">
        <f t="shared" si="103"/>
        <v>#DIV/0!</v>
      </c>
      <c r="Q1061" t="str">
        <f t="shared" si="104"/>
        <v>journalism</v>
      </c>
      <c r="R1061" t="str">
        <f t="shared" si="105"/>
        <v>audio</v>
      </c>
      <c r="S1061" s="15">
        <f t="shared" si="100"/>
        <v>42046.54</v>
      </c>
      <c r="T1061" s="15">
        <f t="shared" si="101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102"/>
        <v>1</v>
      </c>
      <c r="P1062" s="10">
        <f t="shared" si="103"/>
        <v>50</v>
      </c>
      <c r="Q1062" t="str">
        <f t="shared" si="104"/>
        <v>journalism</v>
      </c>
      <c r="R1062" t="str">
        <f t="shared" si="105"/>
        <v>audio</v>
      </c>
      <c r="S1062" s="15">
        <f t="shared" si="100"/>
        <v>42079.663113425922</v>
      </c>
      <c r="T1062" s="15">
        <f t="shared" si="101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102"/>
        <v>0</v>
      </c>
      <c r="P1063" s="10" t="e">
        <f t="shared" si="103"/>
        <v>#DIV/0!</v>
      </c>
      <c r="Q1063" t="str">
        <f t="shared" si="104"/>
        <v>journalism</v>
      </c>
      <c r="R1063" t="str">
        <f t="shared" si="105"/>
        <v>audio</v>
      </c>
      <c r="S1063" s="15">
        <f t="shared" si="100"/>
        <v>42432.026712962965</v>
      </c>
      <c r="T1063" s="15">
        <f t="shared" si="101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102"/>
        <v>95.477386934673376</v>
      </c>
      <c r="P1064" s="10">
        <f t="shared" si="103"/>
        <v>47.5</v>
      </c>
      <c r="Q1064" t="str">
        <f t="shared" si="104"/>
        <v>journalism</v>
      </c>
      <c r="R1064" t="str">
        <f t="shared" si="105"/>
        <v>audio</v>
      </c>
      <c r="S1064" s="15">
        <f t="shared" si="100"/>
        <v>42556.557187500002</v>
      </c>
      <c r="T1064" s="15">
        <f t="shared" si="101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102"/>
        <v>0</v>
      </c>
      <c r="P1065" s="10" t="e">
        <f t="shared" si="103"/>
        <v>#DIV/0!</v>
      </c>
      <c r="Q1065" t="str">
        <f t="shared" si="104"/>
        <v>journalism</v>
      </c>
      <c r="R1065" t="str">
        <f t="shared" si="105"/>
        <v>audio</v>
      </c>
      <c r="S1065" s="15">
        <f t="shared" si="100"/>
        <v>42582.780810185184</v>
      </c>
      <c r="T1065" s="15">
        <f t="shared" si="101"/>
        <v>42612.780810185184</v>
      </c>
    </row>
    <row r="1066" spans="1:20" ht="43.2" x14ac:dyDescent="0.3">
      <c r="A1066">
        <v>935</v>
      </c>
      <c r="B1066" s="3" t="s">
        <v>936</v>
      </c>
      <c r="C1066" s="3" t="s">
        <v>5045</v>
      </c>
      <c r="D1066">
        <v>3500</v>
      </c>
      <c r="E1066">
        <v>50</v>
      </c>
      <c r="F1066" s="6" t="s">
        <v>8221</v>
      </c>
      <c r="G1066" t="s">
        <v>8224</v>
      </c>
      <c r="H1066" t="s">
        <v>8246</v>
      </c>
      <c r="I1066">
        <v>1454054429</v>
      </c>
      <c r="J1066">
        <v>1451462429</v>
      </c>
      <c r="K1066" t="b">
        <v>0</v>
      </c>
      <c r="L1066">
        <v>2</v>
      </c>
      <c r="M1066" t="b">
        <v>0</v>
      </c>
      <c r="N1066" t="s">
        <v>8278</v>
      </c>
      <c r="O1066" s="9">
        <f t="shared" si="102"/>
        <v>1.4285714285714286</v>
      </c>
      <c r="P1066" s="10">
        <f t="shared" si="103"/>
        <v>25</v>
      </c>
      <c r="Q1066" t="str">
        <f t="shared" si="104"/>
        <v>music</v>
      </c>
      <c r="R1066" t="str">
        <f t="shared" si="105"/>
        <v>jazz</v>
      </c>
      <c r="S1066" s="15">
        <f t="shared" si="100"/>
        <v>42368.083668981482</v>
      </c>
      <c r="T1066" s="15">
        <f t="shared" si="101"/>
        <v>42398.083668981482</v>
      </c>
    </row>
    <row r="1067" spans="1:20" ht="43.2" x14ac:dyDescent="0.3">
      <c r="A1067">
        <v>937</v>
      </c>
      <c r="B1067" s="3" t="s">
        <v>938</v>
      </c>
      <c r="C1067" s="3" t="s">
        <v>5047</v>
      </c>
      <c r="D1067">
        <v>3500</v>
      </c>
      <c r="E1067">
        <v>40</v>
      </c>
      <c r="F1067" s="6" t="s">
        <v>8221</v>
      </c>
      <c r="G1067" t="s">
        <v>8224</v>
      </c>
      <c r="H1067" t="s">
        <v>8246</v>
      </c>
      <c r="I1067">
        <v>1383509357</v>
      </c>
      <c r="J1067">
        <v>1380913757</v>
      </c>
      <c r="K1067" t="b">
        <v>0</v>
      </c>
      <c r="L1067">
        <v>2</v>
      </c>
      <c r="M1067" t="b">
        <v>0</v>
      </c>
      <c r="N1067" t="s">
        <v>8278</v>
      </c>
      <c r="O1067" s="9">
        <f t="shared" si="102"/>
        <v>1.1428571428571428</v>
      </c>
      <c r="P1067" s="10">
        <f t="shared" si="103"/>
        <v>20</v>
      </c>
      <c r="Q1067" t="str">
        <f t="shared" si="104"/>
        <v>music</v>
      </c>
      <c r="R1067" t="str">
        <f t="shared" si="105"/>
        <v>jazz</v>
      </c>
      <c r="S1067" s="15">
        <f t="shared" si="100"/>
        <v>41551.548113425924</v>
      </c>
      <c r="T1067" s="15">
        <f t="shared" si="101"/>
        <v>41581.589780092596</v>
      </c>
    </row>
    <row r="1068" spans="1:20" ht="43.2" x14ac:dyDescent="0.3">
      <c r="A1068">
        <v>1551</v>
      </c>
      <c r="B1068" s="3" t="s">
        <v>1552</v>
      </c>
      <c r="C1068" s="3" t="s">
        <v>5661</v>
      </c>
      <c r="D1068">
        <v>3500</v>
      </c>
      <c r="E1068">
        <v>0</v>
      </c>
      <c r="F1068" s="6" t="s">
        <v>8221</v>
      </c>
      <c r="G1068" t="s">
        <v>8224</v>
      </c>
      <c r="H1068" t="s">
        <v>8246</v>
      </c>
      <c r="I1068">
        <v>1432756039</v>
      </c>
      <c r="J1068">
        <v>1430164039</v>
      </c>
      <c r="K1068" t="b">
        <v>0</v>
      </c>
      <c r="L1068">
        <v>0</v>
      </c>
      <c r="M1068" t="b">
        <v>0</v>
      </c>
      <c r="N1068" t="s">
        <v>8289</v>
      </c>
      <c r="O1068" s="9">
        <f t="shared" si="102"/>
        <v>0</v>
      </c>
      <c r="P1068" s="10" t="e">
        <f t="shared" si="103"/>
        <v>#DIV/0!</v>
      </c>
      <c r="Q1068" t="str">
        <f t="shared" si="104"/>
        <v>photography</v>
      </c>
      <c r="R1068" t="str">
        <f t="shared" si="105"/>
        <v>nature</v>
      </c>
      <c r="S1068" s="15">
        <f t="shared" si="100"/>
        <v>42121.574525462958</v>
      </c>
      <c r="T1068" s="15">
        <f t="shared" si="101"/>
        <v>42151.574525462958</v>
      </c>
    </row>
    <row r="1069" spans="1:20" ht="43.2" x14ac:dyDescent="0.3">
      <c r="A1069">
        <v>1802</v>
      </c>
      <c r="B1069" s="3" t="s">
        <v>1803</v>
      </c>
      <c r="C1069" s="3" t="s">
        <v>5912</v>
      </c>
      <c r="D1069">
        <v>3500</v>
      </c>
      <c r="E1069">
        <v>1697</v>
      </c>
      <c r="F1069" s="6" t="s">
        <v>8221</v>
      </c>
      <c r="G1069" t="s">
        <v>8236</v>
      </c>
      <c r="H1069" t="s">
        <v>8249</v>
      </c>
      <c r="I1069">
        <v>1435442340</v>
      </c>
      <c r="J1069">
        <v>1433416830</v>
      </c>
      <c r="K1069" t="b">
        <v>1</v>
      </c>
      <c r="L1069">
        <v>18</v>
      </c>
      <c r="M1069" t="b">
        <v>0</v>
      </c>
      <c r="N1069" t="s">
        <v>8285</v>
      </c>
      <c r="O1069" s="9">
        <f t="shared" si="102"/>
        <v>48.485714285714288</v>
      </c>
      <c r="P1069" s="10">
        <f t="shared" si="103"/>
        <v>94.277777777777771</v>
      </c>
      <c r="Q1069" t="str">
        <f t="shared" si="104"/>
        <v>photography</v>
      </c>
      <c r="R1069" t="str">
        <f t="shared" si="105"/>
        <v>photobooks</v>
      </c>
      <c r="S1069" s="15">
        <f t="shared" si="100"/>
        <v>42159.22256944445</v>
      </c>
      <c r="T1069" s="15">
        <f t="shared" si="101"/>
        <v>42182.665972222225</v>
      </c>
    </row>
    <row r="1070" spans="1:20" ht="43.2" x14ac:dyDescent="0.3">
      <c r="A1070">
        <v>1809</v>
      </c>
      <c r="B1070" s="3" t="s">
        <v>1810</v>
      </c>
      <c r="C1070" s="3" t="s">
        <v>5919</v>
      </c>
      <c r="D1070">
        <v>3500</v>
      </c>
      <c r="E1070">
        <v>380</v>
      </c>
      <c r="F1070" s="6" t="s">
        <v>8221</v>
      </c>
      <c r="G1070" t="s">
        <v>8229</v>
      </c>
      <c r="H1070" t="s">
        <v>8251</v>
      </c>
      <c r="I1070">
        <v>1425246439</v>
      </c>
      <c r="J1070">
        <v>1422222439</v>
      </c>
      <c r="K1070" t="b">
        <v>1</v>
      </c>
      <c r="L1070">
        <v>9</v>
      </c>
      <c r="M1070" t="b">
        <v>0</v>
      </c>
      <c r="N1070" t="s">
        <v>8285</v>
      </c>
      <c r="O1070" s="9">
        <f t="shared" si="102"/>
        <v>10.857142857142858</v>
      </c>
      <c r="P1070" s="10">
        <f t="shared" si="103"/>
        <v>42.222222222222221</v>
      </c>
      <c r="Q1070" t="str">
        <f t="shared" si="104"/>
        <v>photography</v>
      </c>
      <c r="R1070" t="str">
        <f t="shared" si="105"/>
        <v>photobooks</v>
      </c>
      <c r="S1070" s="15">
        <f t="shared" si="100"/>
        <v>42029.657858796301</v>
      </c>
      <c r="T1070" s="15">
        <f t="shared" si="101"/>
        <v>42064.657858796301</v>
      </c>
    </row>
    <row r="1071" spans="1:20" ht="43.2" x14ac:dyDescent="0.3">
      <c r="A1071">
        <v>1870</v>
      </c>
      <c r="B1071" s="3" t="s">
        <v>1871</v>
      </c>
      <c r="C1071" s="3" t="s">
        <v>5980</v>
      </c>
      <c r="D1071">
        <v>3500</v>
      </c>
      <c r="E1071">
        <v>361</v>
      </c>
      <c r="F1071" s="6" t="s">
        <v>8221</v>
      </c>
      <c r="G1071" t="s">
        <v>8224</v>
      </c>
      <c r="H1071" t="s">
        <v>8246</v>
      </c>
      <c r="I1071">
        <v>1454213820</v>
      </c>
      <c r="J1071">
        <v>1451723535</v>
      </c>
      <c r="K1071" t="b">
        <v>0</v>
      </c>
      <c r="L1071">
        <v>11</v>
      </c>
      <c r="M1071" t="b">
        <v>0</v>
      </c>
      <c r="N1071" t="s">
        <v>8283</v>
      </c>
      <c r="O1071" s="9">
        <f t="shared" si="102"/>
        <v>10.314285714285715</v>
      </c>
      <c r="P1071" s="10">
        <f t="shared" si="103"/>
        <v>32.81818181818182</v>
      </c>
      <c r="Q1071" t="str">
        <f t="shared" si="104"/>
        <v>games</v>
      </c>
      <c r="R1071" t="str">
        <f t="shared" si="105"/>
        <v>mobile games</v>
      </c>
      <c r="S1071" s="15">
        <f t="shared" si="100"/>
        <v>42371.105729166666</v>
      </c>
      <c r="T1071" s="15">
        <f t="shared" si="101"/>
        <v>42399.928472222222</v>
      </c>
    </row>
    <row r="1072" spans="1:20" ht="57.6" x14ac:dyDescent="0.3">
      <c r="A1072">
        <v>2425</v>
      </c>
      <c r="B1072" s="3" t="s">
        <v>2426</v>
      </c>
      <c r="C1072" s="3" t="s">
        <v>6535</v>
      </c>
      <c r="D1072">
        <v>3500</v>
      </c>
      <c r="E1072">
        <v>1</v>
      </c>
      <c r="F1072" s="6" t="s">
        <v>8221</v>
      </c>
      <c r="G1072" t="s">
        <v>8224</v>
      </c>
      <c r="H1072" t="s">
        <v>8246</v>
      </c>
      <c r="I1072">
        <v>1464386640</v>
      </c>
      <c r="J1072">
        <v>1463090149</v>
      </c>
      <c r="K1072" t="b">
        <v>0</v>
      </c>
      <c r="L1072">
        <v>1</v>
      </c>
      <c r="M1072" t="b">
        <v>0</v>
      </c>
      <c r="N1072" t="s">
        <v>8284</v>
      </c>
      <c r="O1072" s="9">
        <f t="shared" si="102"/>
        <v>2.8571428571428574E-2</v>
      </c>
      <c r="P1072" s="10">
        <f t="shared" si="103"/>
        <v>1</v>
      </c>
      <c r="Q1072" t="str">
        <f t="shared" si="104"/>
        <v>food</v>
      </c>
      <c r="R1072" t="str">
        <f t="shared" si="105"/>
        <v>food trucks</v>
      </c>
      <c r="S1072" s="15">
        <f t="shared" si="100"/>
        <v>42502.663761574076</v>
      </c>
      <c r="T1072" s="15">
        <f t="shared" si="101"/>
        <v>42517.669444444444</v>
      </c>
    </row>
    <row r="1073" spans="1:20" ht="43.2" x14ac:dyDescent="0.3">
      <c r="A1073">
        <v>2692</v>
      </c>
      <c r="B1073" s="3" t="s">
        <v>2692</v>
      </c>
      <c r="C1073" s="3" t="s">
        <v>6802</v>
      </c>
      <c r="D1073">
        <v>3500</v>
      </c>
      <c r="E1073">
        <v>25</v>
      </c>
      <c r="F1073" s="6" t="s">
        <v>8221</v>
      </c>
      <c r="G1073" t="s">
        <v>8224</v>
      </c>
      <c r="H1073" t="s">
        <v>8246</v>
      </c>
      <c r="I1073">
        <v>1427266860</v>
      </c>
      <c r="J1073">
        <v>1424678460</v>
      </c>
      <c r="K1073" t="b">
        <v>0</v>
      </c>
      <c r="L1073">
        <v>1</v>
      </c>
      <c r="M1073" t="b">
        <v>0</v>
      </c>
      <c r="N1073" t="s">
        <v>8284</v>
      </c>
      <c r="O1073" s="9">
        <f t="shared" si="102"/>
        <v>0.7142857142857143</v>
      </c>
      <c r="P1073" s="10">
        <f t="shared" si="103"/>
        <v>25</v>
      </c>
      <c r="Q1073" t="str">
        <f t="shared" si="104"/>
        <v>food</v>
      </c>
      <c r="R1073" t="str">
        <f t="shared" si="105"/>
        <v>food trucks</v>
      </c>
      <c r="S1073" s="15">
        <f t="shared" si="100"/>
        <v>42058.084027777775</v>
      </c>
      <c r="T1073" s="15">
        <f t="shared" si="101"/>
        <v>42088.042361111111</v>
      </c>
    </row>
    <row r="1074" spans="1:20" ht="43.2" x14ac:dyDescent="0.3">
      <c r="A1074">
        <v>2905</v>
      </c>
      <c r="B1074" s="3" t="s">
        <v>2905</v>
      </c>
      <c r="C1074" s="3" t="s">
        <v>7015</v>
      </c>
      <c r="D1074">
        <v>3500</v>
      </c>
      <c r="E1074">
        <v>622</v>
      </c>
      <c r="F1074" s="6" t="s">
        <v>8221</v>
      </c>
      <c r="G1074" t="s">
        <v>8224</v>
      </c>
      <c r="H1074" t="s">
        <v>8246</v>
      </c>
      <c r="I1074">
        <v>1473211313</v>
      </c>
      <c r="J1074">
        <v>1472001713</v>
      </c>
      <c r="K1074" t="b">
        <v>0</v>
      </c>
      <c r="L1074">
        <v>17</v>
      </c>
      <c r="M1074" t="b">
        <v>0</v>
      </c>
      <c r="N1074" t="s">
        <v>8271</v>
      </c>
      <c r="O1074" s="9">
        <f t="shared" si="102"/>
        <v>17.771428571428572</v>
      </c>
      <c r="P1074" s="10">
        <f t="shared" si="103"/>
        <v>36.588235294117645</v>
      </c>
      <c r="Q1074" t="str">
        <f t="shared" si="104"/>
        <v>theater</v>
      </c>
      <c r="R1074" t="str">
        <f t="shared" si="105"/>
        <v>plays</v>
      </c>
      <c r="S1074" s="15">
        <f t="shared" si="100"/>
        <v>42605.806863425925</v>
      </c>
      <c r="T1074" s="15">
        <f t="shared" si="101"/>
        <v>42619.806863425925</v>
      </c>
    </row>
    <row r="1075" spans="1:20" ht="57.6" x14ac:dyDescent="0.3">
      <c r="A1075">
        <v>3051</v>
      </c>
      <c r="B1075" s="3" t="s">
        <v>3051</v>
      </c>
      <c r="C1075" s="3" t="s">
        <v>7161</v>
      </c>
      <c r="D1075">
        <v>3500</v>
      </c>
      <c r="E1075">
        <v>827</v>
      </c>
      <c r="F1075" s="6" t="s">
        <v>8221</v>
      </c>
      <c r="G1075" t="s">
        <v>8225</v>
      </c>
      <c r="H1075" t="s">
        <v>8247</v>
      </c>
      <c r="I1075">
        <v>1486547945</v>
      </c>
      <c r="J1075">
        <v>1483955945</v>
      </c>
      <c r="K1075" t="b">
        <v>1</v>
      </c>
      <c r="L1075">
        <v>35</v>
      </c>
      <c r="M1075" t="b">
        <v>0</v>
      </c>
      <c r="N1075" t="s">
        <v>8303</v>
      </c>
      <c r="O1075" s="9">
        <f t="shared" si="102"/>
        <v>23.62857142857143</v>
      </c>
      <c r="P1075" s="10">
        <f t="shared" si="103"/>
        <v>23.62857142857143</v>
      </c>
      <c r="Q1075" t="str">
        <f t="shared" si="104"/>
        <v>theater</v>
      </c>
      <c r="R1075" t="str">
        <f t="shared" si="105"/>
        <v>spaces</v>
      </c>
      <c r="S1075" s="15">
        <f t="shared" si="100"/>
        <v>42744.166030092587</v>
      </c>
      <c r="T1075" s="15">
        <f t="shared" si="101"/>
        <v>42774.166030092587</v>
      </c>
    </row>
    <row r="1076" spans="1:20" ht="57.6" x14ac:dyDescent="0.3">
      <c r="A1076">
        <v>3195</v>
      </c>
      <c r="B1076" s="3" t="s">
        <v>3195</v>
      </c>
      <c r="C1076" s="3" t="s">
        <v>7305</v>
      </c>
      <c r="D1076">
        <v>3500</v>
      </c>
      <c r="E1076">
        <v>2070</v>
      </c>
      <c r="F1076" s="6" t="s">
        <v>8221</v>
      </c>
      <c r="G1076" t="s">
        <v>8224</v>
      </c>
      <c r="H1076" t="s">
        <v>8246</v>
      </c>
      <c r="I1076">
        <v>1423750542</v>
      </c>
      <c r="J1076">
        <v>1421158542</v>
      </c>
      <c r="K1076" t="b">
        <v>0</v>
      </c>
      <c r="L1076">
        <v>39</v>
      </c>
      <c r="M1076" t="b">
        <v>0</v>
      </c>
      <c r="N1076" t="s">
        <v>8305</v>
      </c>
      <c r="O1076" s="9">
        <f t="shared" si="102"/>
        <v>59.142857142857139</v>
      </c>
      <c r="P1076" s="10">
        <f t="shared" si="103"/>
        <v>53.07692307692308</v>
      </c>
      <c r="Q1076" t="str">
        <f t="shared" si="104"/>
        <v>theater</v>
      </c>
      <c r="R1076" t="str">
        <f t="shared" si="105"/>
        <v>musical</v>
      </c>
      <c r="S1076" s="15">
        <f t="shared" si="100"/>
        <v>42017.344236111108</v>
      </c>
      <c r="T1076" s="15">
        <f t="shared" si="101"/>
        <v>42047.344236111108</v>
      </c>
    </row>
    <row r="1077" spans="1:20" ht="28.8" x14ac:dyDescent="0.3">
      <c r="A1077">
        <v>3635</v>
      </c>
      <c r="B1077" s="3" t="s">
        <v>3633</v>
      </c>
      <c r="C1077" s="3" t="s">
        <v>7745</v>
      </c>
      <c r="D1077">
        <v>3500</v>
      </c>
      <c r="E1077">
        <v>1276</v>
      </c>
      <c r="F1077" s="6" t="s">
        <v>8221</v>
      </c>
      <c r="G1077" t="s">
        <v>8224</v>
      </c>
      <c r="H1077" t="s">
        <v>8246</v>
      </c>
      <c r="I1077">
        <v>1461186676</v>
      </c>
      <c r="J1077">
        <v>1458594676</v>
      </c>
      <c r="K1077" t="b">
        <v>0</v>
      </c>
      <c r="L1077">
        <v>10</v>
      </c>
      <c r="M1077" t="b">
        <v>0</v>
      </c>
      <c r="N1077" t="s">
        <v>8305</v>
      </c>
      <c r="O1077" s="9">
        <f t="shared" si="102"/>
        <v>36.457142857142856</v>
      </c>
      <c r="P1077" s="10">
        <f t="shared" si="103"/>
        <v>127.6</v>
      </c>
      <c r="Q1077" t="str">
        <f t="shared" si="104"/>
        <v>theater</v>
      </c>
      <c r="R1077" t="str">
        <f t="shared" si="105"/>
        <v>musical</v>
      </c>
      <c r="S1077" s="15">
        <f t="shared" si="100"/>
        <v>42450.63282407407</v>
      </c>
      <c r="T1077" s="15">
        <f t="shared" si="101"/>
        <v>42480.63282407407</v>
      </c>
    </row>
    <row r="1078" spans="1:20" ht="43.2" x14ac:dyDescent="0.3">
      <c r="A1078">
        <v>3917</v>
      </c>
      <c r="B1078" s="3" t="s">
        <v>3914</v>
      </c>
      <c r="C1078" s="3" t="s">
        <v>8025</v>
      </c>
      <c r="D1078">
        <v>3500</v>
      </c>
      <c r="E1078">
        <v>10</v>
      </c>
      <c r="F1078" s="6" t="s">
        <v>8221</v>
      </c>
      <c r="G1078" t="s">
        <v>8225</v>
      </c>
      <c r="H1078" t="s">
        <v>8247</v>
      </c>
      <c r="I1078">
        <v>1410439161</v>
      </c>
      <c r="J1078">
        <v>1407847161</v>
      </c>
      <c r="K1078" t="b">
        <v>0</v>
      </c>
      <c r="L1078">
        <v>1</v>
      </c>
      <c r="M1078" t="b">
        <v>0</v>
      </c>
      <c r="N1078" t="s">
        <v>8271</v>
      </c>
      <c r="O1078" s="9">
        <f t="shared" si="102"/>
        <v>0.2857142857142857</v>
      </c>
      <c r="P1078" s="10">
        <f t="shared" si="103"/>
        <v>10</v>
      </c>
      <c r="Q1078" t="str">
        <f t="shared" si="104"/>
        <v>theater</v>
      </c>
      <c r="R1078" t="str">
        <f t="shared" si="105"/>
        <v>plays</v>
      </c>
      <c r="S1078" s="15">
        <f t="shared" si="100"/>
        <v>41863.277326388888</v>
      </c>
      <c r="T1078" s="15">
        <f t="shared" si="101"/>
        <v>41893.277326388888</v>
      </c>
    </row>
    <row r="1079" spans="1:20" ht="43.2" x14ac:dyDescent="0.3">
      <c r="A1079">
        <v>4019</v>
      </c>
      <c r="B1079" s="3" t="s">
        <v>4015</v>
      </c>
      <c r="C1079" s="3" t="s">
        <v>8124</v>
      </c>
      <c r="D1079">
        <v>3500</v>
      </c>
      <c r="E1079">
        <v>29</v>
      </c>
      <c r="F1079" s="6" t="s">
        <v>8221</v>
      </c>
      <c r="G1079" t="s">
        <v>8224</v>
      </c>
      <c r="H1079" t="s">
        <v>8246</v>
      </c>
      <c r="I1079">
        <v>1460737680</v>
      </c>
      <c r="J1079">
        <v>1455725596</v>
      </c>
      <c r="K1079" t="b">
        <v>0</v>
      </c>
      <c r="L1079">
        <v>4</v>
      </c>
      <c r="M1079" t="b">
        <v>0</v>
      </c>
      <c r="N1079" t="s">
        <v>8271</v>
      </c>
      <c r="O1079" s="9">
        <f t="shared" si="102"/>
        <v>0.82857142857142851</v>
      </c>
      <c r="P1079" s="10">
        <f t="shared" si="103"/>
        <v>7.25</v>
      </c>
      <c r="Q1079" t="str">
        <f t="shared" si="104"/>
        <v>theater</v>
      </c>
      <c r="R1079" t="str">
        <f t="shared" si="105"/>
        <v>plays</v>
      </c>
      <c r="S1079" s="15">
        <f t="shared" si="100"/>
        <v>42417.425879629634</v>
      </c>
      <c r="T1079" s="15">
        <f t="shared" si="101"/>
        <v>42475.436111111107</v>
      </c>
    </row>
    <row r="1080" spans="1:20" ht="57.6" x14ac:dyDescent="0.3">
      <c r="A1080">
        <v>4057</v>
      </c>
      <c r="B1080" s="3" t="s">
        <v>4053</v>
      </c>
      <c r="C1080" s="3" t="s">
        <v>8161</v>
      </c>
      <c r="D1080">
        <v>3500</v>
      </c>
      <c r="E1080">
        <v>775</v>
      </c>
      <c r="F1080" s="6" t="s">
        <v>8221</v>
      </c>
      <c r="G1080" t="s">
        <v>8225</v>
      </c>
      <c r="H1080" t="s">
        <v>8247</v>
      </c>
      <c r="I1080">
        <v>1448492400</v>
      </c>
      <c r="J1080">
        <v>1446506080</v>
      </c>
      <c r="K1080" t="b">
        <v>0</v>
      </c>
      <c r="L1080">
        <v>6</v>
      </c>
      <c r="M1080" t="b">
        <v>0</v>
      </c>
      <c r="N1080" t="s">
        <v>8271</v>
      </c>
      <c r="O1080" s="9">
        <f t="shared" si="102"/>
        <v>22.142857142857142</v>
      </c>
      <c r="P1080" s="10">
        <f t="shared" si="103"/>
        <v>129.16666666666666</v>
      </c>
      <c r="Q1080" t="str">
        <f t="shared" si="104"/>
        <v>theater</v>
      </c>
      <c r="R1080" t="str">
        <f t="shared" si="105"/>
        <v>plays</v>
      </c>
      <c r="S1080" s="15">
        <f t="shared" si="100"/>
        <v>42310.718518518523</v>
      </c>
      <c r="T1080" s="15">
        <f t="shared" si="101"/>
        <v>42333.708333333328</v>
      </c>
    </row>
    <row r="1081" spans="1:20" ht="43.2" x14ac:dyDescent="0.3">
      <c r="A1081">
        <v>4073</v>
      </c>
      <c r="B1081" s="3" t="s">
        <v>4069</v>
      </c>
      <c r="C1081" s="3" t="s">
        <v>8176</v>
      </c>
      <c r="D1081">
        <v>3500</v>
      </c>
      <c r="E1081">
        <v>37</v>
      </c>
      <c r="F1081" s="6" t="s">
        <v>8221</v>
      </c>
      <c r="G1081" t="s">
        <v>8224</v>
      </c>
      <c r="H1081" t="s">
        <v>8246</v>
      </c>
      <c r="I1081">
        <v>1431144000</v>
      </c>
      <c r="J1081">
        <v>1426407426</v>
      </c>
      <c r="K1081" t="b">
        <v>0</v>
      </c>
      <c r="L1081">
        <v>2</v>
      </c>
      <c r="M1081" t="b">
        <v>0</v>
      </c>
      <c r="N1081" t="s">
        <v>8271</v>
      </c>
      <c r="O1081" s="9">
        <f t="shared" si="102"/>
        <v>1.0571428571428572</v>
      </c>
      <c r="P1081" s="10">
        <f t="shared" si="103"/>
        <v>18.5</v>
      </c>
      <c r="Q1081" t="str">
        <f t="shared" si="104"/>
        <v>theater</v>
      </c>
      <c r="R1081" t="str">
        <f t="shared" si="105"/>
        <v>plays</v>
      </c>
      <c r="S1081" s="15">
        <f t="shared" si="100"/>
        <v>42078.09520833334</v>
      </c>
      <c r="T1081" s="15">
        <f t="shared" si="101"/>
        <v>42132.916666666672</v>
      </c>
    </row>
    <row r="1082" spans="1:20" ht="43.2" x14ac:dyDescent="0.3">
      <c r="A1082">
        <v>4083</v>
      </c>
      <c r="B1082" s="3" t="s">
        <v>4079</v>
      </c>
      <c r="C1082" s="3" t="s">
        <v>8186</v>
      </c>
      <c r="D1082">
        <v>3500</v>
      </c>
      <c r="E1082">
        <v>759</v>
      </c>
      <c r="F1082" s="6" t="s">
        <v>8221</v>
      </c>
      <c r="G1082" t="s">
        <v>8224</v>
      </c>
      <c r="H1082" t="s">
        <v>8246</v>
      </c>
      <c r="I1082">
        <v>1452795416</v>
      </c>
      <c r="J1082">
        <v>1450203416</v>
      </c>
      <c r="K1082" t="b">
        <v>0</v>
      </c>
      <c r="L1082">
        <v>6</v>
      </c>
      <c r="M1082" t="b">
        <v>0</v>
      </c>
      <c r="N1082" t="s">
        <v>8271</v>
      </c>
      <c r="O1082" s="9">
        <f t="shared" si="102"/>
        <v>21.685714285714287</v>
      </c>
      <c r="P1082" s="10">
        <f t="shared" si="103"/>
        <v>126.5</v>
      </c>
      <c r="Q1082" t="str">
        <f t="shared" si="104"/>
        <v>theater</v>
      </c>
      <c r="R1082" t="str">
        <f t="shared" si="105"/>
        <v>plays</v>
      </c>
      <c r="S1082" s="15">
        <f t="shared" si="100"/>
        <v>42353.511759259258</v>
      </c>
      <c r="T1082" s="15">
        <f t="shared" si="101"/>
        <v>42383.511759259258</v>
      </c>
    </row>
    <row r="1083" spans="1:20" ht="43.2" x14ac:dyDescent="0.3">
      <c r="A1083">
        <v>4085</v>
      </c>
      <c r="B1083" s="3" t="s">
        <v>4081</v>
      </c>
      <c r="C1083" s="3" t="s">
        <v>8188</v>
      </c>
      <c r="D1083">
        <v>3500</v>
      </c>
      <c r="E1083">
        <v>10</v>
      </c>
      <c r="F1083" s="6" t="s">
        <v>8221</v>
      </c>
      <c r="G1083" t="s">
        <v>8224</v>
      </c>
      <c r="H1083" t="s">
        <v>8246</v>
      </c>
      <c r="I1083">
        <v>1427169540</v>
      </c>
      <c r="J1083">
        <v>1424701775</v>
      </c>
      <c r="K1083" t="b">
        <v>0</v>
      </c>
      <c r="L1083">
        <v>1</v>
      </c>
      <c r="M1083" t="b">
        <v>0</v>
      </c>
      <c r="N1083" t="s">
        <v>8271</v>
      </c>
      <c r="O1083" s="9">
        <f t="shared" si="102"/>
        <v>0.2857142857142857</v>
      </c>
      <c r="P1083" s="10">
        <f t="shared" si="103"/>
        <v>10</v>
      </c>
      <c r="Q1083" t="str">
        <f t="shared" si="104"/>
        <v>theater</v>
      </c>
      <c r="R1083" t="str">
        <f t="shared" si="105"/>
        <v>plays</v>
      </c>
      <c r="S1083" s="15">
        <f t="shared" si="100"/>
        <v>42058.353877314818</v>
      </c>
      <c r="T1083" s="15">
        <f t="shared" si="101"/>
        <v>42086.915972222225</v>
      </c>
    </row>
    <row r="1084" spans="1:20" ht="43.2" x14ac:dyDescent="0.3">
      <c r="A1084">
        <v>4096</v>
      </c>
      <c r="B1084" s="3" t="s">
        <v>4092</v>
      </c>
      <c r="C1084" s="3" t="s">
        <v>8199</v>
      </c>
      <c r="D1084">
        <v>3500</v>
      </c>
      <c r="E1084">
        <v>400</v>
      </c>
      <c r="F1084" s="6" t="s">
        <v>8221</v>
      </c>
      <c r="G1084" t="s">
        <v>8225</v>
      </c>
      <c r="H1084" t="s">
        <v>8247</v>
      </c>
      <c r="I1084">
        <v>1488271860</v>
      </c>
      <c r="J1084">
        <v>1484484219</v>
      </c>
      <c r="K1084" t="b">
        <v>0</v>
      </c>
      <c r="L1084">
        <v>5</v>
      </c>
      <c r="M1084" t="b">
        <v>0</v>
      </c>
      <c r="N1084" t="s">
        <v>8271</v>
      </c>
      <c r="O1084" s="9">
        <f t="shared" si="102"/>
        <v>11.428571428571429</v>
      </c>
      <c r="P1084" s="10">
        <f t="shared" si="103"/>
        <v>80</v>
      </c>
      <c r="Q1084" t="str">
        <f t="shared" si="104"/>
        <v>theater</v>
      </c>
      <c r="R1084" t="str">
        <f t="shared" si="105"/>
        <v>plays</v>
      </c>
      <c r="S1084" s="15">
        <f t="shared" si="100"/>
        <v>42750.280312499999</v>
      </c>
      <c r="T1084" s="15">
        <f t="shared" si="101"/>
        <v>42794.118749999994</v>
      </c>
    </row>
    <row r="1085" spans="1:20" ht="43.2" x14ac:dyDescent="0.3">
      <c r="A1085">
        <v>3789</v>
      </c>
      <c r="B1085" s="3" t="s">
        <v>3786</v>
      </c>
      <c r="C1085" s="3" t="s">
        <v>7899</v>
      </c>
      <c r="D1085">
        <v>3550</v>
      </c>
      <c r="E1085">
        <v>116</v>
      </c>
      <c r="F1085" s="6" t="s">
        <v>8221</v>
      </c>
      <c r="G1085" t="s">
        <v>8225</v>
      </c>
      <c r="H1085" t="s">
        <v>8247</v>
      </c>
      <c r="I1085">
        <v>1434395418</v>
      </c>
      <c r="J1085">
        <v>1431630618</v>
      </c>
      <c r="K1085" t="b">
        <v>0</v>
      </c>
      <c r="L1085">
        <v>4</v>
      </c>
      <c r="M1085" t="b">
        <v>0</v>
      </c>
      <c r="N1085" t="s">
        <v>8305</v>
      </c>
      <c r="O1085" s="9">
        <f t="shared" si="102"/>
        <v>3.267605633802817</v>
      </c>
      <c r="P1085" s="10">
        <f t="shared" si="103"/>
        <v>29</v>
      </c>
      <c r="Q1085" t="str">
        <f t="shared" si="104"/>
        <v>theater</v>
      </c>
      <c r="R1085" t="str">
        <f t="shared" si="105"/>
        <v>musical</v>
      </c>
      <c r="S1085" s="15">
        <f t="shared" si="100"/>
        <v>42138.548819444448</v>
      </c>
      <c r="T1085" s="15">
        <f t="shared" si="101"/>
        <v>42170.548819444448</v>
      </c>
    </row>
    <row r="1086" spans="1:20" ht="57.6" x14ac:dyDescent="0.3">
      <c r="A1086">
        <v>2159</v>
      </c>
      <c r="B1086" s="3" t="s">
        <v>2160</v>
      </c>
      <c r="C1086" s="3" t="s">
        <v>6269</v>
      </c>
      <c r="D1086">
        <v>3600</v>
      </c>
      <c r="E1086">
        <v>26</v>
      </c>
      <c r="F1086" s="6" t="s">
        <v>8221</v>
      </c>
      <c r="G1086" t="s">
        <v>8224</v>
      </c>
      <c r="H1086" t="s">
        <v>8246</v>
      </c>
      <c r="I1086">
        <v>1310837574</v>
      </c>
      <c r="J1086">
        <v>1308245574</v>
      </c>
      <c r="K1086" t="b">
        <v>0</v>
      </c>
      <c r="L1086">
        <v>2</v>
      </c>
      <c r="M1086" t="b">
        <v>0</v>
      </c>
      <c r="N1086" t="s">
        <v>8282</v>
      </c>
      <c r="O1086" s="9">
        <f t="shared" si="102"/>
        <v>0.72222222222222221</v>
      </c>
      <c r="P1086" s="10">
        <f t="shared" si="103"/>
        <v>13</v>
      </c>
      <c r="Q1086" t="str">
        <f t="shared" si="104"/>
        <v>games</v>
      </c>
      <c r="R1086" t="str">
        <f t="shared" si="105"/>
        <v>video games</v>
      </c>
      <c r="S1086" s="15">
        <f t="shared" si="100"/>
        <v>40710.481180555551</v>
      </c>
      <c r="T1086" s="15">
        <f t="shared" si="101"/>
        <v>40740.481180555551</v>
      </c>
    </row>
    <row r="1087" spans="1:20" ht="43.2" x14ac:dyDescent="0.3">
      <c r="A1087">
        <v>881</v>
      </c>
      <c r="B1087" s="3" t="s">
        <v>882</v>
      </c>
      <c r="C1087" s="3" t="s">
        <v>4991</v>
      </c>
      <c r="D1087">
        <v>3750</v>
      </c>
      <c r="E1087">
        <v>30</v>
      </c>
      <c r="F1087" s="6" t="s">
        <v>8221</v>
      </c>
      <c r="G1087" t="s">
        <v>8224</v>
      </c>
      <c r="H1087" t="s">
        <v>8246</v>
      </c>
      <c r="I1087">
        <v>1326520886</v>
      </c>
      <c r="J1087">
        <v>1322632886</v>
      </c>
      <c r="K1087" t="b">
        <v>0</v>
      </c>
      <c r="L1087">
        <v>1</v>
      </c>
      <c r="M1087" t="b">
        <v>0</v>
      </c>
      <c r="N1087" t="s">
        <v>8279</v>
      </c>
      <c r="O1087" s="9">
        <f t="shared" si="102"/>
        <v>0.8</v>
      </c>
      <c r="P1087" s="10">
        <f t="shared" si="103"/>
        <v>30</v>
      </c>
      <c r="Q1087" t="str">
        <f t="shared" si="104"/>
        <v>music</v>
      </c>
      <c r="R1087" t="str">
        <f t="shared" si="105"/>
        <v>indie rock</v>
      </c>
      <c r="S1087" s="15">
        <f t="shared" si="100"/>
        <v>40877.00099537037</v>
      </c>
      <c r="T1087" s="15">
        <f t="shared" si="101"/>
        <v>40922.00099537037</v>
      </c>
    </row>
    <row r="1088" spans="1:20" ht="43.2" x14ac:dyDescent="0.3">
      <c r="A1088">
        <v>3191</v>
      </c>
      <c r="B1088" s="3" t="s">
        <v>3191</v>
      </c>
      <c r="C1088" s="3" t="s">
        <v>7301</v>
      </c>
      <c r="D1088">
        <v>3750</v>
      </c>
      <c r="E1088">
        <v>151</v>
      </c>
      <c r="F1088" s="6" t="s">
        <v>8221</v>
      </c>
      <c r="G1088" t="s">
        <v>8224</v>
      </c>
      <c r="H1088" t="s">
        <v>8246</v>
      </c>
      <c r="I1088">
        <v>1471370869</v>
      </c>
      <c r="J1088">
        <v>1466186869</v>
      </c>
      <c r="K1088" t="b">
        <v>0</v>
      </c>
      <c r="L1088">
        <v>4</v>
      </c>
      <c r="M1088" t="b">
        <v>0</v>
      </c>
      <c r="N1088" t="s">
        <v>8305</v>
      </c>
      <c r="O1088" s="9">
        <f t="shared" si="102"/>
        <v>4.0266666666666664</v>
      </c>
      <c r="P1088" s="10">
        <f t="shared" si="103"/>
        <v>37.75</v>
      </c>
      <c r="Q1088" t="str">
        <f t="shared" si="104"/>
        <v>theater</v>
      </c>
      <c r="R1088" t="str">
        <f t="shared" si="105"/>
        <v>musical</v>
      </c>
      <c r="S1088" s="15">
        <f t="shared" si="100"/>
        <v>42538.505428240736</v>
      </c>
      <c r="T1088" s="15">
        <f t="shared" si="101"/>
        <v>42598.505428240736</v>
      </c>
    </row>
    <row r="1089" spans="1:20" ht="43.2" x14ac:dyDescent="0.3">
      <c r="A1089">
        <v>4058</v>
      </c>
      <c r="B1089" s="3" t="s">
        <v>4054</v>
      </c>
      <c r="C1089" s="3" t="s">
        <v>8162</v>
      </c>
      <c r="D1089">
        <v>3750</v>
      </c>
      <c r="E1089">
        <v>95</v>
      </c>
      <c r="F1089" s="6" t="s">
        <v>8221</v>
      </c>
      <c r="G1089" t="s">
        <v>8224</v>
      </c>
      <c r="H1089" t="s">
        <v>8246</v>
      </c>
      <c r="I1089">
        <v>1459483140</v>
      </c>
      <c r="J1089">
        <v>1458178044</v>
      </c>
      <c r="K1089" t="b">
        <v>0</v>
      </c>
      <c r="L1089">
        <v>4</v>
      </c>
      <c r="M1089" t="b">
        <v>0</v>
      </c>
      <c r="N1089" t="s">
        <v>8271</v>
      </c>
      <c r="O1089" s="9">
        <f t="shared" si="102"/>
        <v>2.5333333333333332</v>
      </c>
      <c r="P1089" s="10">
        <f t="shared" si="103"/>
        <v>23.75</v>
      </c>
      <c r="Q1089" t="str">
        <f t="shared" si="104"/>
        <v>theater</v>
      </c>
      <c r="R1089" t="str">
        <f t="shared" si="105"/>
        <v>plays</v>
      </c>
      <c r="S1089" s="15">
        <f t="shared" si="100"/>
        <v>42445.810694444444</v>
      </c>
      <c r="T1089" s="15">
        <f t="shared" si="101"/>
        <v>42460.915972222225</v>
      </c>
    </row>
    <row r="1090" spans="1:20" ht="43.2" x14ac:dyDescent="0.3">
      <c r="A1090">
        <v>773</v>
      </c>
      <c r="B1090" s="3" t="s">
        <v>774</v>
      </c>
      <c r="C1090" s="3" t="s">
        <v>4883</v>
      </c>
      <c r="D1090">
        <v>3759</v>
      </c>
      <c r="E1090">
        <v>32</v>
      </c>
      <c r="F1090" s="6" t="s">
        <v>8221</v>
      </c>
      <c r="G1090" t="s">
        <v>8225</v>
      </c>
      <c r="H1090" t="s">
        <v>8247</v>
      </c>
      <c r="I1090">
        <v>1431298860</v>
      </c>
      <c r="J1090">
        <v>1428341985</v>
      </c>
      <c r="K1090" t="b">
        <v>0</v>
      </c>
      <c r="L1090">
        <v>2</v>
      </c>
      <c r="M1090" t="b">
        <v>0</v>
      </c>
      <c r="N1090" t="s">
        <v>8275</v>
      </c>
      <c r="O1090" s="9">
        <f t="shared" si="102"/>
        <v>0.85129023676509719</v>
      </c>
      <c r="P1090" s="10">
        <f t="shared" si="103"/>
        <v>16</v>
      </c>
      <c r="Q1090" t="str">
        <f t="shared" si="104"/>
        <v>publishing</v>
      </c>
      <c r="R1090" t="str">
        <f t="shared" si="105"/>
        <v>fiction</v>
      </c>
      <c r="S1090" s="15">
        <f t="shared" si="100"/>
        <v>42100.485937499994</v>
      </c>
      <c r="T1090" s="15">
        <f t="shared" si="101"/>
        <v>42134.709027777775</v>
      </c>
    </row>
    <row r="1091" spans="1:20" ht="43.2" x14ac:dyDescent="0.3">
      <c r="A1091">
        <v>880</v>
      </c>
      <c r="B1091" s="3" t="s">
        <v>881</v>
      </c>
      <c r="C1091" s="3" t="s">
        <v>4990</v>
      </c>
      <c r="D1091">
        <v>3780</v>
      </c>
      <c r="E1091">
        <v>113</v>
      </c>
      <c r="F1091" s="6" t="s">
        <v>8221</v>
      </c>
      <c r="G1091" t="s">
        <v>8224</v>
      </c>
      <c r="H1091" t="s">
        <v>8246</v>
      </c>
      <c r="I1091">
        <v>1351582938</v>
      </c>
      <c r="J1091">
        <v>1348731738</v>
      </c>
      <c r="K1091" t="b">
        <v>0</v>
      </c>
      <c r="L1091">
        <v>8</v>
      </c>
      <c r="M1091" t="b">
        <v>0</v>
      </c>
      <c r="N1091" t="s">
        <v>8279</v>
      </c>
      <c r="O1091" s="9">
        <f t="shared" si="102"/>
        <v>2.9894179894179893</v>
      </c>
      <c r="P1091" s="10">
        <f t="shared" si="103"/>
        <v>14.125</v>
      </c>
      <c r="Q1091" t="str">
        <f t="shared" si="104"/>
        <v>music</v>
      </c>
      <c r="R1091" t="str">
        <f t="shared" si="105"/>
        <v>indie rock</v>
      </c>
      <c r="S1091" s="15">
        <f t="shared" ref="S1091:S1154" si="106">(((J1091/60)/60)/24)+DATE(1970,1,1)+(-6/24)</f>
        <v>41179.07104166667</v>
      </c>
      <c r="T1091" s="15">
        <f t="shared" ref="T1091:T1154" si="107">(((I1091/60)/60)/24)+DATE(1970,1,1)+(-6/24)</f>
        <v>41212.07104166667</v>
      </c>
    </row>
    <row r="1092" spans="1:20" ht="43.2" x14ac:dyDescent="0.3">
      <c r="A1092">
        <v>554</v>
      </c>
      <c r="B1092" s="3" t="s">
        <v>555</v>
      </c>
      <c r="C1092" s="3" t="s">
        <v>4664</v>
      </c>
      <c r="D1092">
        <v>3870</v>
      </c>
      <c r="E1092">
        <v>1416</v>
      </c>
      <c r="F1092" s="6" t="s">
        <v>8221</v>
      </c>
      <c r="G1092" t="s">
        <v>8224</v>
      </c>
      <c r="H1092" t="s">
        <v>8246</v>
      </c>
      <c r="I1092">
        <v>1413735972</v>
      </c>
      <c r="J1092">
        <v>1411143972</v>
      </c>
      <c r="K1092" t="b">
        <v>0</v>
      </c>
      <c r="L1092">
        <v>22</v>
      </c>
      <c r="M1092" t="b">
        <v>0</v>
      </c>
      <c r="N1092" t="s">
        <v>8272</v>
      </c>
      <c r="O1092" s="9">
        <f t="shared" si="102"/>
        <v>36.589147286821706</v>
      </c>
      <c r="P1092" s="10">
        <f t="shared" si="103"/>
        <v>64.36363636363636</v>
      </c>
      <c r="Q1092" t="str">
        <f t="shared" si="104"/>
        <v>technology</v>
      </c>
      <c r="R1092" t="str">
        <f t="shared" si="105"/>
        <v>web</v>
      </c>
      <c r="S1092" s="15">
        <f t="shared" si="106"/>
        <v>41901.434861111113</v>
      </c>
      <c r="T1092" s="15">
        <f t="shared" si="107"/>
        <v>41931.434861111113</v>
      </c>
    </row>
    <row r="1093" spans="1:20" ht="57.6" x14ac:dyDescent="0.3">
      <c r="A1093">
        <v>918</v>
      </c>
      <c r="B1093" s="3" t="s">
        <v>919</v>
      </c>
      <c r="C1093" s="3" t="s">
        <v>5028</v>
      </c>
      <c r="D1093">
        <v>3900</v>
      </c>
      <c r="E1093">
        <v>196</v>
      </c>
      <c r="F1093" s="6" t="s">
        <v>8221</v>
      </c>
      <c r="G1093" t="s">
        <v>8225</v>
      </c>
      <c r="H1093" t="s">
        <v>8247</v>
      </c>
      <c r="I1093">
        <v>1417474761</v>
      </c>
      <c r="J1093">
        <v>1414879161</v>
      </c>
      <c r="K1093" t="b">
        <v>0</v>
      </c>
      <c r="L1093">
        <v>10</v>
      </c>
      <c r="M1093" t="b">
        <v>0</v>
      </c>
      <c r="N1093" t="s">
        <v>8278</v>
      </c>
      <c r="O1093" s="9">
        <f t="shared" si="102"/>
        <v>5.0256410256410255</v>
      </c>
      <c r="P1093" s="10">
        <f t="shared" si="103"/>
        <v>19.600000000000001</v>
      </c>
      <c r="Q1093" t="str">
        <f t="shared" si="104"/>
        <v>music</v>
      </c>
      <c r="R1093" t="str">
        <f t="shared" si="105"/>
        <v>jazz</v>
      </c>
      <c r="S1093" s="15">
        <f t="shared" si="106"/>
        <v>41944.666215277779</v>
      </c>
      <c r="T1093" s="15">
        <f t="shared" si="107"/>
        <v>41974.707881944443</v>
      </c>
    </row>
    <row r="1094" spans="1:20" ht="43.2" x14ac:dyDescent="0.3">
      <c r="A1094">
        <v>232</v>
      </c>
      <c r="B1094" s="3" t="s">
        <v>234</v>
      </c>
      <c r="C1094" s="3" t="s">
        <v>4342</v>
      </c>
      <c r="D1094">
        <v>4000</v>
      </c>
      <c r="E1094">
        <v>110</v>
      </c>
      <c r="F1094" s="6" t="s">
        <v>8221</v>
      </c>
      <c r="G1094" t="s">
        <v>8225</v>
      </c>
      <c r="H1094" t="s">
        <v>8247</v>
      </c>
      <c r="I1094">
        <v>1425066546</v>
      </c>
      <c r="J1094">
        <v>1422474546</v>
      </c>
      <c r="K1094" t="b">
        <v>0</v>
      </c>
      <c r="L1094">
        <v>7</v>
      </c>
      <c r="M1094" t="b">
        <v>0</v>
      </c>
      <c r="N1094" t="s">
        <v>8268</v>
      </c>
      <c r="O1094" s="9">
        <f t="shared" si="102"/>
        <v>2.75</v>
      </c>
      <c r="P1094" s="10">
        <f t="shared" si="103"/>
        <v>15.714285714285714</v>
      </c>
      <c r="Q1094" t="str">
        <f t="shared" si="104"/>
        <v>film &amp; video</v>
      </c>
      <c r="R1094" t="str">
        <f t="shared" si="105"/>
        <v>drama</v>
      </c>
      <c r="S1094" s="15">
        <f t="shared" si="106"/>
        <v>42032.57576388889</v>
      </c>
      <c r="T1094" s="15">
        <f t="shared" si="107"/>
        <v>42062.57576388889</v>
      </c>
    </row>
    <row r="1095" spans="1:20" ht="43.2" x14ac:dyDescent="0.3">
      <c r="A1095">
        <v>766</v>
      </c>
      <c r="B1095" s="3" t="s">
        <v>767</v>
      </c>
      <c r="C1095" s="3" t="s">
        <v>4876</v>
      </c>
      <c r="D1095">
        <v>4000</v>
      </c>
      <c r="E1095">
        <v>0</v>
      </c>
      <c r="F1095" s="6" t="s">
        <v>8221</v>
      </c>
      <c r="G1095" t="s">
        <v>8229</v>
      </c>
      <c r="H1095" t="s">
        <v>8251</v>
      </c>
      <c r="I1095">
        <v>1424112483</v>
      </c>
      <c r="J1095">
        <v>1421520483</v>
      </c>
      <c r="K1095" t="b">
        <v>0</v>
      </c>
      <c r="L1095">
        <v>0</v>
      </c>
      <c r="M1095" t="b">
        <v>0</v>
      </c>
      <c r="N1095" t="s">
        <v>8275</v>
      </c>
      <c r="O1095" s="9">
        <f t="shared" si="102"/>
        <v>0</v>
      </c>
      <c r="P1095" s="10" t="e">
        <f t="shared" si="103"/>
        <v>#DIV/0!</v>
      </c>
      <c r="Q1095" t="str">
        <f t="shared" si="104"/>
        <v>publishing</v>
      </c>
      <c r="R1095" t="str">
        <f t="shared" si="105"/>
        <v>fiction</v>
      </c>
      <c r="S1095" s="15">
        <f t="shared" si="106"/>
        <v>42021.533368055556</v>
      </c>
      <c r="T1095" s="15">
        <f t="shared" si="107"/>
        <v>42051.533368055556</v>
      </c>
    </row>
    <row r="1096" spans="1:20" ht="57.6" x14ac:dyDescent="0.3">
      <c r="A1096">
        <v>769</v>
      </c>
      <c r="B1096" s="3" t="s">
        <v>770</v>
      </c>
      <c r="C1096" s="3" t="s">
        <v>4879</v>
      </c>
      <c r="D1096">
        <v>4000</v>
      </c>
      <c r="E1096">
        <v>1656</v>
      </c>
      <c r="F1096" s="6" t="s">
        <v>8221</v>
      </c>
      <c r="G1096" t="s">
        <v>8224</v>
      </c>
      <c r="H1096" t="s">
        <v>8246</v>
      </c>
      <c r="I1096">
        <v>1388102094</v>
      </c>
      <c r="J1096">
        <v>1385510094</v>
      </c>
      <c r="K1096" t="b">
        <v>0</v>
      </c>
      <c r="L1096">
        <v>52</v>
      </c>
      <c r="M1096" t="b">
        <v>0</v>
      </c>
      <c r="N1096" t="s">
        <v>8275</v>
      </c>
      <c r="O1096" s="9">
        <f t="shared" si="102"/>
        <v>41.4</v>
      </c>
      <c r="P1096" s="10">
        <f t="shared" si="103"/>
        <v>31.846153846153847</v>
      </c>
      <c r="Q1096" t="str">
        <f t="shared" si="104"/>
        <v>publishing</v>
      </c>
      <c r="R1096" t="str">
        <f t="shared" si="105"/>
        <v>fiction</v>
      </c>
      <c r="S1096" s="15">
        <f t="shared" si="106"/>
        <v>41604.746458333335</v>
      </c>
      <c r="T1096" s="15">
        <f t="shared" si="107"/>
        <v>41634.746458333335</v>
      </c>
    </row>
    <row r="1097" spans="1:20" ht="57.6" x14ac:dyDescent="0.3">
      <c r="A1097">
        <v>948</v>
      </c>
      <c r="B1097" s="3" t="s">
        <v>949</v>
      </c>
      <c r="C1097" s="3" t="s">
        <v>5058</v>
      </c>
      <c r="D1097">
        <v>4000</v>
      </c>
      <c r="E1097">
        <v>480</v>
      </c>
      <c r="F1097" s="6" t="s">
        <v>8221</v>
      </c>
      <c r="G1097" t="s">
        <v>8233</v>
      </c>
      <c r="H1097" t="s">
        <v>8249</v>
      </c>
      <c r="I1097">
        <v>1457812364</v>
      </c>
      <c r="J1097">
        <v>1455220364</v>
      </c>
      <c r="K1097" t="b">
        <v>0</v>
      </c>
      <c r="L1097">
        <v>8</v>
      </c>
      <c r="M1097" t="b">
        <v>0</v>
      </c>
      <c r="N1097" t="s">
        <v>8273</v>
      </c>
      <c r="O1097" s="9">
        <f t="shared" si="102"/>
        <v>12</v>
      </c>
      <c r="P1097" s="10">
        <f t="shared" si="103"/>
        <v>60</v>
      </c>
      <c r="Q1097" t="str">
        <f t="shared" si="104"/>
        <v>technology</v>
      </c>
      <c r="R1097" t="str">
        <f t="shared" si="105"/>
        <v>wearables</v>
      </c>
      <c r="S1097" s="15">
        <f t="shared" si="106"/>
        <v>42411.578287037039</v>
      </c>
      <c r="T1097" s="15">
        <f t="shared" si="107"/>
        <v>42441.578287037039</v>
      </c>
    </row>
    <row r="1098" spans="1:20" ht="28.8" x14ac:dyDescent="0.3">
      <c r="A1098">
        <v>996</v>
      </c>
      <c r="B1098" s="3" t="s">
        <v>997</v>
      </c>
      <c r="C1098" s="3" t="s">
        <v>5106</v>
      </c>
      <c r="D1098">
        <v>4000</v>
      </c>
      <c r="E1098">
        <v>65</v>
      </c>
      <c r="F1098" s="6" t="s">
        <v>8221</v>
      </c>
      <c r="G1098" t="s">
        <v>8224</v>
      </c>
      <c r="H1098" t="s">
        <v>8246</v>
      </c>
      <c r="I1098">
        <v>1406474820</v>
      </c>
      <c r="J1098">
        <v>1403902060</v>
      </c>
      <c r="K1098" t="b">
        <v>0</v>
      </c>
      <c r="L1098">
        <v>5</v>
      </c>
      <c r="M1098" t="b">
        <v>0</v>
      </c>
      <c r="N1098" t="s">
        <v>8273</v>
      </c>
      <c r="O1098" s="9">
        <f t="shared" si="102"/>
        <v>1.625</v>
      </c>
      <c r="P1098" s="10">
        <f t="shared" si="103"/>
        <v>13</v>
      </c>
      <c r="Q1098" t="str">
        <f t="shared" si="104"/>
        <v>technology</v>
      </c>
      <c r="R1098" t="str">
        <f t="shared" si="105"/>
        <v>wearables</v>
      </c>
      <c r="S1098" s="15">
        <f t="shared" si="106"/>
        <v>41817.616435185184</v>
      </c>
      <c r="T1098" s="15">
        <f t="shared" si="107"/>
        <v>41847.393750000003</v>
      </c>
    </row>
    <row r="1099" spans="1:20" ht="43.2" x14ac:dyDescent="0.3">
      <c r="A1099">
        <v>1100</v>
      </c>
      <c r="B1099" s="3" t="s">
        <v>1101</v>
      </c>
      <c r="C1099" s="3" t="s">
        <v>5210</v>
      </c>
      <c r="D1099">
        <v>4000</v>
      </c>
      <c r="E1099">
        <v>100</v>
      </c>
      <c r="F1099" s="6" t="s">
        <v>8221</v>
      </c>
      <c r="G1099" t="s">
        <v>8236</v>
      </c>
      <c r="H1099" t="s">
        <v>8249</v>
      </c>
      <c r="I1099">
        <v>1455417571</v>
      </c>
      <c r="J1099">
        <v>1452825571</v>
      </c>
      <c r="K1099" t="b">
        <v>0</v>
      </c>
      <c r="L1099">
        <v>10</v>
      </c>
      <c r="M1099" t="b">
        <v>0</v>
      </c>
      <c r="N1099" t="s">
        <v>8282</v>
      </c>
      <c r="O1099" s="9">
        <f t="shared" si="102"/>
        <v>2.5</v>
      </c>
      <c r="P1099" s="10">
        <f t="shared" si="103"/>
        <v>10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42383.860775462963</v>
      </c>
      <c r="T1099" s="15">
        <f t="shared" si="107"/>
        <v>42413.860775462963</v>
      </c>
    </row>
    <row r="1100" spans="1:20" ht="43.2" x14ac:dyDescent="0.3">
      <c r="A1100">
        <v>1142</v>
      </c>
      <c r="B1100" s="3" t="s">
        <v>1143</v>
      </c>
      <c r="C1100" s="3" t="s">
        <v>5252</v>
      </c>
      <c r="D1100">
        <v>4000</v>
      </c>
      <c r="E1100">
        <v>0</v>
      </c>
      <c r="F1100" s="6" t="s">
        <v>8221</v>
      </c>
      <c r="G1100" t="s">
        <v>8224</v>
      </c>
      <c r="H1100" t="s">
        <v>8246</v>
      </c>
      <c r="I1100">
        <v>1424131727</v>
      </c>
      <c r="J1100">
        <v>1421539727</v>
      </c>
      <c r="K1100" t="b">
        <v>0</v>
      </c>
      <c r="L1100">
        <v>0</v>
      </c>
      <c r="M1100" t="b">
        <v>0</v>
      </c>
      <c r="N1100" t="s">
        <v>8283</v>
      </c>
      <c r="O1100" s="9">
        <f t="shared" si="102"/>
        <v>0</v>
      </c>
      <c r="P1100" s="10" t="e">
        <f t="shared" si="103"/>
        <v>#DIV/0!</v>
      </c>
      <c r="Q1100" t="str">
        <f t="shared" si="104"/>
        <v>games</v>
      </c>
      <c r="R1100" t="str">
        <f t="shared" si="105"/>
        <v>mobile games</v>
      </c>
      <c r="S1100" s="15">
        <f t="shared" si="106"/>
        <v>42021.756099537044</v>
      </c>
      <c r="T1100" s="15">
        <f t="shared" si="107"/>
        <v>42051.756099537044</v>
      </c>
    </row>
    <row r="1101" spans="1:20" ht="43.2" x14ac:dyDescent="0.3">
      <c r="A1101">
        <v>1409</v>
      </c>
      <c r="B1101" s="3" t="s">
        <v>1410</v>
      </c>
      <c r="C1101" s="3" t="s">
        <v>5519</v>
      </c>
      <c r="D1101">
        <v>4000</v>
      </c>
      <c r="E1101">
        <v>0</v>
      </c>
      <c r="F1101" s="6" t="s">
        <v>8221</v>
      </c>
      <c r="G1101" t="s">
        <v>8224</v>
      </c>
      <c r="H1101" t="s">
        <v>8246</v>
      </c>
      <c r="I1101">
        <v>1420085535</v>
      </c>
      <c r="J1101">
        <v>1414897935</v>
      </c>
      <c r="K1101" t="b">
        <v>0</v>
      </c>
      <c r="L1101">
        <v>0</v>
      </c>
      <c r="M1101" t="b">
        <v>0</v>
      </c>
      <c r="N1101" t="s">
        <v>8287</v>
      </c>
      <c r="O1101" s="9">
        <f t="shared" si="102"/>
        <v>0</v>
      </c>
      <c r="P1101" s="10" t="e">
        <f t="shared" si="103"/>
        <v>#DIV/0!</v>
      </c>
      <c r="Q1101" t="str">
        <f t="shared" si="104"/>
        <v>publishing</v>
      </c>
      <c r="R1101" t="str">
        <f t="shared" si="105"/>
        <v>translations</v>
      </c>
      <c r="S1101" s="15">
        <f t="shared" si="106"/>
        <v>41944.883506944447</v>
      </c>
      <c r="T1101" s="15">
        <f t="shared" si="107"/>
        <v>42004.925173611111</v>
      </c>
    </row>
    <row r="1102" spans="1:20" ht="57.6" x14ac:dyDescent="0.3">
      <c r="A1102">
        <v>1492</v>
      </c>
      <c r="B1102" s="3" t="s">
        <v>1493</v>
      </c>
      <c r="C1102" s="3" t="s">
        <v>5602</v>
      </c>
      <c r="D1102">
        <v>4000</v>
      </c>
      <c r="E1102">
        <v>30</v>
      </c>
      <c r="F1102" s="6" t="s">
        <v>8221</v>
      </c>
      <c r="G1102" t="s">
        <v>8224</v>
      </c>
      <c r="H1102" t="s">
        <v>8246</v>
      </c>
      <c r="I1102">
        <v>1308431646</v>
      </c>
      <c r="J1102">
        <v>1305839646</v>
      </c>
      <c r="K1102" t="b">
        <v>0</v>
      </c>
      <c r="L1102">
        <v>2</v>
      </c>
      <c r="M1102" t="b">
        <v>0</v>
      </c>
      <c r="N1102" t="s">
        <v>8275</v>
      </c>
      <c r="O1102" s="9">
        <f t="shared" si="102"/>
        <v>0.75</v>
      </c>
      <c r="P1102" s="10">
        <f t="shared" si="103"/>
        <v>15</v>
      </c>
      <c r="Q1102" t="str">
        <f t="shared" si="104"/>
        <v>publishing</v>
      </c>
      <c r="R1102" t="str">
        <f t="shared" si="105"/>
        <v>fiction</v>
      </c>
      <c r="S1102" s="15">
        <f t="shared" si="106"/>
        <v>40682.634791666671</v>
      </c>
      <c r="T1102" s="15">
        <f t="shared" si="107"/>
        <v>40712.634791666671</v>
      </c>
    </row>
    <row r="1103" spans="1:20" ht="43.2" x14ac:dyDescent="0.3">
      <c r="A1103">
        <v>1719</v>
      </c>
      <c r="B1103" s="3" t="s">
        <v>1720</v>
      </c>
      <c r="C1103" s="3" t="s">
        <v>5829</v>
      </c>
      <c r="D1103">
        <v>4000</v>
      </c>
      <c r="E1103">
        <v>35</v>
      </c>
      <c r="F1103" s="6" t="s">
        <v>8221</v>
      </c>
      <c r="G1103" t="s">
        <v>8224</v>
      </c>
      <c r="H1103" t="s">
        <v>8246</v>
      </c>
      <c r="I1103">
        <v>1410958191</v>
      </c>
      <c r="J1103">
        <v>1408366191</v>
      </c>
      <c r="K1103" t="b">
        <v>0</v>
      </c>
      <c r="L1103">
        <v>3</v>
      </c>
      <c r="M1103" t="b">
        <v>0</v>
      </c>
      <c r="N1103" t="s">
        <v>8293</v>
      </c>
      <c r="O1103" s="9">
        <f t="shared" si="102"/>
        <v>0.87500000000000011</v>
      </c>
      <c r="P1103" s="10">
        <f t="shared" si="103"/>
        <v>11.666666666666666</v>
      </c>
      <c r="Q1103" t="str">
        <f t="shared" si="104"/>
        <v>music</v>
      </c>
      <c r="R1103" t="str">
        <f t="shared" si="105"/>
        <v>faith</v>
      </c>
      <c r="S1103" s="15">
        <f t="shared" si="106"/>
        <v>41869.284618055557</v>
      </c>
      <c r="T1103" s="15">
        <f t="shared" si="107"/>
        <v>41899.284618055557</v>
      </c>
    </row>
    <row r="1104" spans="1:20" ht="43.2" x14ac:dyDescent="0.3">
      <c r="A1104">
        <v>1720</v>
      </c>
      <c r="B1104" s="3" t="s">
        <v>1721</v>
      </c>
      <c r="C1104" s="3" t="s">
        <v>5830</v>
      </c>
      <c r="D1104">
        <v>4000</v>
      </c>
      <c r="E1104">
        <v>225</v>
      </c>
      <c r="F1104" s="6" t="s">
        <v>8221</v>
      </c>
      <c r="G1104" t="s">
        <v>8224</v>
      </c>
      <c r="H1104" t="s">
        <v>8246</v>
      </c>
      <c r="I1104">
        <v>1415562471</v>
      </c>
      <c r="J1104">
        <v>1412966871</v>
      </c>
      <c r="K1104" t="b">
        <v>0</v>
      </c>
      <c r="L1104">
        <v>8</v>
      </c>
      <c r="M1104" t="b">
        <v>0</v>
      </c>
      <c r="N1104" t="s">
        <v>8293</v>
      </c>
      <c r="O1104" s="9">
        <f t="shared" si="102"/>
        <v>5.625</v>
      </c>
      <c r="P1104" s="10">
        <f t="shared" si="103"/>
        <v>28.125</v>
      </c>
      <c r="Q1104" t="str">
        <f t="shared" si="104"/>
        <v>music</v>
      </c>
      <c r="R1104" t="str">
        <f t="shared" si="105"/>
        <v>faith</v>
      </c>
      <c r="S1104" s="15">
        <f t="shared" si="106"/>
        <v>41922.533229166671</v>
      </c>
      <c r="T1104" s="15">
        <f t="shared" si="107"/>
        <v>41952.574895833335</v>
      </c>
    </row>
    <row r="1105" spans="1:20" ht="43.2" x14ac:dyDescent="0.3">
      <c r="A1105">
        <v>1732</v>
      </c>
      <c r="B1105" s="3" t="s">
        <v>1733</v>
      </c>
      <c r="C1105" s="3" t="s">
        <v>5842</v>
      </c>
      <c r="D1105">
        <v>4000</v>
      </c>
      <c r="E1105">
        <v>0</v>
      </c>
      <c r="F1105" s="6" t="s">
        <v>8221</v>
      </c>
      <c r="G1105" t="s">
        <v>8224</v>
      </c>
      <c r="H1105" t="s">
        <v>8246</v>
      </c>
      <c r="I1105">
        <v>1452920400</v>
      </c>
      <c r="J1105">
        <v>1447777481</v>
      </c>
      <c r="K1105" t="b">
        <v>0</v>
      </c>
      <c r="L1105">
        <v>0</v>
      </c>
      <c r="M1105" t="b">
        <v>0</v>
      </c>
      <c r="N1105" t="s">
        <v>8293</v>
      </c>
      <c r="O1105" s="9">
        <f t="shared" si="102"/>
        <v>0</v>
      </c>
      <c r="P1105" s="10" t="e">
        <f t="shared" si="103"/>
        <v>#DIV/0!</v>
      </c>
      <c r="Q1105" t="str">
        <f t="shared" si="104"/>
        <v>music</v>
      </c>
      <c r="R1105" t="str">
        <f t="shared" si="105"/>
        <v>faith</v>
      </c>
      <c r="S1105" s="15">
        <f t="shared" si="106"/>
        <v>42325.433807870373</v>
      </c>
      <c r="T1105" s="15">
        <f t="shared" si="107"/>
        <v>42384.958333333328</v>
      </c>
    </row>
    <row r="1106" spans="1:20" ht="43.2" x14ac:dyDescent="0.3">
      <c r="A1106">
        <v>1737</v>
      </c>
      <c r="B1106" s="3" t="s">
        <v>1738</v>
      </c>
      <c r="C1106" s="3" t="s">
        <v>5847</v>
      </c>
      <c r="D1106">
        <v>4000</v>
      </c>
      <c r="E1106">
        <v>850</v>
      </c>
      <c r="F1106" s="6" t="s">
        <v>8221</v>
      </c>
      <c r="G1106" t="s">
        <v>8224</v>
      </c>
      <c r="H1106" t="s">
        <v>8246</v>
      </c>
      <c r="I1106">
        <v>1437432392</v>
      </c>
      <c r="J1106">
        <v>1434840392</v>
      </c>
      <c r="K1106" t="b">
        <v>0</v>
      </c>
      <c r="L1106">
        <v>15</v>
      </c>
      <c r="M1106" t="b">
        <v>0</v>
      </c>
      <c r="N1106" t="s">
        <v>8293</v>
      </c>
      <c r="O1106" s="9">
        <f t="shared" si="102"/>
        <v>21.25</v>
      </c>
      <c r="P1106" s="10">
        <f t="shared" si="103"/>
        <v>56.666666666666664</v>
      </c>
      <c r="Q1106" t="str">
        <f t="shared" si="104"/>
        <v>music</v>
      </c>
      <c r="R1106" t="str">
        <f t="shared" si="105"/>
        <v>faith</v>
      </c>
      <c r="S1106" s="15">
        <f t="shared" si="106"/>
        <v>42175.698981481488</v>
      </c>
      <c r="T1106" s="15">
        <f t="shared" si="107"/>
        <v>42205.698981481488</v>
      </c>
    </row>
    <row r="1107" spans="1:20" ht="28.8" x14ac:dyDescent="0.3">
      <c r="A1107">
        <v>1799</v>
      </c>
      <c r="B1107" s="3" t="s">
        <v>1800</v>
      </c>
      <c r="C1107" s="3" t="s">
        <v>5909</v>
      </c>
      <c r="D1107">
        <v>4000</v>
      </c>
      <c r="E1107">
        <v>69.83</v>
      </c>
      <c r="F1107" s="6" t="s">
        <v>8221</v>
      </c>
      <c r="G1107" t="s">
        <v>8225</v>
      </c>
      <c r="H1107" t="s">
        <v>8247</v>
      </c>
      <c r="I1107">
        <v>1415740408</v>
      </c>
      <c r="J1107">
        <v>1414008808</v>
      </c>
      <c r="K1107" t="b">
        <v>1</v>
      </c>
      <c r="L1107">
        <v>6</v>
      </c>
      <c r="M1107" t="b">
        <v>0</v>
      </c>
      <c r="N1107" t="s">
        <v>8285</v>
      </c>
      <c r="O1107" s="9">
        <f t="shared" si="102"/>
        <v>1.7457500000000001</v>
      </c>
      <c r="P1107" s="10">
        <f t="shared" si="103"/>
        <v>11.638333333333334</v>
      </c>
      <c r="Q1107" t="str">
        <f t="shared" si="104"/>
        <v>photography</v>
      </c>
      <c r="R1107" t="str">
        <f t="shared" si="105"/>
        <v>photobooks</v>
      </c>
      <c r="S1107" s="15">
        <f t="shared" si="106"/>
        <v>41934.592685185184</v>
      </c>
      <c r="T1107" s="15">
        <f t="shared" si="107"/>
        <v>41954.634351851855</v>
      </c>
    </row>
    <row r="1108" spans="1:20" ht="43.2" x14ac:dyDescent="0.3">
      <c r="A1108">
        <v>2764</v>
      </c>
      <c r="B1108" s="3" t="s">
        <v>2764</v>
      </c>
      <c r="C1108" s="3" t="s">
        <v>6874</v>
      </c>
      <c r="D1108">
        <v>4000</v>
      </c>
      <c r="E1108">
        <v>45</v>
      </c>
      <c r="F1108" s="6" t="s">
        <v>8221</v>
      </c>
      <c r="G1108" t="s">
        <v>8224</v>
      </c>
      <c r="H1108" t="s">
        <v>8246</v>
      </c>
      <c r="I1108">
        <v>1338404400</v>
      </c>
      <c r="J1108">
        <v>1335855631</v>
      </c>
      <c r="K1108" t="b">
        <v>0</v>
      </c>
      <c r="L1108">
        <v>4</v>
      </c>
      <c r="M1108" t="b">
        <v>0</v>
      </c>
      <c r="N1108" t="s">
        <v>8304</v>
      </c>
      <c r="O1108" s="9">
        <f t="shared" si="102"/>
        <v>1.125</v>
      </c>
      <c r="P1108" s="10">
        <f t="shared" si="103"/>
        <v>11.25</v>
      </c>
      <c r="Q1108" t="str">
        <f t="shared" si="104"/>
        <v>publishing</v>
      </c>
      <c r="R1108" t="str">
        <f t="shared" si="105"/>
        <v>children's books</v>
      </c>
      <c r="S1108" s="15">
        <f t="shared" si="106"/>
        <v>41030.042025462964</v>
      </c>
      <c r="T1108" s="15">
        <f t="shared" si="107"/>
        <v>41059.541666666664</v>
      </c>
    </row>
    <row r="1109" spans="1:20" ht="43.2" x14ac:dyDescent="0.3">
      <c r="A1109">
        <v>2765</v>
      </c>
      <c r="B1109" s="3" t="s">
        <v>2765</v>
      </c>
      <c r="C1109" s="3" t="s">
        <v>6875</v>
      </c>
      <c r="D1109">
        <v>4000</v>
      </c>
      <c r="E1109">
        <v>0</v>
      </c>
      <c r="F1109" s="6" t="s">
        <v>8221</v>
      </c>
      <c r="G1109" t="s">
        <v>8224</v>
      </c>
      <c r="H1109" t="s">
        <v>8246</v>
      </c>
      <c r="I1109">
        <v>1351432428</v>
      </c>
      <c r="J1109">
        <v>1350050028</v>
      </c>
      <c r="K1109" t="b">
        <v>0</v>
      </c>
      <c r="L1109">
        <v>0</v>
      </c>
      <c r="M1109" t="b">
        <v>0</v>
      </c>
      <c r="N1109" t="s">
        <v>8304</v>
      </c>
      <c r="O1109" s="9">
        <f t="shared" si="102"/>
        <v>0</v>
      </c>
      <c r="P1109" s="10" t="e">
        <f t="shared" si="103"/>
        <v>#DIV/0!</v>
      </c>
      <c r="Q1109" t="str">
        <f t="shared" si="104"/>
        <v>publishing</v>
      </c>
      <c r="R1109" t="str">
        <f t="shared" si="105"/>
        <v>children's books</v>
      </c>
      <c r="S1109" s="15">
        <f t="shared" si="106"/>
        <v>41194.329027777778</v>
      </c>
      <c r="T1109" s="15">
        <f t="shared" si="107"/>
        <v>41210.329027777778</v>
      </c>
    </row>
    <row r="1110" spans="1:20" ht="43.2" x14ac:dyDescent="0.3">
      <c r="A1110">
        <v>2767</v>
      </c>
      <c r="B1110" s="3" t="s">
        <v>2767</v>
      </c>
      <c r="C1110" s="3" t="s">
        <v>6877</v>
      </c>
      <c r="D1110">
        <v>4000</v>
      </c>
      <c r="E1110">
        <v>34</v>
      </c>
      <c r="F1110" s="6" t="s">
        <v>8221</v>
      </c>
      <c r="G1110" t="s">
        <v>8229</v>
      </c>
      <c r="H1110" t="s">
        <v>8251</v>
      </c>
      <c r="I1110">
        <v>1439766050</v>
      </c>
      <c r="J1110">
        <v>1434582050</v>
      </c>
      <c r="K1110" t="b">
        <v>0</v>
      </c>
      <c r="L1110">
        <v>3</v>
      </c>
      <c r="M1110" t="b">
        <v>0</v>
      </c>
      <c r="N1110" t="s">
        <v>8304</v>
      </c>
      <c r="O1110" s="9">
        <f t="shared" si="102"/>
        <v>0.85000000000000009</v>
      </c>
      <c r="P1110" s="10">
        <f t="shared" si="103"/>
        <v>11.333333333333334</v>
      </c>
      <c r="Q1110" t="str">
        <f t="shared" si="104"/>
        <v>publishing</v>
      </c>
      <c r="R1110" t="str">
        <f t="shared" si="105"/>
        <v>children's books</v>
      </c>
      <c r="S1110" s="15">
        <f t="shared" si="106"/>
        <v>42172.708912037036</v>
      </c>
      <c r="T1110" s="15">
        <f t="shared" si="107"/>
        <v>42232.708912037036</v>
      </c>
    </row>
    <row r="1111" spans="1:20" ht="43.2" x14ac:dyDescent="0.3">
      <c r="A1111">
        <v>2774</v>
      </c>
      <c r="B1111" s="3" t="s">
        <v>2774</v>
      </c>
      <c r="C1111" s="3" t="s">
        <v>6884</v>
      </c>
      <c r="D1111">
        <v>4000</v>
      </c>
      <c r="E1111">
        <v>570</v>
      </c>
      <c r="F1111" s="6" t="s">
        <v>8221</v>
      </c>
      <c r="G1111" t="s">
        <v>8224</v>
      </c>
      <c r="H1111" t="s">
        <v>8246</v>
      </c>
      <c r="I1111">
        <v>1362711728</v>
      </c>
      <c r="J1111">
        <v>1360119728</v>
      </c>
      <c r="K1111" t="b">
        <v>0</v>
      </c>
      <c r="L1111">
        <v>13</v>
      </c>
      <c r="M1111" t="b">
        <v>0</v>
      </c>
      <c r="N1111" t="s">
        <v>8304</v>
      </c>
      <c r="O1111" s="9">
        <f t="shared" si="102"/>
        <v>14.249999999999998</v>
      </c>
      <c r="P1111" s="10">
        <f t="shared" si="103"/>
        <v>43.846153846153847</v>
      </c>
      <c r="Q1111" t="str">
        <f t="shared" si="104"/>
        <v>publishing</v>
      </c>
      <c r="R1111" t="str">
        <f t="shared" si="105"/>
        <v>children's books</v>
      </c>
      <c r="S1111" s="15">
        <f t="shared" si="106"/>
        <v>41310.876481481479</v>
      </c>
      <c r="T1111" s="15">
        <f t="shared" si="107"/>
        <v>41340.876481481479</v>
      </c>
    </row>
    <row r="1112" spans="1:20" ht="57.6" x14ac:dyDescent="0.3">
      <c r="A1112">
        <v>2860</v>
      </c>
      <c r="B1112" s="3" t="s">
        <v>2860</v>
      </c>
      <c r="C1112" s="3" t="s">
        <v>6970</v>
      </c>
      <c r="D1112">
        <v>4000</v>
      </c>
      <c r="E1112">
        <v>266</v>
      </c>
      <c r="F1112" s="6" t="s">
        <v>8221</v>
      </c>
      <c r="G1112" t="s">
        <v>8224</v>
      </c>
      <c r="H1112" t="s">
        <v>8246</v>
      </c>
      <c r="I1112">
        <v>1466363576</v>
      </c>
      <c r="J1112">
        <v>1461179576</v>
      </c>
      <c r="K1112" t="b">
        <v>0</v>
      </c>
      <c r="L1112">
        <v>9</v>
      </c>
      <c r="M1112" t="b">
        <v>0</v>
      </c>
      <c r="N1112" t="s">
        <v>8271</v>
      </c>
      <c r="O1112" s="9">
        <f t="shared" si="102"/>
        <v>6.65</v>
      </c>
      <c r="P1112" s="10">
        <f t="shared" si="103"/>
        <v>29.555555555555557</v>
      </c>
      <c r="Q1112" t="str">
        <f t="shared" si="104"/>
        <v>theater</v>
      </c>
      <c r="R1112" t="str">
        <f t="shared" si="105"/>
        <v>plays</v>
      </c>
      <c r="S1112" s="15">
        <f t="shared" si="106"/>
        <v>42480.550648148142</v>
      </c>
      <c r="T1112" s="15">
        <f t="shared" si="107"/>
        <v>42540.550648148142</v>
      </c>
    </row>
    <row r="1113" spans="1:20" ht="57.6" x14ac:dyDescent="0.3">
      <c r="A1113">
        <v>3093</v>
      </c>
      <c r="B1113" s="3" t="s">
        <v>3093</v>
      </c>
      <c r="C1113" s="3" t="s">
        <v>7203</v>
      </c>
      <c r="D1113">
        <v>4000</v>
      </c>
      <c r="E1113">
        <v>910</v>
      </c>
      <c r="F1113" s="6" t="s">
        <v>8221</v>
      </c>
      <c r="G1113" t="s">
        <v>8229</v>
      </c>
      <c r="H1113" t="s">
        <v>8251</v>
      </c>
      <c r="I1113">
        <v>1401595140</v>
      </c>
      <c r="J1113">
        <v>1398980941</v>
      </c>
      <c r="K1113" t="b">
        <v>0</v>
      </c>
      <c r="L1113">
        <v>17</v>
      </c>
      <c r="M1113" t="b">
        <v>0</v>
      </c>
      <c r="N1113" t="s">
        <v>8303</v>
      </c>
      <c r="O1113" s="9">
        <f t="shared" si="102"/>
        <v>22.75</v>
      </c>
      <c r="P1113" s="10">
        <f t="shared" si="103"/>
        <v>53.529411764705884</v>
      </c>
      <c r="Q1113" t="str">
        <f t="shared" si="104"/>
        <v>theater</v>
      </c>
      <c r="R1113" t="str">
        <f t="shared" si="105"/>
        <v>spaces</v>
      </c>
      <c r="S1113" s="15">
        <f t="shared" si="106"/>
        <v>41760.659039351849</v>
      </c>
      <c r="T1113" s="15">
        <f t="shared" si="107"/>
        <v>41790.915972222225</v>
      </c>
    </row>
    <row r="1114" spans="1:20" ht="43.2" x14ac:dyDescent="0.3">
      <c r="A1114">
        <v>3104</v>
      </c>
      <c r="B1114" s="3" t="s">
        <v>3104</v>
      </c>
      <c r="C1114" s="3" t="s">
        <v>7214</v>
      </c>
      <c r="D1114">
        <v>4000</v>
      </c>
      <c r="E1114">
        <v>1185</v>
      </c>
      <c r="F1114" s="6" t="s">
        <v>8221</v>
      </c>
      <c r="G1114" t="s">
        <v>8226</v>
      </c>
      <c r="H1114" t="s">
        <v>8248</v>
      </c>
      <c r="I1114">
        <v>1422928800</v>
      </c>
      <c r="J1114">
        <v>1420235311</v>
      </c>
      <c r="K1114" t="b">
        <v>0</v>
      </c>
      <c r="L1114">
        <v>5</v>
      </c>
      <c r="M1114" t="b">
        <v>0</v>
      </c>
      <c r="N1114" t="s">
        <v>8303</v>
      </c>
      <c r="O1114" s="9">
        <f t="shared" si="102"/>
        <v>29.625</v>
      </c>
      <c r="P1114" s="10">
        <f t="shared" si="103"/>
        <v>237</v>
      </c>
      <c r="Q1114" t="str">
        <f t="shared" si="104"/>
        <v>theater</v>
      </c>
      <c r="R1114" t="str">
        <f t="shared" si="105"/>
        <v>spaces</v>
      </c>
      <c r="S1114" s="15">
        <f t="shared" si="106"/>
        <v>42006.658692129626</v>
      </c>
      <c r="T1114" s="15">
        <f t="shared" si="107"/>
        <v>42037.833333333328</v>
      </c>
    </row>
    <row r="1115" spans="1:20" ht="43.2" x14ac:dyDescent="0.3">
      <c r="A1115">
        <v>3190</v>
      </c>
      <c r="B1115" s="3" t="s">
        <v>3190</v>
      </c>
      <c r="C1115" s="3" t="s">
        <v>7300</v>
      </c>
      <c r="D1115">
        <v>4000</v>
      </c>
      <c r="E1115">
        <v>0</v>
      </c>
      <c r="F1115" s="6" t="s">
        <v>8221</v>
      </c>
      <c r="G1115" t="s">
        <v>8229</v>
      </c>
      <c r="H1115" t="s">
        <v>8251</v>
      </c>
      <c r="I1115">
        <v>1481258275</v>
      </c>
      <c r="J1115">
        <v>1478662675</v>
      </c>
      <c r="K1115" t="b">
        <v>0</v>
      </c>
      <c r="L1115">
        <v>0</v>
      </c>
      <c r="M1115" t="b">
        <v>0</v>
      </c>
      <c r="N1115" t="s">
        <v>8305</v>
      </c>
      <c r="O1115" s="9">
        <f t="shared" si="102"/>
        <v>0</v>
      </c>
      <c r="P1115" s="10" t="e">
        <f t="shared" si="103"/>
        <v>#DIV/0!</v>
      </c>
      <c r="Q1115" t="str">
        <f t="shared" si="104"/>
        <v>theater</v>
      </c>
      <c r="R1115" t="str">
        <f t="shared" si="105"/>
        <v>musical</v>
      </c>
      <c r="S1115" s="15">
        <f t="shared" si="106"/>
        <v>42682.901331018518</v>
      </c>
      <c r="T1115" s="15">
        <f t="shared" si="107"/>
        <v>42712.942997685182</v>
      </c>
    </row>
    <row r="1116" spans="1:20" ht="43.2" x14ac:dyDescent="0.3">
      <c r="A1116">
        <v>3739</v>
      </c>
      <c r="B1116" s="3" t="s">
        <v>3736</v>
      </c>
      <c r="C1116" s="3" t="s">
        <v>7849</v>
      </c>
      <c r="D1116">
        <v>4000</v>
      </c>
      <c r="E1116">
        <v>805</v>
      </c>
      <c r="F1116" s="6" t="s">
        <v>8221</v>
      </c>
      <c r="G1116" t="s">
        <v>8225</v>
      </c>
      <c r="H1116" t="s">
        <v>8247</v>
      </c>
      <c r="I1116">
        <v>1468752468</v>
      </c>
      <c r="J1116">
        <v>1467024468</v>
      </c>
      <c r="K1116" t="b">
        <v>0</v>
      </c>
      <c r="L1116">
        <v>8</v>
      </c>
      <c r="M1116" t="b">
        <v>0</v>
      </c>
      <c r="N1116" t="s">
        <v>8271</v>
      </c>
      <c r="O1116" s="9">
        <f t="shared" si="102"/>
        <v>20.125</v>
      </c>
      <c r="P1116" s="10">
        <f t="shared" si="103"/>
        <v>100.625</v>
      </c>
      <c r="Q1116" t="str">
        <f t="shared" si="104"/>
        <v>theater</v>
      </c>
      <c r="R1116" t="str">
        <f t="shared" si="105"/>
        <v>plays</v>
      </c>
      <c r="S1116" s="15">
        <f t="shared" si="106"/>
        <v>42548.199861111112</v>
      </c>
      <c r="T1116" s="15">
        <f t="shared" si="107"/>
        <v>42568.199861111112</v>
      </c>
    </row>
    <row r="1117" spans="1:20" ht="57.6" x14ac:dyDescent="0.3">
      <c r="A1117">
        <v>3950</v>
      </c>
      <c r="B1117" s="3" t="s">
        <v>3947</v>
      </c>
      <c r="C1117" s="3" t="s">
        <v>8058</v>
      </c>
      <c r="D1117">
        <v>4000</v>
      </c>
      <c r="E1117">
        <v>25</v>
      </c>
      <c r="F1117" s="6" t="s">
        <v>8221</v>
      </c>
      <c r="G1117" t="s">
        <v>8224</v>
      </c>
      <c r="H1117" t="s">
        <v>8246</v>
      </c>
      <c r="I1117">
        <v>1460140500</v>
      </c>
      <c r="J1117">
        <v>1457628680</v>
      </c>
      <c r="K1117" t="b">
        <v>0</v>
      </c>
      <c r="L1117">
        <v>1</v>
      </c>
      <c r="M1117" t="b">
        <v>0</v>
      </c>
      <c r="N1117" t="s">
        <v>8271</v>
      </c>
      <c r="O1117" s="9">
        <f t="shared" si="102"/>
        <v>0.625</v>
      </c>
      <c r="P1117" s="10">
        <f t="shared" si="103"/>
        <v>25</v>
      </c>
      <c r="Q1117" t="str">
        <f t="shared" si="104"/>
        <v>theater</v>
      </c>
      <c r="R1117" t="str">
        <f t="shared" si="105"/>
        <v>plays</v>
      </c>
      <c r="S1117" s="15">
        <f t="shared" si="106"/>
        <v>42439.452314814815</v>
      </c>
      <c r="T1117" s="15">
        <f t="shared" si="107"/>
        <v>42468.524305555555</v>
      </c>
    </row>
    <row r="1118" spans="1:20" ht="43.2" x14ac:dyDescent="0.3">
      <c r="A1118">
        <v>4026</v>
      </c>
      <c r="B1118" s="3" t="s">
        <v>4022</v>
      </c>
      <c r="C1118" s="3" t="s">
        <v>8131</v>
      </c>
      <c r="D1118">
        <v>4000</v>
      </c>
      <c r="E1118">
        <v>0</v>
      </c>
      <c r="F1118" s="6" t="s">
        <v>8221</v>
      </c>
      <c r="G1118" t="s">
        <v>8224</v>
      </c>
      <c r="H1118" t="s">
        <v>8246</v>
      </c>
      <c r="I1118">
        <v>1449247439</v>
      </c>
      <c r="J1118">
        <v>1444059839</v>
      </c>
      <c r="K1118" t="b">
        <v>0</v>
      </c>
      <c r="L1118">
        <v>0</v>
      </c>
      <c r="M1118" t="b">
        <v>0</v>
      </c>
      <c r="N1118" t="s">
        <v>8271</v>
      </c>
      <c r="O1118" s="9">
        <f t="shared" si="102"/>
        <v>0</v>
      </c>
      <c r="P1118" s="10" t="e">
        <f t="shared" si="103"/>
        <v>#DIV/0!</v>
      </c>
      <c r="Q1118" t="str">
        <f t="shared" si="104"/>
        <v>theater</v>
      </c>
      <c r="R1118" t="str">
        <f t="shared" si="105"/>
        <v>plays</v>
      </c>
      <c r="S1118" s="15">
        <f t="shared" si="106"/>
        <v>42282.405543981484</v>
      </c>
      <c r="T1118" s="15">
        <f t="shared" si="107"/>
        <v>42342.447210648148</v>
      </c>
    </row>
    <row r="1119" spans="1:20" ht="28.8" x14ac:dyDescent="0.3">
      <c r="A1119">
        <v>4065</v>
      </c>
      <c r="B1119" s="3" t="s">
        <v>4061</v>
      </c>
      <c r="C1119" s="3" t="s">
        <v>8169</v>
      </c>
      <c r="D1119">
        <v>4000</v>
      </c>
      <c r="E1119">
        <v>27</v>
      </c>
      <c r="F1119" s="6" t="s">
        <v>8221</v>
      </c>
      <c r="G1119" t="s">
        <v>8224</v>
      </c>
      <c r="H1119" t="s">
        <v>8246</v>
      </c>
      <c r="I1119">
        <v>1407883811</v>
      </c>
      <c r="J1119">
        <v>1405291811</v>
      </c>
      <c r="K1119" t="b">
        <v>0</v>
      </c>
      <c r="L1119">
        <v>4</v>
      </c>
      <c r="M1119" t="b">
        <v>0</v>
      </c>
      <c r="N1119" t="s">
        <v>8271</v>
      </c>
      <c r="O1119" s="9">
        <f t="shared" si="102"/>
        <v>0.67500000000000004</v>
      </c>
      <c r="P1119" s="10">
        <f t="shared" si="103"/>
        <v>6.75</v>
      </c>
      <c r="Q1119" t="str">
        <f t="shared" si="104"/>
        <v>theater</v>
      </c>
      <c r="R1119" t="str">
        <f t="shared" si="105"/>
        <v>plays</v>
      </c>
      <c r="S1119" s="15">
        <f t="shared" si="106"/>
        <v>41833.701516203706</v>
      </c>
      <c r="T1119" s="15">
        <f t="shared" si="107"/>
        <v>41863.701516203706</v>
      </c>
    </row>
    <row r="1120" spans="1:20" ht="57.6" x14ac:dyDescent="0.3">
      <c r="A1120">
        <v>3084</v>
      </c>
      <c r="B1120" s="3" t="s">
        <v>3084</v>
      </c>
      <c r="C1120" s="3" t="s">
        <v>7194</v>
      </c>
      <c r="D1120">
        <v>4059</v>
      </c>
      <c r="E1120">
        <v>470</v>
      </c>
      <c r="F1120" s="6" t="s">
        <v>8221</v>
      </c>
      <c r="G1120" t="s">
        <v>8224</v>
      </c>
      <c r="H1120" t="s">
        <v>8246</v>
      </c>
      <c r="I1120">
        <v>1430851680</v>
      </c>
      <c r="J1120">
        <v>1428340931</v>
      </c>
      <c r="K1120" t="b">
        <v>0</v>
      </c>
      <c r="L1120">
        <v>6</v>
      </c>
      <c r="M1120" t="b">
        <v>0</v>
      </c>
      <c r="N1120" t="s">
        <v>8303</v>
      </c>
      <c r="O1120" s="9">
        <f t="shared" si="102"/>
        <v>11.57920670115792</v>
      </c>
      <c r="P1120" s="10">
        <f t="shared" si="103"/>
        <v>78.333333333333329</v>
      </c>
      <c r="Q1120" t="str">
        <f t="shared" si="104"/>
        <v>theater</v>
      </c>
      <c r="R1120" t="str">
        <f t="shared" si="105"/>
        <v>spaces</v>
      </c>
      <c r="S1120" s="15">
        <f t="shared" si="106"/>
        <v>42100.473738425921</v>
      </c>
      <c r="T1120" s="15">
        <f t="shared" si="107"/>
        <v>42129.533333333333</v>
      </c>
    </row>
    <row r="1121" spans="1:20" ht="28.8" x14ac:dyDescent="0.3">
      <c r="A1121">
        <v>3103</v>
      </c>
      <c r="B1121" s="3" t="s">
        <v>3103</v>
      </c>
      <c r="C1121" s="3" t="s">
        <v>7213</v>
      </c>
      <c r="D1121">
        <v>4100</v>
      </c>
      <c r="E1121">
        <v>11</v>
      </c>
      <c r="F1121" s="6" t="s">
        <v>8221</v>
      </c>
      <c r="G1121" t="s">
        <v>8224</v>
      </c>
      <c r="H1121" t="s">
        <v>8246</v>
      </c>
      <c r="I1121">
        <v>1434080706</v>
      </c>
      <c r="J1121">
        <v>1428896706</v>
      </c>
      <c r="K1121" t="b">
        <v>0</v>
      </c>
      <c r="L1121">
        <v>2</v>
      </c>
      <c r="M1121" t="b">
        <v>0</v>
      </c>
      <c r="N1121" t="s">
        <v>8303</v>
      </c>
      <c r="O1121" s="9">
        <f t="shared" si="102"/>
        <v>0.26829268292682928</v>
      </c>
      <c r="P1121" s="10">
        <f t="shared" si="103"/>
        <v>5.5</v>
      </c>
      <c r="Q1121" t="str">
        <f t="shared" si="104"/>
        <v>theater</v>
      </c>
      <c r="R1121" t="str">
        <f t="shared" si="105"/>
        <v>spaces</v>
      </c>
      <c r="S1121" s="15">
        <f t="shared" si="106"/>
        <v>42106.906319444446</v>
      </c>
      <c r="T1121" s="15">
        <f t="shared" si="107"/>
        <v>42166.906319444446</v>
      </c>
    </row>
    <row r="1122" spans="1:20" ht="43.2" x14ac:dyDescent="0.3">
      <c r="A1122">
        <v>1136</v>
      </c>
      <c r="B1122" s="3" t="s">
        <v>1137</v>
      </c>
      <c r="C1122" s="3" t="s">
        <v>5246</v>
      </c>
      <c r="D1122">
        <v>4190</v>
      </c>
      <c r="E1122">
        <v>270</v>
      </c>
      <c r="F1122" s="6" t="s">
        <v>8221</v>
      </c>
      <c r="G1122" t="s">
        <v>8230</v>
      </c>
      <c r="H1122" t="s">
        <v>8249</v>
      </c>
      <c r="I1122">
        <v>1450541229</v>
      </c>
      <c r="J1122">
        <v>1447949229</v>
      </c>
      <c r="K1122" t="b">
        <v>0</v>
      </c>
      <c r="L1122">
        <v>6</v>
      </c>
      <c r="M1122" t="b">
        <v>0</v>
      </c>
      <c r="N1122" t="s">
        <v>8283</v>
      </c>
      <c r="O1122" s="9">
        <f t="shared" ref="O1122:O1185" si="108">E1122/D1122*100</f>
        <v>6.4439140811455857</v>
      </c>
      <c r="P1122" s="10">
        <f t="shared" ref="P1122:P1185" si="109">E1122/L1122</f>
        <v>45</v>
      </c>
      <c r="Q1122" t="str">
        <f t="shared" ref="Q1122:Q1185" si="110">LEFT(N1122, SEARCH("/", N1122)-1)</f>
        <v>games</v>
      </c>
      <c r="R1122" t="str">
        <f t="shared" ref="R1122:R1185" si="111">RIGHT(N1122,LEN(N1122)-SEARCH("/",N1122))</f>
        <v>mobile games</v>
      </c>
      <c r="S1122" s="15">
        <f t="shared" si="106"/>
        <v>42327.421631944439</v>
      </c>
      <c r="T1122" s="15">
        <f t="shared" si="107"/>
        <v>42357.421631944439</v>
      </c>
    </row>
    <row r="1123" spans="1:20" ht="43.2" x14ac:dyDescent="0.3">
      <c r="A1123">
        <v>1771</v>
      </c>
      <c r="B1123" s="3" t="s">
        <v>1772</v>
      </c>
      <c r="C1123" s="3" t="s">
        <v>5881</v>
      </c>
      <c r="D1123">
        <v>4200</v>
      </c>
      <c r="E1123">
        <v>895</v>
      </c>
      <c r="F1123" s="6" t="s">
        <v>8221</v>
      </c>
      <c r="G1123" t="s">
        <v>8225</v>
      </c>
      <c r="H1123" t="s">
        <v>8247</v>
      </c>
      <c r="I1123">
        <v>1414107040</v>
      </c>
      <c r="J1123">
        <v>1411515040</v>
      </c>
      <c r="K1123" t="b">
        <v>1</v>
      </c>
      <c r="L1123">
        <v>25</v>
      </c>
      <c r="M1123" t="b">
        <v>0</v>
      </c>
      <c r="N1123" t="s">
        <v>8285</v>
      </c>
      <c r="O1123" s="9">
        <f t="shared" si="108"/>
        <v>21.30952380952381</v>
      </c>
      <c r="P1123" s="10">
        <f t="shared" si="109"/>
        <v>35.799999999999997</v>
      </c>
      <c r="Q1123" t="str">
        <f t="shared" si="110"/>
        <v>photography</v>
      </c>
      <c r="R1123" t="str">
        <f t="shared" si="111"/>
        <v>photobooks</v>
      </c>
      <c r="S1123" s="15">
        <f t="shared" si="106"/>
        <v>41905.729629629634</v>
      </c>
      <c r="T1123" s="15">
        <f t="shared" si="107"/>
        <v>41935.729629629634</v>
      </c>
    </row>
    <row r="1124" spans="1:20" ht="43.2" x14ac:dyDescent="0.3">
      <c r="A1124">
        <v>763</v>
      </c>
      <c r="B1124" s="3" t="s">
        <v>764</v>
      </c>
      <c r="C1124" s="3" t="s">
        <v>4873</v>
      </c>
      <c r="D1124">
        <v>4290</v>
      </c>
      <c r="E1124">
        <v>5</v>
      </c>
      <c r="F1124" s="6" t="s">
        <v>8221</v>
      </c>
      <c r="G1124" t="s">
        <v>8225</v>
      </c>
      <c r="H1124" t="s">
        <v>8247</v>
      </c>
      <c r="I1124">
        <v>1376563408</v>
      </c>
      <c r="J1124">
        <v>1373971408</v>
      </c>
      <c r="K1124" t="b">
        <v>0</v>
      </c>
      <c r="L1124">
        <v>1</v>
      </c>
      <c r="M1124" t="b">
        <v>0</v>
      </c>
      <c r="N1124" t="s">
        <v>8275</v>
      </c>
      <c r="O1124" s="9">
        <f t="shared" si="108"/>
        <v>0.11655011655011654</v>
      </c>
      <c r="P1124" s="10">
        <f t="shared" si="109"/>
        <v>5</v>
      </c>
      <c r="Q1124" t="str">
        <f t="shared" si="110"/>
        <v>publishing</v>
      </c>
      <c r="R1124" t="str">
        <f t="shared" si="111"/>
        <v>fiction</v>
      </c>
      <c r="S1124" s="15">
        <f t="shared" si="106"/>
        <v>41471.196851851848</v>
      </c>
      <c r="T1124" s="15">
        <f t="shared" si="107"/>
        <v>41501.196851851848</v>
      </c>
    </row>
    <row r="1125" spans="1:20" ht="43.2" x14ac:dyDescent="0.3">
      <c r="A1125">
        <v>1552</v>
      </c>
      <c r="B1125" s="3" t="s">
        <v>1553</v>
      </c>
      <c r="C1125" s="3" t="s">
        <v>5662</v>
      </c>
      <c r="D1125">
        <v>4300</v>
      </c>
      <c r="E1125">
        <v>2115</v>
      </c>
      <c r="F1125" s="6" t="s">
        <v>8221</v>
      </c>
      <c r="G1125" t="s">
        <v>8224</v>
      </c>
      <c r="H1125" t="s">
        <v>8246</v>
      </c>
      <c r="I1125">
        <v>1412135940</v>
      </c>
      <c r="J1125">
        <v>1410366708</v>
      </c>
      <c r="K1125" t="b">
        <v>0</v>
      </c>
      <c r="L1125">
        <v>16</v>
      </c>
      <c r="M1125" t="b">
        <v>0</v>
      </c>
      <c r="N1125" t="s">
        <v>8289</v>
      </c>
      <c r="O1125" s="9">
        <f t="shared" si="108"/>
        <v>49.186046511627907</v>
      </c>
      <c r="P1125" s="10">
        <f t="shared" si="109"/>
        <v>132.1875</v>
      </c>
      <c r="Q1125" t="str">
        <f t="shared" si="110"/>
        <v>photography</v>
      </c>
      <c r="R1125" t="str">
        <f t="shared" si="111"/>
        <v>nature</v>
      </c>
      <c r="S1125" s="15">
        <f t="shared" si="106"/>
        <v>41892.438750000001</v>
      </c>
      <c r="T1125" s="15">
        <f t="shared" si="107"/>
        <v>41912.915972222225</v>
      </c>
    </row>
    <row r="1126" spans="1:20" ht="43.2" x14ac:dyDescent="0.3">
      <c r="A1126">
        <v>215</v>
      </c>
      <c r="B1126" s="3" t="s">
        <v>217</v>
      </c>
      <c r="C1126" s="3" t="s">
        <v>4325</v>
      </c>
      <c r="D1126">
        <v>4400</v>
      </c>
      <c r="E1126">
        <v>10</v>
      </c>
      <c r="F1126" s="6" t="s">
        <v>8221</v>
      </c>
      <c r="G1126" t="s">
        <v>8225</v>
      </c>
      <c r="H1126" t="s">
        <v>8247</v>
      </c>
      <c r="I1126">
        <v>1455753540</v>
      </c>
      <c r="J1126">
        <v>1452058282</v>
      </c>
      <c r="K1126" t="b">
        <v>0</v>
      </c>
      <c r="L1126">
        <v>1</v>
      </c>
      <c r="M1126" t="b">
        <v>0</v>
      </c>
      <c r="N1126" t="s">
        <v>8268</v>
      </c>
      <c r="O1126" s="9">
        <f t="shared" si="108"/>
        <v>0.22727272727272727</v>
      </c>
      <c r="P1126" s="10">
        <f t="shared" si="109"/>
        <v>10</v>
      </c>
      <c r="Q1126" t="str">
        <f t="shared" si="110"/>
        <v>film &amp; video</v>
      </c>
      <c r="R1126" t="str">
        <f t="shared" si="111"/>
        <v>drama</v>
      </c>
      <c r="S1126" s="15">
        <f t="shared" si="106"/>
        <v>42374.980115740742</v>
      </c>
      <c r="T1126" s="15">
        <f t="shared" si="107"/>
        <v>42417.749305555553</v>
      </c>
    </row>
    <row r="1127" spans="1:20" ht="43.2" x14ac:dyDescent="0.3">
      <c r="A1127">
        <v>1415</v>
      </c>
      <c r="B1127" s="3" t="s">
        <v>1416</v>
      </c>
      <c r="C1127" s="3" t="s">
        <v>5525</v>
      </c>
      <c r="D1127">
        <v>4400</v>
      </c>
      <c r="E1127">
        <v>800</v>
      </c>
      <c r="F1127" s="6" t="s">
        <v>8221</v>
      </c>
      <c r="G1127" t="s">
        <v>8224</v>
      </c>
      <c r="H1127" t="s">
        <v>8246</v>
      </c>
      <c r="I1127">
        <v>1439741591</v>
      </c>
      <c r="J1127">
        <v>1436285591</v>
      </c>
      <c r="K1127" t="b">
        <v>0</v>
      </c>
      <c r="L1127">
        <v>9</v>
      </c>
      <c r="M1127" t="b">
        <v>0</v>
      </c>
      <c r="N1127" t="s">
        <v>8287</v>
      </c>
      <c r="O1127" s="9">
        <f t="shared" si="108"/>
        <v>18.181818181818183</v>
      </c>
      <c r="P1127" s="10">
        <f t="shared" si="109"/>
        <v>88.888888888888886</v>
      </c>
      <c r="Q1127" t="str">
        <f t="shared" si="110"/>
        <v>publishing</v>
      </c>
      <c r="R1127" t="str">
        <f t="shared" si="111"/>
        <v>translations</v>
      </c>
      <c r="S1127" s="15">
        <f t="shared" si="106"/>
        <v>42192.425821759258</v>
      </c>
      <c r="T1127" s="15">
        <f t="shared" si="107"/>
        <v>42232.425821759258</v>
      </c>
    </row>
    <row r="1128" spans="1:20" x14ac:dyDescent="0.3">
      <c r="A1128">
        <v>497</v>
      </c>
      <c r="B1128" s="3" t="s">
        <v>498</v>
      </c>
      <c r="C1128" s="3" t="s">
        <v>4607</v>
      </c>
      <c r="D1128">
        <v>4480</v>
      </c>
      <c r="E1128">
        <v>30</v>
      </c>
      <c r="F1128" s="6" t="s">
        <v>8221</v>
      </c>
      <c r="G1128" t="s">
        <v>8224</v>
      </c>
      <c r="H1128" t="s">
        <v>8246</v>
      </c>
      <c r="I1128">
        <v>1419483600</v>
      </c>
      <c r="J1128">
        <v>1414889665</v>
      </c>
      <c r="K1128" t="b">
        <v>0</v>
      </c>
      <c r="L1128">
        <v>3</v>
      </c>
      <c r="M1128" t="b">
        <v>0</v>
      </c>
      <c r="N1128" t="s">
        <v>8270</v>
      </c>
      <c r="O1128" s="9">
        <f t="shared" si="108"/>
        <v>0.6696428571428571</v>
      </c>
      <c r="P1128" s="10">
        <f t="shared" si="109"/>
        <v>10</v>
      </c>
      <c r="Q1128" t="str">
        <f t="shared" si="110"/>
        <v>film &amp; video</v>
      </c>
      <c r="R1128" t="str">
        <f t="shared" si="111"/>
        <v>animation</v>
      </c>
      <c r="S1128" s="15">
        <f t="shared" si="106"/>
        <v>41944.787789351853</v>
      </c>
      <c r="T1128" s="15">
        <f t="shared" si="107"/>
        <v>41997.958333333328</v>
      </c>
    </row>
    <row r="1129" spans="1:20" ht="43.2" x14ac:dyDescent="0.3">
      <c r="A1129">
        <v>541</v>
      </c>
      <c r="B1129" s="3" t="s">
        <v>542</v>
      </c>
      <c r="C1129" s="3" t="s">
        <v>4651</v>
      </c>
      <c r="D1129">
        <v>4500</v>
      </c>
      <c r="E1129">
        <v>25</v>
      </c>
      <c r="F1129" s="6" t="s">
        <v>8221</v>
      </c>
      <c r="G1129" t="s">
        <v>8224</v>
      </c>
      <c r="H1129" t="s">
        <v>8246</v>
      </c>
      <c r="I1129">
        <v>1446080834</v>
      </c>
      <c r="J1129">
        <v>1443488834</v>
      </c>
      <c r="K1129" t="b">
        <v>0</v>
      </c>
      <c r="L1129">
        <v>1</v>
      </c>
      <c r="M1129" t="b">
        <v>0</v>
      </c>
      <c r="N1129" t="s">
        <v>8272</v>
      </c>
      <c r="O1129" s="9">
        <f t="shared" si="108"/>
        <v>0.55555555555555558</v>
      </c>
      <c r="P1129" s="10">
        <f t="shared" si="109"/>
        <v>25</v>
      </c>
      <c r="Q1129" t="str">
        <f t="shared" si="110"/>
        <v>technology</v>
      </c>
      <c r="R1129" t="str">
        <f t="shared" si="111"/>
        <v>web</v>
      </c>
      <c r="S1129" s="15">
        <f t="shared" si="106"/>
        <v>42275.796689814815</v>
      </c>
      <c r="T1129" s="15">
        <f t="shared" si="107"/>
        <v>42305.796689814815</v>
      </c>
    </row>
    <row r="1130" spans="1:20" ht="43.2" x14ac:dyDescent="0.3">
      <c r="A1130">
        <v>861</v>
      </c>
      <c r="B1130" s="3" t="s">
        <v>862</v>
      </c>
      <c r="C1130" s="3" t="s">
        <v>4971</v>
      </c>
      <c r="D1130">
        <v>4500</v>
      </c>
      <c r="E1130">
        <v>101</v>
      </c>
      <c r="F1130" s="6" t="s">
        <v>8221</v>
      </c>
      <c r="G1130" t="s">
        <v>8224</v>
      </c>
      <c r="H1130" t="s">
        <v>8246</v>
      </c>
      <c r="I1130">
        <v>1474067404</v>
      </c>
      <c r="J1130">
        <v>1471475404</v>
      </c>
      <c r="K1130" t="b">
        <v>0</v>
      </c>
      <c r="L1130">
        <v>2</v>
      </c>
      <c r="M1130" t="b">
        <v>0</v>
      </c>
      <c r="N1130" t="s">
        <v>8278</v>
      </c>
      <c r="O1130" s="9">
        <f t="shared" si="108"/>
        <v>2.2444444444444445</v>
      </c>
      <c r="P1130" s="10">
        <f t="shared" si="109"/>
        <v>50.5</v>
      </c>
      <c r="Q1130" t="str">
        <f t="shared" si="110"/>
        <v>music</v>
      </c>
      <c r="R1130" t="str">
        <f t="shared" si="111"/>
        <v>jazz</v>
      </c>
      <c r="S1130" s="15">
        <f t="shared" si="106"/>
        <v>42599.715324074074</v>
      </c>
      <c r="T1130" s="15">
        <f t="shared" si="107"/>
        <v>42629.715324074074</v>
      </c>
    </row>
    <row r="1131" spans="1:20" ht="43.2" x14ac:dyDescent="0.3">
      <c r="A1131">
        <v>1118</v>
      </c>
      <c r="B1131" s="3" t="s">
        <v>1119</v>
      </c>
      <c r="C1131" s="3" t="s">
        <v>5228</v>
      </c>
      <c r="D1131">
        <v>4500</v>
      </c>
      <c r="E1131">
        <v>109</v>
      </c>
      <c r="F1131" s="6" t="s">
        <v>8221</v>
      </c>
      <c r="G1131" t="s">
        <v>8226</v>
      </c>
      <c r="H1131" t="s">
        <v>8248</v>
      </c>
      <c r="I1131">
        <v>1396666779</v>
      </c>
      <c r="J1131">
        <v>1394078379</v>
      </c>
      <c r="K1131" t="b">
        <v>0</v>
      </c>
      <c r="L1131">
        <v>3</v>
      </c>
      <c r="M1131" t="b">
        <v>0</v>
      </c>
      <c r="N1131" t="s">
        <v>8282</v>
      </c>
      <c r="O1131" s="9">
        <f t="shared" si="108"/>
        <v>2.4222222222222221</v>
      </c>
      <c r="P1131" s="10">
        <f t="shared" si="109"/>
        <v>36.333333333333336</v>
      </c>
      <c r="Q1131" t="str">
        <f t="shared" si="110"/>
        <v>games</v>
      </c>
      <c r="R1131" t="str">
        <f t="shared" si="111"/>
        <v>video games</v>
      </c>
      <c r="S1131" s="15">
        <f t="shared" si="106"/>
        <v>41703.91642361111</v>
      </c>
      <c r="T1131" s="15">
        <f t="shared" si="107"/>
        <v>41733.874756944446</v>
      </c>
    </row>
    <row r="1132" spans="1:20" ht="43.2" x14ac:dyDescent="0.3">
      <c r="A1132">
        <v>1417</v>
      </c>
      <c r="B1132" s="3" t="s">
        <v>1418</v>
      </c>
      <c r="C1132" s="3" t="s">
        <v>5527</v>
      </c>
      <c r="D1132">
        <v>4500</v>
      </c>
      <c r="E1132">
        <v>55</v>
      </c>
      <c r="F1132" s="6" t="s">
        <v>8221</v>
      </c>
      <c r="G1132" t="s">
        <v>8224</v>
      </c>
      <c r="H1132" t="s">
        <v>8246</v>
      </c>
      <c r="I1132">
        <v>1442315460</v>
      </c>
      <c r="J1132">
        <v>1439696174</v>
      </c>
      <c r="K1132" t="b">
        <v>0</v>
      </c>
      <c r="L1132">
        <v>2</v>
      </c>
      <c r="M1132" t="b">
        <v>0</v>
      </c>
      <c r="N1132" t="s">
        <v>8287</v>
      </c>
      <c r="O1132" s="9">
        <f t="shared" si="108"/>
        <v>1.2222222222222223</v>
      </c>
      <c r="P1132" s="10">
        <f t="shared" si="109"/>
        <v>27.5</v>
      </c>
      <c r="Q1132" t="str">
        <f t="shared" si="110"/>
        <v>publishing</v>
      </c>
      <c r="R1132" t="str">
        <f t="shared" si="111"/>
        <v>translations</v>
      </c>
      <c r="S1132" s="15">
        <f t="shared" si="106"/>
        <v>42231.90016203704</v>
      </c>
      <c r="T1132" s="15">
        <f t="shared" si="107"/>
        <v>42262.215972222228</v>
      </c>
    </row>
    <row r="1133" spans="1:20" ht="43.2" x14ac:dyDescent="0.3">
      <c r="A1133">
        <v>1734</v>
      </c>
      <c r="B1133" s="3" t="s">
        <v>1735</v>
      </c>
      <c r="C1133" s="3" t="s">
        <v>5844</v>
      </c>
      <c r="D1133">
        <v>4500</v>
      </c>
      <c r="E1133">
        <v>1</v>
      </c>
      <c r="F1133" s="6" t="s">
        <v>8221</v>
      </c>
      <c r="G1133" t="s">
        <v>8224</v>
      </c>
      <c r="H1133" t="s">
        <v>8246</v>
      </c>
      <c r="I1133">
        <v>1431046356</v>
      </c>
      <c r="J1133">
        <v>1428454356</v>
      </c>
      <c r="K1133" t="b">
        <v>0</v>
      </c>
      <c r="L1133">
        <v>1</v>
      </c>
      <c r="M1133" t="b">
        <v>0</v>
      </c>
      <c r="N1133" t="s">
        <v>8293</v>
      </c>
      <c r="O1133" s="9">
        <f t="shared" si="108"/>
        <v>2.2222222222222223E-2</v>
      </c>
      <c r="P1133" s="10">
        <f t="shared" si="109"/>
        <v>1</v>
      </c>
      <c r="Q1133" t="str">
        <f t="shared" si="110"/>
        <v>music</v>
      </c>
      <c r="R1133" t="str">
        <f t="shared" si="111"/>
        <v>faith</v>
      </c>
      <c r="S1133" s="15">
        <f t="shared" si="106"/>
        <v>42101.786527777775</v>
      </c>
      <c r="T1133" s="15">
        <f t="shared" si="107"/>
        <v>42131.786527777775</v>
      </c>
    </row>
    <row r="1134" spans="1:20" ht="43.2" x14ac:dyDescent="0.3">
      <c r="A1134">
        <v>2851</v>
      </c>
      <c r="B1134" s="3" t="s">
        <v>2851</v>
      </c>
      <c r="C1134" s="3" t="s">
        <v>6961</v>
      </c>
      <c r="D1134">
        <v>4500</v>
      </c>
      <c r="E1134">
        <v>0</v>
      </c>
      <c r="F1134" s="6" t="s">
        <v>8221</v>
      </c>
      <c r="G1134" t="s">
        <v>8241</v>
      </c>
      <c r="H1134" t="s">
        <v>8249</v>
      </c>
      <c r="I1134">
        <v>1454109420</v>
      </c>
      <c r="J1134">
        <v>1453334629</v>
      </c>
      <c r="K1134" t="b">
        <v>0</v>
      </c>
      <c r="L1134">
        <v>0</v>
      </c>
      <c r="M1134" t="b">
        <v>0</v>
      </c>
      <c r="N1134" t="s">
        <v>8271</v>
      </c>
      <c r="O1134" s="9">
        <f t="shared" si="108"/>
        <v>0</v>
      </c>
      <c r="P1134" s="10" t="e">
        <f t="shared" si="109"/>
        <v>#DIV/0!</v>
      </c>
      <c r="Q1134" t="str">
        <f t="shared" si="110"/>
        <v>theater</v>
      </c>
      <c r="R1134" t="str">
        <f t="shared" si="111"/>
        <v>plays</v>
      </c>
      <c r="S1134" s="15">
        <f t="shared" si="106"/>
        <v>42389.752650462964</v>
      </c>
      <c r="T1134" s="15">
        <f t="shared" si="107"/>
        <v>42398.720138888893</v>
      </c>
    </row>
    <row r="1135" spans="1:20" ht="57.6" x14ac:dyDescent="0.3">
      <c r="A1135">
        <v>4099</v>
      </c>
      <c r="B1135" s="3" t="s">
        <v>4095</v>
      </c>
      <c r="C1135" s="3" t="s">
        <v>8202</v>
      </c>
      <c r="D1135">
        <v>4500</v>
      </c>
      <c r="E1135">
        <v>50</v>
      </c>
      <c r="F1135" s="6" t="s">
        <v>8221</v>
      </c>
      <c r="G1135" t="s">
        <v>8224</v>
      </c>
      <c r="H1135" t="s">
        <v>8246</v>
      </c>
      <c r="I1135">
        <v>1472847873</v>
      </c>
      <c r="J1135">
        <v>1468959873</v>
      </c>
      <c r="K1135" t="b">
        <v>0</v>
      </c>
      <c r="L1135">
        <v>1</v>
      </c>
      <c r="M1135" t="b">
        <v>0</v>
      </c>
      <c r="N1135" t="s">
        <v>8271</v>
      </c>
      <c r="O1135" s="9">
        <f t="shared" si="108"/>
        <v>1.1111111111111112</v>
      </c>
      <c r="P1135" s="10">
        <f t="shared" si="109"/>
        <v>50</v>
      </c>
      <c r="Q1135" t="str">
        <f t="shared" si="110"/>
        <v>theater</v>
      </c>
      <c r="R1135" t="str">
        <f t="shared" si="111"/>
        <v>plays</v>
      </c>
      <c r="S1135" s="15">
        <f t="shared" si="106"/>
        <v>42570.600381944445</v>
      </c>
      <c r="T1135" s="15">
        <f t="shared" si="107"/>
        <v>42615.600381944445</v>
      </c>
    </row>
    <row r="1136" spans="1:20" ht="43.2" x14ac:dyDescent="0.3">
      <c r="A1136">
        <v>1777</v>
      </c>
      <c r="B1136" s="3" t="s">
        <v>1778</v>
      </c>
      <c r="C1136" s="3" t="s">
        <v>5887</v>
      </c>
      <c r="D1136">
        <v>4800</v>
      </c>
      <c r="E1136">
        <v>651</v>
      </c>
      <c r="F1136" s="6" t="s">
        <v>8221</v>
      </c>
      <c r="G1136" t="s">
        <v>8233</v>
      </c>
      <c r="H1136" t="s">
        <v>8249</v>
      </c>
      <c r="I1136">
        <v>1424421253</v>
      </c>
      <c r="J1136">
        <v>1421829253</v>
      </c>
      <c r="K1136" t="b">
        <v>1</v>
      </c>
      <c r="L1136">
        <v>10</v>
      </c>
      <c r="M1136" t="b">
        <v>0</v>
      </c>
      <c r="N1136" t="s">
        <v>8285</v>
      </c>
      <c r="O1136" s="9">
        <f t="shared" si="108"/>
        <v>13.5625</v>
      </c>
      <c r="P1136" s="10">
        <f t="shared" si="109"/>
        <v>65.099999999999994</v>
      </c>
      <c r="Q1136" t="str">
        <f t="shared" si="110"/>
        <v>photography</v>
      </c>
      <c r="R1136" t="str">
        <f t="shared" si="111"/>
        <v>photobooks</v>
      </c>
      <c r="S1136" s="15">
        <f t="shared" si="106"/>
        <v>42025.107094907406</v>
      </c>
      <c r="T1136" s="15">
        <f t="shared" si="107"/>
        <v>42055.107094907406</v>
      </c>
    </row>
    <row r="1137" spans="1:20" ht="43.2" x14ac:dyDescent="0.3">
      <c r="A1137">
        <v>2752</v>
      </c>
      <c r="B1137" s="3" t="s">
        <v>2752</v>
      </c>
      <c r="C1137" s="3" t="s">
        <v>6862</v>
      </c>
      <c r="D1137">
        <v>4800</v>
      </c>
      <c r="E1137">
        <v>550</v>
      </c>
      <c r="F1137" s="6" t="s">
        <v>8221</v>
      </c>
      <c r="G1137" t="s">
        <v>8224</v>
      </c>
      <c r="H1137" t="s">
        <v>8246</v>
      </c>
      <c r="I1137">
        <v>1324232504</v>
      </c>
      <c r="J1137">
        <v>1320776504</v>
      </c>
      <c r="K1137" t="b">
        <v>0</v>
      </c>
      <c r="L1137">
        <v>14</v>
      </c>
      <c r="M1137" t="b">
        <v>0</v>
      </c>
      <c r="N1137" t="s">
        <v>8304</v>
      </c>
      <c r="O1137" s="9">
        <f t="shared" si="108"/>
        <v>11.458333333333332</v>
      </c>
      <c r="P1137" s="10">
        <f t="shared" si="109"/>
        <v>39.285714285714285</v>
      </c>
      <c r="Q1137" t="str">
        <f t="shared" si="110"/>
        <v>publishing</v>
      </c>
      <c r="R1137" t="str">
        <f t="shared" si="111"/>
        <v>children's books</v>
      </c>
      <c r="S1137" s="15">
        <f t="shared" si="106"/>
        <v>40855.515092592592</v>
      </c>
      <c r="T1137" s="15">
        <f t="shared" si="107"/>
        <v>40895.515092592592</v>
      </c>
    </row>
    <row r="1138" spans="1:20" ht="43.2" x14ac:dyDescent="0.3">
      <c r="A1138">
        <v>1444</v>
      </c>
      <c r="B1138" s="3" t="s">
        <v>1445</v>
      </c>
      <c r="C1138" s="3" t="s">
        <v>5554</v>
      </c>
      <c r="D1138">
        <v>4950</v>
      </c>
      <c r="E1138">
        <v>0</v>
      </c>
      <c r="F1138" s="6" t="s">
        <v>8221</v>
      </c>
      <c r="G1138" t="s">
        <v>8236</v>
      </c>
      <c r="H1138" t="s">
        <v>8249</v>
      </c>
      <c r="I1138">
        <v>1442091462</v>
      </c>
      <c r="J1138">
        <v>1436907462</v>
      </c>
      <c r="K1138" t="b">
        <v>0</v>
      </c>
      <c r="L1138">
        <v>0</v>
      </c>
      <c r="M1138" t="b">
        <v>0</v>
      </c>
      <c r="N1138" t="s">
        <v>8287</v>
      </c>
      <c r="O1138" s="9">
        <f t="shared" si="108"/>
        <v>0</v>
      </c>
      <c r="P1138" s="10" t="e">
        <f t="shared" si="109"/>
        <v>#DIV/0!</v>
      </c>
      <c r="Q1138" t="str">
        <f t="shared" si="110"/>
        <v>publishing</v>
      </c>
      <c r="R1138" t="str">
        <f t="shared" si="111"/>
        <v>translations</v>
      </c>
      <c r="S1138" s="15">
        <f t="shared" si="106"/>
        <v>42199.623402777783</v>
      </c>
      <c r="T1138" s="15">
        <f t="shared" si="107"/>
        <v>42259.623402777783</v>
      </c>
    </row>
    <row r="1139" spans="1:20" ht="43.2" x14ac:dyDescent="0.3">
      <c r="A1139">
        <v>160</v>
      </c>
      <c r="B1139" s="3" t="s">
        <v>162</v>
      </c>
      <c r="C1139" s="3" t="s">
        <v>4270</v>
      </c>
      <c r="D1139">
        <v>5000</v>
      </c>
      <c r="E1139">
        <v>0</v>
      </c>
      <c r="F1139" s="6" t="s">
        <v>8221</v>
      </c>
      <c r="G1139" t="s">
        <v>8224</v>
      </c>
      <c r="H1139" t="s">
        <v>8246</v>
      </c>
      <c r="I1139">
        <v>1439675691</v>
      </c>
      <c r="J1139">
        <v>1434491691</v>
      </c>
      <c r="K1139" t="b">
        <v>0</v>
      </c>
      <c r="L1139">
        <v>0</v>
      </c>
      <c r="M1139" t="b">
        <v>0</v>
      </c>
      <c r="N1139" t="s">
        <v>8268</v>
      </c>
      <c r="O1139" s="9">
        <f t="shared" si="108"/>
        <v>0</v>
      </c>
      <c r="P1139" s="10" t="e">
        <f t="shared" si="109"/>
        <v>#DIV/0!</v>
      </c>
      <c r="Q1139" t="str">
        <f t="shared" si="110"/>
        <v>film &amp; video</v>
      </c>
      <c r="R1139" t="str">
        <f t="shared" si="111"/>
        <v>drama</v>
      </c>
      <c r="S1139" s="15">
        <f t="shared" si="106"/>
        <v>42171.663090277783</v>
      </c>
      <c r="T1139" s="15">
        <f t="shared" si="107"/>
        <v>42231.663090277783</v>
      </c>
    </row>
    <row r="1140" spans="1:20" ht="43.2" x14ac:dyDescent="0.3">
      <c r="A1140">
        <v>166</v>
      </c>
      <c r="B1140" s="3" t="s">
        <v>168</v>
      </c>
      <c r="C1140" s="3" t="s">
        <v>4276</v>
      </c>
      <c r="D1140">
        <v>5000</v>
      </c>
      <c r="E1140">
        <v>3000</v>
      </c>
      <c r="F1140" s="6" t="s">
        <v>8221</v>
      </c>
      <c r="G1140" t="s">
        <v>8224</v>
      </c>
      <c r="H1140" t="s">
        <v>8246</v>
      </c>
      <c r="I1140">
        <v>1484531362</v>
      </c>
      <c r="J1140">
        <v>1481939362</v>
      </c>
      <c r="K1140" t="b">
        <v>0</v>
      </c>
      <c r="L1140">
        <v>1</v>
      </c>
      <c r="M1140" t="b">
        <v>0</v>
      </c>
      <c r="N1140" t="s">
        <v>8268</v>
      </c>
      <c r="O1140" s="9">
        <f t="shared" si="108"/>
        <v>60</v>
      </c>
      <c r="P1140" s="10">
        <f t="shared" si="109"/>
        <v>3000</v>
      </c>
      <c r="Q1140" t="str">
        <f t="shared" si="110"/>
        <v>film &amp; video</v>
      </c>
      <c r="R1140" t="str">
        <f t="shared" si="111"/>
        <v>drama</v>
      </c>
      <c r="S1140" s="15">
        <f t="shared" si="106"/>
        <v>42720.825949074075</v>
      </c>
      <c r="T1140" s="15">
        <f t="shared" si="107"/>
        <v>42750.825949074075</v>
      </c>
    </row>
    <row r="1141" spans="1:20" ht="43.2" x14ac:dyDescent="0.3">
      <c r="A1141">
        <v>186</v>
      </c>
      <c r="B1141" s="3" t="s">
        <v>188</v>
      </c>
      <c r="C1141" s="3" t="s">
        <v>4296</v>
      </c>
      <c r="D1141">
        <v>5000</v>
      </c>
      <c r="E1141">
        <v>0</v>
      </c>
      <c r="F1141" s="6" t="s">
        <v>8221</v>
      </c>
      <c r="G1141" t="s">
        <v>8224</v>
      </c>
      <c r="H1141" t="s">
        <v>8246</v>
      </c>
      <c r="I1141">
        <v>1488571200</v>
      </c>
      <c r="J1141">
        <v>1485977434</v>
      </c>
      <c r="K1141" t="b">
        <v>0</v>
      </c>
      <c r="L1141">
        <v>0</v>
      </c>
      <c r="M1141" t="b">
        <v>0</v>
      </c>
      <c r="N1141" t="s">
        <v>8268</v>
      </c>
      <c r="O1141" s="9">
        <f t="shared" si="108"/>
        <v>0</v>
      </c>
      <c r="P1141" s="10" t="e">
        <f t="shared" si="109"/>
        <v>#DIV/0!</v>
      </c>
      <c r="Q1141" t="str">
        <f t="shared" si="110"/>
        <v>film &amp; video</v>
      </c>
      <c r="R1141" t="str">
        <f t="shared" si="111"/>
        <v>drama</v>
      </c>
      <c r="S1141" s="15">
        <f t="shared" si="106"/>
        <v>42767.562893518523</v>
      </c>
      <c r="T1141" s="15">
        <f t="shared" si="107"/>
        <v>42797.583333333328</v>
      </c>
    </row>
    <row r="1142" spans="1:20" ht="43.2" x14ac:dyDescent="0.3">
      <c r="A1142">
        <v>187</v>
      </c>
      <c r="B1142" s="3" t="s">
        <v>189</v>
      </c>
      <c r="C1142" s="3" t="s">
        <v>4297</v>
      </c>
      <c r="D1142">
        <v>5000</v>
      </c>
      <c r="E1142">
        <v>800</v>
      </c>
      <c r="F1142" s="6" t="s">
        <v>8221</v>
      </c>
      <c r="G1142" t="s">
        <v>8224</v>
      </c>
      <c r="H1142" t="s">
        <v>8246</v>
      </c>
      <c r="I1142">
        <v>1437461940</v>
      </c>
      <c r="J1142">
        <v>1435383457</v>
      </c>
      <c r="K1142" t="b">
        <v>0</v>
      </c>
      <c r="L1142">
        <v>5</v>
      </c>
      <c r="M1142" t="b">
        <v>0</v>
      </c>
      <c r="N1142" t="s">
        <v>8268</v>
      </c>
      <c r="O1142" s="9">
        <f t="shared" si="108"/>
        <v>16</v>
      </c>
      <c r="P1142" s="10">
        <f t="shared" si="109"/>
        <v>160</v>
      </c>
      <c r="Q1142" t="str">
        <f t="shared" si="110"/>
        <v>film &amp; video</v>
      </c>
      <c r="R1142" t="str">
        <f t="shared" si="111"/>
        <v>drama</v>
      </c>
      <c r="S1142" s="15">
        <f t="shared" si="106"/>
        <v>42181.984456018516</v>
      </c>
      <c r="T1142" s="15">
        <f t="shared" si="107"/>
        <v>42206.040972222225</v>
      </c>
    </row>
    <row r="1143" spans="1:20" ht="43.2" x14ac:dyDescent="0.3">
      <c r="A1143">
        <v>191</v>
      </c>
      <c r="B1143" s="3" t="s">
        <v>193</v>
      </c>
      <c r="C1143" s="3" t="s">
        <v>4301</v>
      </c>
      <c r="D1143">
        <v>5000</v>
      </c>
      <c r="E1143">
        <v>250</v>
      </c>
      <c r="F1143" s="6" t="s">
        <v>8221</v>
      </c>
      <c r="G1143" t="s">
        <v>8226</v>
      </c>
      <c r="H1143" t="s">
        <v>8248</v>
      </c>
      <c r="I1143">
        <v>1443782138</v>
      </c>
      <c r="J1143">
        <v>1440326138</v>
      </c>
      <c r="K1143" t="b">
        <v>0</v>
      </c>
      <c r="L1143">
        <v>3</v>
      </c>
      <c r="M1143" t="b">
        <v>0</v>
      </c>
      <c r="N1143" t="s">
        <v>8268</v>
      </c>
      <c r="O1143" s="9">
        <f t="shared" si="108"/>
        <v>5</v>
      </c>
      <c r="P1143" s="10">
        <f t="shared" si="109"/>
        <v>83.333333333333329</v>
      </c>
      <c r="Q1143" t="str">
        <f t="shared" si="110"/>
        <v>film &amp; video</v>
      </c>
      <c r="R1143" t="str">
        <f t="shared" si="111"/>
        <v>drama</v>
      </c>
      <c r="S1143" s="15">
        <f t="shared" si="106"/>
        <v>42239.191412037035</v>
      </c>
      <c r="T1143" s="15">
        <f t="shared" si="107"/>
        <v>42279.191412037035</v>
      </c>
    </row>
    <row r="1144" spans="1:20" ht="43.2" x14ac:dyDescent="0.3">
      <c r="A1144">
        <v>211</v>
      </c>
      <c r="B1144" s="3" t="s">
        <v>213</v>
      </c>
      <c r="C1144" s="3" t="s">
        <v>4321</v>
      </c>
      <c r="D1144">
        <v>5000</v>
      </c>
      <c r="E1144">
        <v>2230</v>
      </c>
      <c r="F1144" s="6" t="s">
        <v>8221</v>
      </c>
      <c r="G1144" t="s">
        <v>8224</v>
      </c>
      <c r="H1144" t="s">
        <v>8246</v>
      </c>
      <c r="I1144">
        <v>1442634617</v>
      </c>
      <c r="J1144">
        <v>1440042617</v>
      </c>
      <c r="K1144" t="b">
        <v>0</v>
      </c>
      <c r="L1144">
        <v>12</v>
      </c>
      <c r="M1144" t="b">
        <v>0</v>
      </c>
      <c r="N1144" t="s">
        <v>8268</v>
      </c>
      <c r="O1144" s="9">
        <f t="shared" si="108"/>
        <v>44.6</v>
      </c>
      <c r="P1144" s="10">
        <f t="shared" si="109"/>
        <v>185.83333333333334</v>
      </c>
      <c r="Q1144" t="str">
        <f t="shared" si="110"/>
        <v>film &amp; video</v>
      </c>
      <c r="R1144" t="str">
        <f t="shared" si="111"/>
        <v>drama</v>
      </c>
      <c r="S1144" s="15">
        <f t="shared" si="106"/>
        <v>42235.909918981488</v>
      </c>
      <c r="T1144" s="15">
        <f t="shared" si="107"/>
        <v>42265.909918981488</v>
      </c>
    </row>
    <row r="1145" spans="1:20" ht="43.2" x14ac:dyDescent="0.3">
      <c r="A1145">
        <v>218</v>
      </c>
      <c r="B1145" s="3" t="s">
        <v>220</v>
      </c>
      <c r="C1145" s="3" t="s">
        <v>4328</v>
      </c>
      <c r="D1145">
        <v>5000</v>
      </c>
      <c r="E1145">
        <v>100</v>
      </c>
      <c r="F1145" s="6" t="s">
        <v>8221</v>
      </c>
      <c r="G1145" t="s">
        <v>8224</v>
      </c>
      <c r="H1145" t="s">
        <v>8246</v>
      </c>
      <c r="I1145">
        <v>1431702289</v>
      </c>
      <c r="J1145">
        <v>1426518289</v>
      </c>
      <c r="K1145" t="b">
        <v>0</v>
      </c>
      <c r="L1145">
        <v>1</v>
      </c>
      <c r="M1145" t="b">
        <v>0</v>
      </c>
      <c r="N1145" t="s">
        <v>8268</v>
      </c>
      <c r="O1145" s="9">
        <f t="shared" si="108"/>
        <v>2</v>
      </c>
      <c r="P1145" s="10">
        <f t="shared" si="109"/>
        <v>100</v>
      </c>
      <c r="Q1145" t="str">
        <f t="shared" si="110"/>
        <v>film &amp; video</v>
      </c>
      <c r="R1145" t="str">
        <f t="shared" si="111"/>
        <v>drama</v>
      </c>
      <c r="S1145" s="15">
        <f t="shared" si="106"/>
        <v>42079.378344907411</v>
      </c>
      <c r="T1145" s="15">
        <f t="shared" si="107"/>
        <v>42139.378344907411</v>
      </c>
    </row>
    <row r="1146" spans="1:20" ht="57.6" x14ac:dyDescent="0.3">
      <c r="A1146">
        <v>429</v>
      </c>
      <c r="B1146" s="3" t="s">
        <v>430</v>
      </c>
      <c r="C1146" s="3" t="s">
        <v>4539</v>
      </c>
      <c r="D1146">
        <v>5000</v>
      </c>
      <c r="E1146">
        <v>0</v>
      </c>
      <c r="F1146" s="6" t="s">
        <v>8221</v>
      </c>
      <c r="G1146" t="s">
        <v>8224</v>
      </c>
      <c r="H1146" t="s">
        <v>8246</v>
      </c>
      <c r="I1146">
        <v>1259297940</v>
      </c>
      <c r="J1146">
        <v>1252964282</v>
      </c>
      <c r="K1146" t="b">
        <v>0</v>
      </c>
      <c r="L1146">
        <v>0</v>
      </c>
      <c r="M1146" t="b">
        <v>0</v>
      </c>
      <c r="N1146" t="s">
        <v>8270</v>
      </c>
      <c r="O1146" s="9">
        <f t="shared" si="108"/>
        <v>0</v>
      </c>
      <c r="P1146" s="10" t="e">
        <f t="shared" si="109"/>
        <v>#DIV/0!</v>
      </c>
      <c r="Q1146" t="str">
        <f t="shared" si="110"/>
        <v>film &amp; video</v>
      </c>
      <c r="R1146" t="str">
        <f t="shared" si="111"/>
        <v>animation</v>
      </c>
      <c r="S1146" s="15">
        <f t="shared" si="106"/>
        <v>40070.651412037041</v>
      </c>
      <c r="T1146" s="15">
        <f t="shared" si="107"/>
        <v>40143.957638888889</v>
      </c>
    </row>
    <row r="1147" spans="1:20" ht="43.2" x14ac:dyDescent="0.3">
      <c r="A1147">
        <v>440</v>
      </c>
      <c r="B1147" s="3" t="s">
        <v>441</v>
      </c>
      <c r="C1147" s="3" t="s">
        <v>4550</v>
      </c>
      <c r="D1147">
        <v>5000</v>
      </c>
      <c r="E1147">
        <v>5</v>
      </c>
      <c r="F1147" s="6" t="s">
        <v>8221</v>
      </c>
      <c r="G1147" t="s">
        <v>8224</v>
      </c>
      <c r="H1147" t="s">
        <v>8246</v>
      </c>
      <c r="I1147">
        <v>1458859153</v>
      </c>
      <c r="J1147">
        <v>1456270753</v>
      </c>
      <c r="K1147" t="b">
        <v>0</v>
      </c>
      <c r="L1147">
        <v>1</v>
      </c>
      <c r="M1147" t="b">
        <v>0</v>
      </c>
      <c r="N1147" t="s">
        <v>8270</v>
      </c>
      <c r="O1147" s="9">
        <f t="shared" si="108"/>
        <v>0.1</v>
      </c>
      <c r="P1147" s="10">
        <f t="shared" si="109"/>
        <v>5</v>
      </c>
      <c r="Q1147" t="str">
        <f t="shared" si="110"/>
        <v>film &amp; video</v>
      </c>
      <c r="R1147" t="str">
        <f t="shared" si="111"/>
        <v>animation</v>
      </c>
      <c r="S1147" s="15">
        <f t="shared" si="106"/>
        <v>42423.735567129625</v>
      </c>
      <c r="T1147" s="15">
        <f t="shared" si="107"/>
        <v>42453.693900462968</v>
      </c>
    </row>
    <row r="1148" spans="1:20" ht="43.2" x14ac:dyDescent="0.3">
      <c r="A1148">
        <v>470</v>
      </c>
      <c r="B1148" s="3" t="s">
        <v>471</v>
      </c>
      <c r="C1148" s="3" t="s">
        <v>4580</v>
      </c>
      <c r="D1148">
        <v>5000</v>
      </c>
      <c r="E1148">
        <v>51</v>
      </c>
      <c r="F1148" s="6" t="s">
        <v>8221</v>
      </c>
      <c r="G1148" t="s">
        <v>8224</v>
      </c>
      <c r="H1148" t="s">
        <v>8246</v>
      </c>
      <c r="I1148">
        <v>1389844800</v>
      </c>
      <c r="J1148">
        <v>1385524889</v>
      </c>
      <c r="K1148" t="b">
        <v>0</v>
      </c>
      <c r="L1148">
        <v>2</v>
      </c>
      <c r="M1148" t="b">
        <v>0</v>
      </c>
      <c r="N1148" t="s">
        <v>8270</v>
      </c>
      <c r="O1148" s="9">
        <f t="shared" si="108"/>
        <v>1.02</v>
      </c>
      <c r="P1148" s="10">
        <f t="shared" si="109"/>
        <v>25.5</v>
      </c>
      <c r="Q1148" t="str">
        <f t="shared" si="110"/>
        <v>film &amp; video</v>
      </c>
      <c r="R1148" t="str">
        <f t="shared" si="111"/>
        <v>animation</v>
      </c>
      <c r="S1148" s="15">
        <f t="shared" si="106"/>
        <v>41604.917696759258</v>
      </c>
      <c r="T1148" s="15">
        <f t="shared" si="107"/>
        <v>41654.916666666664</v>
      </c>
    </row>
    <row r="1149" spans="1:20" ht="43.2" x14ac:dyDescent="0.3">
      <c r="A1149">
        <v>509</v>
      </c>
      <c r="B1149" s="3" t="s">
        <v>510</v>
      </c>
      <c r="C1149" s="3" t="s">
        <v>4619</v>
      </c>
      <c r="D1149">
        <v>5000</v>
      </c>
      <c r="E1149">
        <v>10</v>
      </c>
      <c r="F1149" s="6" t="s">
        <v>8221</v>
      </c>
      <c r="G1149" t="s">
        <v>8225</v>
      </c>
      <c r="H1149" t="s">
        <v>8247</v>
      </c>
      <c r="I1149">
        <v>1435504170</v>
      </c>
      <c r="J1149">
        <v>1432912170</v>
      </c>
      <c r="K1149" t="b">
        <v>0</v>
      </c>
      <c r="L1149">
        <v>1</v>
      </c>
      <c r="M1149" t="b">
        <v>0</v>
      </c>
      <c r="N1149" t="s">
        <v>8270</v>
      </c>
      <c r="O1149" s="9">
        <f t="shared" si="108"/>
        <v>0.2</v>
      </c>
      <c r="P1149" s="10">
        <f t="shared" si="109"/>
        <v>10</v>
      </c>
      <c r="Q1149" t="str">
        <f t="shared" si="110"/>
        <v>film &amp; video</v>
      </c>
      <c r="R1149" t="str">
        <f t="shared" si="111"/>
        <v>animation</v>
      </c>
      <c r="S1149" s="15">
        <f t="shared" si="106"/>
        <v>42153.381597222222</v>
      </c>
      <c r="T1149" s="15">
        <f t="shared" si="107"/>
        <v>42183.381597222222</v>
      </c>
    </row>
    <row r="1150" spans="1:20" ht="43.2" x14ac:dyDescent="0.3">
      <c r="A1150">
        <v>511</v>
      </c>
      <c r="B1150" s="3" t="s">
        <v>512</v>
      </c>
      <c r="C1150" s="3" t="s">
        <v>4621</v>
      </c>
      <c r="D1150">
        <v>5000</v>
      </c>
      <c r="E1150">
        <v>150</v>
      </c>
      <c r="F1150" s="6" t="s">
        <v>8221</v>
      </c>
      <c r="G1150" t="s">
        <v>8224</v>
      </c>
      <c r="H1150" t="s">
        <v>8246</v>
      </c>
      <c r="I1150">
        <v>1365228982</v>
      </c>
      <c r="J1150">
        <v>1362640582</v>
      </c>
      <c r="K1150" t="b">
        <v>0</v>
      </c>
      <c r="L1150">
        <v>5</v>
      </c>
      <c r="M1150" t="b">
        <v>0</v>
      </c>
      <c r="N1150" t="s">
        <v>8270</v>
      </c>
      <c r="O1150" s="9">
        <f t="shared" si="108"/>
        <v>3</v>
      </c>
      <c r="P1150" s="10">
        <f t="shared" si="109"/>
        <v>30</v>
      </c>
      <c r="Q1150" t="str">
        <f t="shared" si="110"/>
        <v>film &amp; video</v>
      </c>
      <c r="R1150" t="str">
        <f t="shared" si="111"/>
        <v>animation</v>
      </c>
      <c r="S1150" s="15">
        <f t="shared" si="106"/>
        <v>41340.053032407406</v>
      </c>
      <c r="T1150" s="15">
        <f t="shared" si="107"/>
        <v>41370.011365740742</v>
      </c>
    </row>
    <row r="1151" spans="1:20" ht="28.8" x14ac:dyDescent="0.3">
      <c r="A1151">
        <v>516</v>
      </c>
      <c r="B1151" s="3" t="s">
        <v>517</v>
      </c>
      <c r="C1151" s="3" t="s">
        <v>4626</v>
      </c>
      <c r="D1151">
        <v>5000</v>
      </c>
      <c r="E1151">
        <v>0</v>
      </c>
      <c r="F1151" s="6" t="s">
        <v>8221</v>
      </c>
      <c r="G1151" t="s">
        <v>8225</v>
      </c>
      <c r="H1151" t="s">
        <v>8247</v>
      </c>
      <c r="I1151">
        <v>1432752080</v>
      </c>
      <c r="J1151">
        <v>1427568080</v>
      </c>
      <c r="K1151" t="b">
        <v>0</v>
      </c>
      <c r="L1151">
        <v>0</v>
      </c>
      <c r="M1151" t="b">
        <v>0</v>
      </c>
      <c r="N1151" t="s">
        <v>8270</v>
      </c>
      <c r="O1151" s="9">
        <f t="shared" si="108"/>
        <v>0</v>
      </c>
      <c r="P1151" s="10" t="e">
        <f t="shared" si="109"/>
        <v>#DIV/0!</v>
      </c>
      <c r="Q1151" t="str">
        <f t="shared" si="110"/>
        <v>film &amp; video</v>
      </c>
      <c r="R1151" t="str">
        <f t="shared" si="111"/>
        <v>animation</v>
      </c>
      <c r="S1151" s="15">
        <f t="shared" si="106"/>
        <v>42091.528703703705</v>
      </c>
      <c r="T1151" s="15">
        <f t="shared" si="107"/>
        <v>42151.528703703705</v>
      </c>
    </row>
    <row r="1152" spans="1:20" ht="43.2" x14ac:dyDescent="0.3">
      <c r="A1152">
        <v>550</v>
      </c>
      <c r="B1152" s="3" t="s">
        <v>551</v>
      </c>
      <c r="C1152" s="3" t="s">
        <v>4660</v>
      </c>
      <c r="D1152">
        <v>5000</v>
      </c>
      <c r="E1152">
        <v>35</v>
      </c>
      <c r="F1152" s="6" t="s">
        <v>8221</v>
      </c>
      <c r="G1152" t="s">
        <v>8229</v>
      </c>
      <c r="H1152" t="s">
        <v>8251</v>
      </c>
      <c r="I1152">
        <v>1485838800</v>
      </c>
      <c r="J1152">
        <v>1484756245</v>
      </c>
      <c r="K1152" t="b">
        <v>0</v>
      </c>
      <c r="L1152">
        <v>4</v>
      </c>
      <c r="M1152" t="b">
        <v>0</v>
      </c>
      <c r="N1152" t="s">
        <v>8272</v>
      </c>
      <c r="O1152" s="9">
        <f t="shared" si="108"/>
        <v>0.70000000000000007</v>
      </c>
      <c r="P1152" s="10">
        <f t="shared" si="109"/>
        <v>8.75</v>
      </c>
      <c r="Q1152" t="str">
        <f t="shared" si="110"/>
        <v>technology</v>
      </c>
      <c r="R1152" t="str">
        <f t="shared" si="111"/>
        <v>web</v>
      </c>
      <c r="S1152" s="15">
        <f t="shared" si="106"/>
        <v>42753.428761574076</v>
      </c>
      <c r="T1152" s="15">
        <f t="shared" si="107"/>
        <v>42765.958333333328</v>
      </c>
    </row>
    <row r="1153" spans="1:20" ht="43.2" x14ac:dyDescent="0.3">
      <c r="A1153">
        <v>566</v>
      </c>
      <c r="B1153" s="3" t="s">
        <v>567</v>
      </c>
      <c r="C1153" s="3" t="s">
        <v>4676</v>
      </c>
      <c r="D1153">
        <v>5000</v>
      </c>
      <c r="E1153">
        <v>1</v>
      </c>
      <c r="F1153" s="6" t="s">
        <v>8221</v>
      </c>
      <c r="G1153" t="s">
        <v>8224</v>
      </c>
      <c r="H1153" t="s">
        <v>8246</v>
      </c>
      <c r="I1153">
        <v>1468513533</v>
      </c>
      <c r="J1153">
        <v>1465921533</v>
      </c>
      <c r="K1153" t="b">
        <v>0</v>
      </c>
      <c r="L1153">
        <v>1</v>
      </c>
      <c r="M1153" t="b">
        <v>0</v>
      </c>
      <c r="N1153" t="s">
        <v>8272</v>
      </c>
      <c r="O1153" s="9">
        <f t="shared" si="108"/>
        <v>0.02</v>
      </c>
      <c r="P1153" s="10">
        <f t="shared" si="109"/>
        <v>1</v>
      </c>
      <c r="Q1153" t="str">
        <f t="shared" si="110"/>
        <v>technology</v>
      </c>
      <c r="R1153" t="str">
        <f t="shared" si="111"/>
        <v>web</v>
      </c>
      <c r="S1153" s="15">
        <f t="shared" si="106"/>
        <v>42535.43440972222</v>
      </c>
      <c r="T1153" s="15">
        <f t="shared" si="107"/>
        <v>42565.43440972222</v>
      </c>
    </row>
    <row r="1154" spans="1:20" ht="43.2" x14ac:dyDescent="0.3">
      <c r="A1154">
        <v>577</v>
      </c>
      <c r="B1154" s="3" t="s">
        <v>578</v>
      </c>
      <c r="C1154" s="3" t="s">
        <v>4687</v>
      </c>
      <c r="D1154">
        <v>5000</v>
      </c>
      <c r="E1154">
        <v>10</v>
      </c>
      <c r="F1154" s="6" t="s">
        <v>8221</v>
      </c>
      <c r="G1154" t="s">
        <v>8224</v>
      </c>
      <c r="H1154" t="s">
        <v>8246</v>
      </c>
      <c r="I1154">
        <v>1463753302</v>
      </c>
      <c r="J1154">
        <v>1458569302</v>
      </c>
      <c r="K1154" t="b">
        <v>0</v>
      </c>
      <c r="L1154">
        <v>1</v>
      </c>
      <c r="M1154" t="b">
        <v>0</v>
      </c>
      <c r="N1154" t="s">
        <v>8272</v>
      </c>
      <c r="O1154" s="9">
        <f t="shared" si="108"/>
        <v>0.2</v>
      </c>
      <c r="P1154" s="10">
        <f t="shared" si="109"/>
        <v>10</v>
      </c>
      <c r="Q1154" t="str">
        <f t="shared" si="110"/>
        <v>technology</v>
      </c>
      <c r="R1154" t="str">
        <f t="shared" si="111"/>
        <v>web</v>
      </c>
      <c r="S1154" s="15">
        <f t="shared" si="106"/>
        <v>42450.339143518519</v>
      </c>
      <c r="T1154" s="15">
        <f t="shared" si="107"/>
        <v>42510.339143518519</v>
      </c>
    </row>
    <row r="1155" spans="1:20" ht="57.6" x14ac:dyDescent="0.3">
      <c r="A1155">
        <v>590</v>
      </c>
      <c r="B1155" s="3" t="s">
        <v>591</v>
      </c>
      <c r="C1155" s="3" t="s">
        <v>4700</v>
      </c>
      <c r="D1155">
        <v>5000</v>
      </c>
      <c r="E1155">
        <v>223</v>
      </c>
      <c r="F1155" s="6" t="s">
        <v>8221</v>
      </c>
      <c r="G1155" t="s">
        <v>8225</v>
      </c>
      <c r="H1155" t="s">
        <v>8247</v>
      </c>
      <c r="I1155">
        <v>1454936460</v>
      </c>
      <c r="J1155">
        <v>1452259131</v>
      </c>
      <c r="K1155" t="b">
        <v>0</v>
      </c>
      <c r="L1155">
        <v>9</v>
      </c>
      <c r="M1155" t="b">
        <v>0</v>
      </c>
      <c r="N1155" t="s">
        <v>8272</v>
      </c>
      <c r="O1155" s="9">
        <f t="shared" si="108"/>
        <v>4.46</v>
      </c>
      <c r="P1155" s="10">
        <f t="shared" si="109"/>
        <v>24.777777777777779</v>
      </c>
      <c r="Q1155" t="str">
        <f t="shared" si="110"/>
        <v>technology</v>
      </c>
      <c r="R1155" t="str">
        <f t="shared" si="111"/>
        <v>web</v>
      </c>
      <c r="S1155" s="15">
        <f t="shared" ref="S1155:S1218" si="112">(((J1155/60)/60)/24)+DATE(1970,1,1)+(-6/24)</f>
        <v>42377.304756944446</v>
      </c>
      <c r="T1155" s="15">
        <f t="shared" ref="T1155:T1218" si="113">(((I1155/60)/60)/24)+DATE(1970,1,1)+(-6/24)</f>
        <v>42408.292361111111</v>
      </c>
    </row>
    <row r="1156" spans="1:20" ht="43.2" x14ac:dyDescent="0.3">
      <c r="A1156">
        <v>697</v>
      </c>
      <c r="B1156" s="3" t="s">
        <v>698</v>
      </c>
      <c r="C1156" s="3" t="s">
        <v>4807</v>
      </c>
      <c r="D1156">
        <v>5000</v>
      </c>
      <c r="E1156">
        <v>2319</v>
      </c>
      <c r="F1156" s="6" t="s">
        <v>8221</v>
      </c>
      <c r="G1156" t="s">
        <v>8236</v>
      </c>
      <c r="H1156" t="s">
        <v>8249</v>
      </c>
      <c r="I1156">
        <v>1454502789</v>
      </c>
      <c r="J1156">
        <v>1453206789</v>
      </c>
      <c r="K1156" t="b">
        <v>0</v>
      </c>
      <c r="L1156">
        <v>114</v>
      </c>
      <c r="M1156" t="b">
        <v>0</v>
      </c>
      <c r="N1156" t="s">
        <v>8273</v>
      </c>
      <c r="O1156" s="9">
        <f t="shared" si="108"/>
        <v>46.379999999999995</v>
      </c>
      <c r="P1156" s="10">
        <f t="shared" si="109"/>
        <v>20.342105263157894</v>
      </c>
      <c r="Q1156" t="str">
        <f t="shared" si="110"/>
        <v>technology</v>
      </c>
      <c r="R1156" t="str">
        <f t="shared" si="111"/>
        <v>wearables</v>
      </c>
      <c r="S1156" s="15">
        <f t="shared" si="112"/>
        <v>42388.273020833338</v>
      </c>
      <c r="T1156" s="15">
        <f t="shared" si="113"/>
        <v>42403.273020833338</v>
      </c>
    </row>
    <row r="1157" spans="1:20" ht="43.2" x14ac:dyDescent="0.3">
      <c r="A1157">
        <v>761</v>
      </c>
      <c r="B1157" s="3" t="s">
        <v>762</v>
      </c>
      <c r="C1157" s="3" t="s">
        <v>4871</v>
      </c>
      <c r="D1157">
        <v>5000</v>
      </c>
      <c r="E1157">
        <v>235</v>
      </c>
      <c r="F1157" s="6" t="s">
        <v>8221</v>
      </c>
      <c r="G1157" t="s">
        <v>8224</v>
      </c>
      <c r="H1157" t="s">
        <v>8246</v>
      </c>
      <c r="I1157">
        <v>1391364126</v>
      </c>
      <c r="J1157">
        <v>1388772126</v>
      </c>
      <c r="K1157" t="b">
        <v>0</v>
      </c>
      <c r="L1157">
        <v>6</v>
      </c>
      <c r="M1157" t="b">
        <v>0</v>
      </c>
      <c r="N1157" t="s">
        <v>8275</v>
      </c>
      <c r="O1157" s="9">
        <f t="shared" si="108"/>
        <v>4.7</v>
      </c>
      <c r="P1157" s="10">
        <f t="shared" si="109"/>
        <v>39.166666666666664</v>
      </c>
      <c r="Q1157" t="str">
        <f t="shared" si="110"/>
        <v>publishing</v>
      </c>
      <c r="R1157" t="str">
        <f t="shared" si="111"/>
        <v>fiction</v>
      </c>
      <c r="S1157" s="15">
        <f t="shared" si="112"/>
        <v>41642.501458333332</v>
      </c>
      <c r="T1157" s="15">
        <f t="shared" si="113"/>
        <v>41672.501458333332</v>
      </c>
    </row>
    <row r="1158" spans="1:20" ht="43.2" x14ac:dyDescent="0.3">
      <c r="A1158">
        <v>764</v>
      </c>
      <c r="B1158" s="3" t="s">
        <v>765</v>
      </c>
      <c r="C1158" s="3" t="s">
        <v>4874</v>
      </c>
      <c r="D1158">
        <v>5000</v>
      </c>
      <c r="E1158">
        <v>0</v>
      </c>
      <c r="F1158" s="6" t="s">
        <v>8221</v>
      </c>
      <c r="G1158" t="s">
        <v>8224</v>
      </c>
      <c r="H1158" t="s">
        <v>8246</v>
      </c>
      <c r="I1158">
        <v>1441858161</v>
      </c>
      <c r="J1158">
        <v>1439266161</v>
      </c>
      <c r="K1158" t="b">
        <v>0</v>
      </c>
      <c r="L1158">
        <v>0</v>
      </c>
      <c r="M1158" t="b">
        <v>0</v>
      </c>
      <c r="N1158" t="s">
        <v>8275</v>
      </c>
      <c r="O1158" s="9">
        <f t="shared" si="108"/>
        <v>0</v>
      </c>
      <c r="P1158" s="10" t="e">
        <f t="shared" si="109"/>
        <v>#DIV/0!</v>
      </c>
      <c r="Q1158" t="str">
        <f t="shared" si="110"/>
        <v>publishing</v>
      </c>
      <c r="R1158" t="str">
        <f t="shared" si="111"/>
        <v>fiction</v>
      </c>
      <c r="S1158" s="15">
        <f t="shared" si="112"/>
        <v>42226.923159722224</v>
      </c>
      <c r="T1158" s="15">
        <f t="shared" si="113"/>
        <v>42256.923159722224</v>
      </c>
    </row>
    <row r="1159" spans="1:20" ht="57.6" x14ac:dyDescent="0.3">
      <c r="A1159">
        <v>767</v>
      </c>
      <c r="B1159" s="3" t="s">
        <v>768</v>
      </c>
      <c r="C1159" s="3" t="s">
        <v>4877</v>
      </c>
      <c r="D1159">
        <v>5000</v>
      </c>
      <c r="E1159">
        <v>177</v>
      </c>
      <c r="F1159" s="6" t="s">
        <v>8221</v>
      </c>
      <c r="G1159" t="s">
        <v>8224</v>
      </c>
      <c r="H1159" t="s">
        <v>8246</v>
      </c>
      <c r="I1159">
        <v>1432178810</v>
      </c>
      <c r="J1159">
        <v>1429586810</v>
      </c>
      <c r="K1159" t="b">
        <v>0</v>
      </c>
      <c r="L1159">
        <v>3</v>
      </c>
      <c r="M1159" t="b">
        <v>0</v>
      </c>
      <c r="N1159" t="s">
        <v>8275</v>
      </c>
      <c r="O1159" s="9">
        <f t="shared" si="108"/>
        <v>3.54</v>
      </c>
      <c r="P1159" s="10">
        <f t="shared" si="109"/>
        <v>59</v>
      </c>
      <c r="Q1159" t="str">
        <f t="shared" si="110"/>
        <v>publishing</v>
      </c>
      <c r="R1159" t="str">
        <f t="shared" si="111"/>
        <v>fiction</v>
      </c>
      <c r="S1159" s="15">
        <f t="shared" si="112"/>
        <v>42114.893634259264</v>
      </c>
      <c r="T1159" s="15">
        <f t="shared" si="113"/>
        <v>42144.893634259264</v>
      </c>
    </row>
    <row r="1160" spans="1:20" ht="43.2" x14ac:dyDescent="0.3">
      <c r="A1160">
        <v>867</v>
      </c>
      <c r="B1160" s="3" t="s">
        <v>868</v>
      </c>
      <c r="C1160" s="3" t="s">
        <v>4977</v>
      </c>
      <c r="D1160">
        <v>5000</v>
      </c>
      <c r="E1160">
        <v>1201</v>
      </c>
      <c r="F1160" s="6" t="s">
        <v>8221</v>
      </c>
      <c r="G1160" t="s">
        <v>8224</v>
      </c>
      <c r="H1160" t="s">
        <v>8246</v>
      </c>
      <c r="I1160">
        <v>1259643540</v>
      </c>
      <c r="J1160">
        <v>1254450706</v>
      </c>
      <c r="K1160" t="b">
        <v>0</v>
      </c>
      <c r="L1160">
        <v>11</v>
      </c>
      <c r="M1160" t="b">
        <v>0</v>
      </c>
      <c r="N1160" t="s">
        <v>8278</v>
      </c>
      <c r="O1160" s="9">
        <f t="shared" si="108"/>
        <v>24.02</v>
      </c>
      <c r="P1160" s="10">
        <f t="shared" si="109"/>
        <v>109.18181818181819</v>
      </c>
      <c r="Q1160" t="str">
        <f t="shared" si="110"/>
        <v>music</v>
      </c>
      <c r="R1160" t="str">
        <f t="shared" si="111"/>
        <v>jazz</v>
      </c>
      <c r="S1160" s="15">
        <f t="shared" si="112"/>
        <v>40087.855393518519</v>
      </c>
      <c r="T1160" s="15">
        <f t="shared" si="113"/>
        <v>40147.957638888889</v>
      </c>
    </row>
    <row r="1161" spans="1:20" ht="57.6" x14ac:dyDescent="0.3">
      <c r="A1161">
        <v>875</v>
      </c>
      <c r="B1161" s="3" t="s">
        <v>876</v>
      </c>
      <c r="C1161" s="3" t="s">
        <v>4985</v>
      </c>
      <c r="D1161">
        <v>5000</v>
      </c>
      <c r="E1161">
        <v>0</v>
      </c>
      <c r="F1161" s="6" t="s">
        <v>8221</v>
      </c>
      <c r="G1161" t="s">
        <v>8224</v>
      </c>
      <c r="H1161" t="s">
        <v>8246</v>
      </c>
      <c r="I1161">
        <v>1442856131</v>
      </c>
      <c r="J1161">
        <v>1441128131</v>
      </c>
      <c r="K1161" t="b">
        <v>0</v>
      </c>
      <c r="L1161">
        <v>0</v>
      </c>
      <c r="M1161" t="b">
        <v>0</v>
      </c>
      <c r="N1161" t="s">
        <v>8278</v>
      </c>
      <c r="O1161" s="9">
        <f t="shared" si="108"/>
        <v>0</v>
      </c>
      <c r="P1161" s="10" t="e">
        <f t="shared" si="109"/>
        <v>#DIV/0!</v>
      </c>
      <c r="Q1161" t="str">
        <f t="shared" si="110"/>
        <v>music</v>
      </c>
      <c r="R1161" t="str">
        <f t="shared" si="111"/>
        <v>jazz</v>
      </c>
      <c r="S1161" s="15">
        <f t="shared" si="112"/>
        <v>42248.473738425921</v>
      </c>
      <c r="T1161" s="15">
        <f t="shared" si="113"/>
        <v>42268.473738425921</v>
      </c>
    </row>
    <row r="1162" spans="1:20" ht="43.2" x14ac:dyDescent="0.3">
      <c r="A1162">
        <v>878</v>
      </c>
      <c r="B1162" s="3" t="s">
        <v>879</v>
      </c>
      <c r="C1162" s="3" t="s">
        <v>4988</v>
      </c>
      <c r="D1162">
        <v>5000</v>
      </c>
      <c r="E1162">
        <v>65</v>
      </c>
      <c r="F1162" s="6" t="s">
        <v>8221</v>
      </c>
      <c r="G1162" t="s">
        <v>8224</v>
      </c>
      <c r="H1162" t="s">
        <v>8246</v>
      </c>
      <c r="I1162">
        <v>1293082524</v>
      </c>
      <c r="J1162">
        <v>1290490524</v>
      </c>
      <c r="K1162" t="b">
        <v>0</v>
      </c>
      <c r="L1162">
        <v>2</v>
      </c>
      <c r="M1162" t="b">
        <v>0</v>
      </c>
      <c r="N1162" t="s">
        <v>8278</v>
      </c>
      <c r="O1162" s="9">
        <f t="shared" si="108"/>
        <v>1.3</v>
      </c>
      <c r="P1162" s="10">
        <f t="shared" si="109"/>
        <v>32.5</v>
      </c>
      <c r="Q1162" t="str">
        <f t="shared" si="110"/>
        <v>music</v>
      </c>
      <c r="R1162" t="str">
        <f t="shared" si="111"/>
        <v>jazz</v>
      </c>
      <c r="S1162" s="15">
        <f t="shared" si="112"/>
        <v>40504.982916666668</v>
      </c>
      <c r="T1162" s="15">
        <f t="shared" si="113"/>
        <v>40534.982916666668</v>
      </c>
    </row>
    <row r="1163" spans="1:20" ht="57.6" x14ac:dyDescent="0.3">
      <c r="A1163">
        <v>883</v>
      </c>
      <c r="B1163" s="3" t="s">
        <v>884</v>
      </c>
      <c r="C1163" s="3" t="s">
        <v>4993</v>
      </c>
      <c r="D1163">
        <v>5000</v>
      </c>
      <c r="E1163">
        <v>2001</v>
      </c>
      <c r="F1163" s="6" t="s">
        <v>8221</v>
      </c>
      <c r="G1163" t="s">
        <v>8224</v>
      </c>
      <c r="H1163" t="s">
        <v>8246</v>
      </c>
      <c r="I1163">
        <v>1456957635</v>
      </c>
      <c r="J1163">
        <v>1451773635</v>
      </c>
      <c r="K1163" t="b">
        <v>0</v>
      </c>
      <c r="L1163">
        <v>24</v>
      </c>
      <c r="M1163" t="b">
        <v>0</v>
      </c>
      <c r="N1163" t="s">
        <v>8279</v>
      </c>
      <c r="O1163" s="9">
        <f t="shared" si="108"/>
        <v>40.020000000000003</v>
      </c>
      <c r="P1163" s="10">
        <f t="shared" si="109"/>
        <v>83.375</v>
      </c>
      <c r="Q1163" t="str">
        <f t="shared" si="110"/>
        <v>music</v>
      </c>
      <c r="R1163" t="str">
        <f t="shared" si="111"/>
        <v>indie rock</v>
      </c>
      <c r="S1163" s="15">
        <f t="shared" si="112"/>
        <v>42371.685590277775</v>
      </c>
      <c r="T1163" s="15">
        <f t="shared" si="113"/>
        <v>42431.685590277775</v>
      </c>
    </row>
    <row r="1164" spans="1:20" ht="28.8" x14ac:dyDescent="0.3">
      <c r="A1164">
        <v>900</v>
      </c>
      <c r="B1164" s="3" t="s">
        <v>901</v>
      </c>
      <c r="C1164" s="3" t="s">
        <v>5010</v>
      </c>
      <c r="D1164">
        <v>5000</v>
      </c>
      <c r="E1164">
        <v>21</v>
      </c>
      <c r="F1164" s="6" t="s">
        <v>8221</v>
      </c>
      <c r="G1164" t="s">
        <v>8224</v>
      </c>
      <c r="H1164" t="s">
        <v>8246</v>
      </c>
      <c r="I1164">
        <v>1459365802</v>
      </c>
      <c r="J1164">
        <v>1456777402</v>
      </c>
      <c r="K1164" t="b">
        <v>0</v>
      </c>
      <c r="L1164">
        <v>2</v>
      </c>
      <c r="M1164" t="b">
        <v>0</v>
      </c>
      <c r="N1164" t="s">
        <v>8278</v>
      </c>
      <c r="O1164" s="9">
        <f t="shared" si="108"/>
        <v>0.42</v>
      </c>
      <c r="P1164" s="10">
        <f t="shared" si="109"/>
        <v>10.5</v>
      </c>
      <c r="Q1164" t="str">
        <f t="shared" si="110"/>
        <v>music</v>
      </c>
      <c r="R1164" t="str">
        <f t="shared" si="111"/>
        <v>jazz</v>
      </c>
      <c r="S1164" s="15">
        <f t="shared" si="112"/>
        <v>42429.59956018519</v>
      </c>
      <c r="T1164" s="15">
        <f t="shared" si="113"/>
        <v>42459.557893518519</v>
      </c>
    </row>
    <row r="1165" spans="1:20" ht="43.2" x14ac:dyDescent="0.3">
      <c r="A1165">
        <v>903</v>
      </c>
      <c r="B1165" s="3" t="s">
        <v>904</v>
      </c>
      <c r="C1165" s="3" t="s">
        <v>5013</v>
      </c>
      <c r="D1165">
        <v>5000</v>
      </c>
      <c r="E1165">
        <v>160</v>
      </c>
      <c r="F1165" s="6" t="s">
        <v>8221</v>
      </c>
      <c r="G1165" t="s">
        <v>8224</v>
      </c>
      <c r="H1165" t="s">
        <v>8246</v>
      </c>
      <c r="I1165">
        <v>1348367100</v>
      </c>
      <c r="J1165">
        <v>1346180780</v>
      </c>
      <c r="K1165" t="b">
        <v>0</v>
      </c>
      <c r="L1165">
        <v>4</v>
      </c>
      <c r="M1165" t="b">
        <v>0</v>
      </c>
      <c r="N1165" t="s">
        <v>8278</v>
      </c>
      <c r="O1165" s="9">
        <f t="shared" si="108"/>
        <v>3.2</v>
      </c>
      <c r="P1165" s="10">
        <f t="shared" si="109"/>
        <v>40</v>
      </c>
      <c r="Q1165" t="str">
        <f t="shared" si="110"/>
        <v>music</v>
      </c>
      <c r="R1165" t="str">
        <f t="shared" si="111"/>
        <v>jazz</v>
      </c>
      <c r="S1165" s="15">
        <f t="shared" si="112"/>
        <v>41149.546064814815</v>
      </c>
      <c r="T1165" s="15">
        <f t="shared" si="113"/>
        <v>41174.850694444445</v>
      </c>
    </row>
    <row r="1166" spans="1:20" ht="43.2" x14ac:dyDescent="0.3">
      <c r="A1166">
        <v>917</v>
      </c>
      <c r="B1166" s="3" t="s">
        <v>918</v>
      </c>
      <c r="C1166" s="3" t="s">
        <v>5027</v>
      </c>
      <c r="D1166">
        <v>5000</v>
      </c>
      <c r="E1166">
        <v>30</v>
      </c>
      <c r="F1166" s="6" t="s">
        <v>8221</v>
      </c>
      <c r="G1166" t="s">
        <v>8224</v>
      </c>
      <c r="H1166" t="s">
        <v>8246</v>
      </c>
      <c r="I1166">
        <v>1405305000</v>
      </c>
      <c r="J1166">
        <v>1402612730</v>
      </c>
      <c r="K1166" t="b">
        <v>0</v>
      </c>
      <c r="L1166">
        <v>1</v>
      </c>
      <c r="M1166" t="b">
        <v>0</v>
      </c>
      <c r="N1166" t="s">
        <v>8278</v>
      </c>
      <c r="O1166" s="9">
        <f t="shared" si="108"/>
        <v>0.6</v>
      </c>
      <c r="P1166" s="10">
        <f t="shared" si="109"/>
        <v>30</v>
      </c>
      <c r="Q1166" t="str">
        <f t="shared" si="110"/>
        <v>music</v>
      </c>
      <c r="R1166" t="str">
        <f t="shared" si="111"/>
        <v>jazz</v>
      </c>
      <c r="S1166" s="15">
        <f t="shared" si="112"/>
        <v>41802.69363425926</v>
      </c>
      <c r="T1166" s="15">
        <f t="shared" si="113"/>
        <v>41833.854166666664</v>
      </c>
    </row>
    <row r="1167" spans="1:20" ht="43.2" x14ac:dyDescent="0.3">
      <c r="A1167">
        <v>934</v>
      </c>
      <c r="B1167" s="3" t="s">
        <v>935</v>
      </c>
      <c r="C1167" s="3" t="s">
        <v>5044</v>
      </c>
      <c r="D1167">
        <v>5000</v>
      </c>
      <c r="E1167">
        <v>1520</v>
      </c>
      <c r="F1167" s="6" t="s">
        <v>8221</v>
      </c>
      <c r="G1167" t="s">
        <v>8229</v>
      </c>
      <c r="H1167" t="s">
        <v>8251</v>
      </c>
      <c r="I1167">
        <v>1399183200</v>
      </c>
      <c r="J1167">
        <v>1396633284</v>
      </c>
      <c r="K1167" t="b">
        <v>0</v>
      </c>
      <c r="L1167">
        <v>30</v>
      </c>
      <c r="M1167" t="b">
        <v>0</v>
      </c>
      <c r="N1167" t="s">
        <v>8278</v>
      </c>
      <c r="O1167" s="9">
        <f t="shared" si="108"/>
        <v>30.4</v>
      </c>
      <c r="P1167" s="10">
        <f t="shared" si="109"/>
        <v>50.666666666666664</v>
      </c>
      <c r="Q1167" t="str">
        <f t="shared" si="110"/>
        <v>music</v>
      </c>
      <c r="R1167" t="str">
        <f t="shared" si="111"/>
        <v>jazz</v>
      </c>
      <c r="S1167" s="15">
        <f t="shared" si="112"/>
        <v>41733.487083333333</v>
      </c>
      <c r="T1167" s="15">
        <f t="shared" si="113"/>
        <v>41763</v>
      </c>
    </row>
    <row r="1168" spans="1:20" ht="43.2" x14ac:dyDescent="0.3">
      <c r="A1168">
        <v>950</v>
      </c>
      <c r="B1168" s="3" t="s">
        <v>951</v>
      </c>
      <c r="C1168" s="3" t="s">
        <v>5060</v>
      </c>
      <c r="D1168">
        <v>5000</v>
      </c>
      <c r="E1168">
        <v>1402</v>
      </c>
      <c r="F1168" s="6" t="s">
        <v>8221</v>
      </c>
      <c r="G1168" t="s">
        <v>8229</v>
      </c>
      <c r="H1168" t="s">
        <v>8251</v>
      </c>
      <c r="I1168">
        <v>1453053661</v>
      </c>
      <c r="J1168">
        <v>1450461661</v>
      </c>
      <c r="K1168" t="b">
        <v>0</v>
      </c>
      <c r="L1168">
        <v>24</v>
      </c>
      <c r="M1168" t="b">
        <v>0</v>
      </c>
      <c r="N1168" t="s">
        <v>8273</v>
      </c>
      <c r="O1168" s="9">
        <f t="shared" si="108"/>
        <v>28.04</v>
      </c>
      <c r="P1168" s="10">
        <f t="shared" si="109"/>
        <v>58.416666666666664</v>
      </c>
      <c r="Q1168" t="str">
        <f t="shared" si="110"/>
        <v>technology</v>
      </c>
      <c r="R1168" t="str">
        <f t="shared" si="111"/>
        <v>wearables</v>
      </c>
      <c r="S1168" s="15">
        <f t="shared" si="112"/>
        <v>42356.500706018516</v>
      </c>
      <c r="T1168" s="15">
        <f t="shared" si="113"/>
        <v>42386.500706018516</v>
      </c>
    </row>
    <row r="1169" spans="1:20" ht="57.6" x14ac:dyDescent="0.3">
      <c r="A1169">
        <v>970</v>
      </c>
      <c r="B1169" s="3" t="s">
        <v>971</v>
      </c>
      <c r="C1169" s="3" t="s">
        <v>5080</v>
      </c>
      <c r="D1169">
        <v>5000</v>
      </c>
      <c r="E1169">
        <v>2296</v>
      </c>
      <c r="F1169" s="6" t="s">
        <v>8221</v>
      </c>
      <c r="G1169" t="s">
        <v>8229</v>
      </c>
      <c r="H1169" t="s">
        <v>8251</v>
      </c>
      <c r="I1169">
        <v>1485147540</v>
      </c>
      <c r="J1169">
        <v>1481951853</v>
      </c>
      <c r="K1169" t="b">
        <v>0</v>
      </c>
      <c r="L1169">
        <v>14</v>
      </c>
      <c r="M1169" t="b">
        <v>0</v>
      </c>
      <c r="N1169" t="s">
        <v>8273</v>
      </c>
      <c r="O1169" s="9">
        <f t="shared" si="108"/>
        <v>45.92</v>
      </c>
      <c r="P1169" s="10">
        <f t="shared" si="109"/>
        <v>164</v>
      </c>
      <c r="Q1169" t="str">
        <f t="shared" si="110"/>
        <v>technology</v>
      </c>
      <c r="R1169" t="str">
        <f t="shared" si="111"/>
        <v>wearables</v>
      </c>
      <c r="S1169" s="15">
        <f t="shared" si="112"/>
        <v>42720.970520833333</v>
      </c>
      <c r="T1169" s="15">
        <f t="shared" si="113"/>
        <v>42757.957638888889</v>
      </c>
    </row>
    <row r="1170" spans="1:20" ht="57.6" x14ac:dyDescent="0.3">
      <c r="A1170">
        <v>988</v>
      </c>
      <c r="B1170" s="3" t="s">
        <v>989</v>
      </c>
      <c r="C1170" s="3" t="s">
        <v>5098</v>
      </c>
      <c r="D1170">
        <v>5000</v>
      </c>
      <c r="E1170">
        <v>0</v>
      </c>
      <c r="F1170" s="6" t="s">
        <v>8221</v>
      </c>
      <c r="G1170" t="s">
        <v>8237</v>
      </c>
      <c r="H1170" t="s">
        <v>8249</v>
      </c>
      <c r="I1170">
        <v>1475310825</v>
      </c>
      <c r="J1170">
        <v>1472718825</v>
      </c>
      <c r="K1170" t="b">
        <v>0</v>
      </c>
      <c r="L1170">
        <v>0</v>
      </c>
      <c r="M1170" t="b">
        <v>0</v>
      </c>
      <c r="N1170" t="s">
        <v>8273</v>
      </c>
      <c r="O1170" s="9">
        <f t="shared" si="108"/>
        <v>0</v>
      </c>
      <c r="P1170" s="10" t="e">
        <f t="shared" si="109"/>
        <v>#DIV/0!</v>
      </c>
      <c r="Q1170" t="str">
        <f t="shared" si="110"/>
        <v>technology</v>
      </c>
      <c r="R1170" t="str">
        <f t="shared" si="111"/>
        <v>wearables</v>
      </c>
      <c r="S1170" s="15">
        <f t="shared" si="112"/>
        <v>42614.106770833328</v>
      </c>
      <c r="T1170" s="15">
        <f t="shared" si="113"/>
        <v>42644.106770833328</v>
      </c>
    </row>
    <row r="1171" spans="1:20" ht="72" x14ac:dyDescent="0.3">
      <c r="A1171">
        <v>991</v>
      </c>
      <c r="B1171" s="3" t="s">
        <v>992</v>
      </c>
      <c r="C1171" s="3" t="s">
        <v>5101</v>
      </c>
      <c r="D1171">
        <v>5000</v>
      </c>
      <c r="E1171">
        <v>212</v>
      </c>
      <c r="F1171" s="6" t="s">
        <v>8221</v>
      </c>
      <c r="G1171" t="s">
        <v>8225</v>
      </c>
      <c r="H1171" t="s">
        <v>8247</v>
      </c>
      <c r="I1171">
        <v>1468349460</v>
      </c>
      <c r="J1171">
        <v>1466186988</v>
      </c>
      <c r="K1171" t="b">
        <v>0</v>
      </c>
      <c r="L1171">
        <v>7</v>
      </c>
      <c r="M1171" t="b">
        <v>0</v>
      </c>
      <c r="N1171" t="s">
        <v>8273</v>
      </c>
      <c r="O1171" s="9">
        <f t="shared" si="108"/>
        <v>4.24</v>
      </c>
      <c r="P1171" s="10">
        <f t="shared" si="109"/>
        <v>30.285714285714285</v>
      </c>
      <c r="Q1171" t="str">
        <f t="shared" si="110"/>
        <v>technology</v>
      </c>
      <c r="R1171" t="str">
        <f t="shared" si="111"/>
        <v>wearables</v>
      </c>
      <c r="S1171" s="15">
        <f t="shared" si="112"/>
        <v>42538.50680555556</v>
      </c>
      <c r="T1171" s="15">
        <f t="shared" si="113"/>
        <v>42563.535416666666</v>
      </c>
    </row>
    <row r="1172" spans="1:20" ht="28.8" x14ac:dyDescent="0.3">
      <c r="A1172">
        <v>997</v>
      </c>
      <c r="B1172" s="3" t="s">
        <v>998</v>
      </c>
      <c r="C1172" s="3" t="s">
        <v>5107</v>
      </c>
      <c r="D1172">
        <v>5000</v>
      </c>
      <c r="E1172">
        <v>65</v>
      </c>
      <c r="F1172" s="6" t="s">
        <v>8221</v>
      </c>
      <c r="G1172" t="s">
        <v>8224</v>
      </c>
      <c r="H1172" t="s">
        <v>8246</v>
      </c>
      <c r="I1172">
        <v>1417145297</v>
      </c>
      <c r="J1172">
        <v>1414549697</v>
      </c>
      <c r="K1172" t="b">
        <v>0</v>
      </c>
      <c r="L1172">
        <v>8</v>
      </c>
      <c r="M1172" t="b">
        <v>0</v>
      </c>
      <c r="N1172" t="s">
        <v>8273</v>
      </c>
      <c r="O1172" s="9">
        <f t="shared" si="108"/>
        <v>1.3</v>
      </c>
      <c r="P1172" s="10">
        <f t="shared" si="109"/>
        <v>8.125</v>
      </c>
      <c r="Q1172" t="str">
        <f t="shared" si="110"/>
        <v>technology</v>
      </c>
      <c r="R1172" t="str">
        <f t="shared" si="111"/>
        <v>wearables</v>
      </c>
      <c r="S1172" s="15">
        <f t="shared" si="112"/>
        <v>41940.85297453704</v>
      </c>
      <c r="T1172" s="15">
        <f t="shared" si="113"/>
        <v>41970.894641203704</v>
      </c>
    </row>
    <row r="1173" spans="1:20" ht="57.6" x14ac:dyDescent="0.3">
      <c r="A1173">
        <v>1099</v>
      </c>
      <c r="B1173" s="3" t="s">
        <v>1100</v>
      </c>
      <c r="C1173" s="3" t="s">
        <v>5209</v>
      </c>
      <c r="D1173">
        <v>5000</v>
      </c>
      <c r="E1173">
        <v>25</v>
      </c>
      <c r="F1173" s="6" t="s">
        <v>8221</v>
      </c>
      <c r="G1173" t="s">
        <v>8225</v>
      </c>
      <c r="H1173" t="s">
        <v>8247</v>
      </c>
      <c r="I1173">
        <v>1431547468</v>
      </c>
      <c r="J1173">
        <v>1428955468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08"/>
        <v>0.5</v>
      </c>
      <c r="P1173" s="10">
        <f t="shared" si="109"/>
        <v>25</v>
      </c>
      <c r="Q1173" t="str">
        <f t="shared" si="110"/>
        <v>games</v>
      </c>
      <c r="R1173" t="str">
        <f t="shared" si="111"/>
        <v>video games</v>
      </c>
      <c r="S1173" s="15">
        <f t="shared" si="112"/>
        <v>42107.586435185185</v>
      </c>
      <c r="T1173" s="15">
        <f t="shared" si="113"/>
        <v>42137.586435185185</v>
      </c>
    </row>
    <row r="1174" spans="1:20" ht="43.2" x14ac:dyDescent="0.3">
      <c r="A1174">
        <v>1123</v>
      </c>
      <c r="B1174" s="3" t="s">
        <v>1124</v>
      </c>
      <c r="C1174" s="3" t="s">
        <v>5233</v>
      </c>
      <c r="D1174">
        <v>5000</v>
      </c>
      <c r="E1174">
        <v>11</v>
      </c>
      <c r="F1174" s="6" t="s">
        <v>8221</v>
      </c>
      <c r="G1174" t="s">
        <v>8224</v>
      </c>
      <c r="H1174" t="s">
        <v>8246</v>
      </c>
      <c r="I1174">
        <v>1397910848</v>
      </c>
      <c r="J1174">
        <v>1395318848</v>
      </c>
      <c r="K1174" t="b">
        <v>0</v>
      </c>
      <c r="L1174">
        <v>3</v>
      </c>
      <c r="M1174" t="b">
        <v>0</v>
      </c>
      <c r="N1174" t="s">
        <v>8282</v>
      </c>
      <c r="O1174" s="9">
        <f t="shared" si="108"/>
        <v>0.22</v>
      </c>
      <c r="P1174" s="10">
        <f t="shared" si="109"/>
        <v>3.6666666666666665</v>
      </c>
      <c r="Q1174" t="str">
        <f t="shared" si="110"/>
        <v>games</v>
      </c>
      <c r="R1174" t="str">
        <f t="shared" si="111"/>
        <v>video games</v>
      </c>
      <c r="S1174" s="15">
        <f t="shared" si="112"/>
        <v>41718.2737037037</v>
      </c>
      <c r="T1174" s="15">
        <f t="shared" si="113"/>
        <v>41748.2737037037</v>
      </c>
    </row>
    <row r="1175" spans="1:20" ht="43.2" x14ac:dyDescent="0.3">
      <c r="A1175">
        <v>1130</v>
      </c>
      <c r="B1175" s="3" t="s">
        <v>1131</v>
      </c>
      <c r="C1175" s="3" t="s">
        <v>5240</v>
      </c>
      <c r="D1175">
        <v>5000</v>
      </c>
      <c r="E1175">
        <v>11</v>
      </c>
      <c r="F1175" s="6" t="s">
        <v>8221</v>
      </c>
      <c r="G1175" t="s">
        <v>8224</v>
      </c>
      <c r="H1175" t="s">
        <v>8246</v>
      </c>
      <c r="I1175">
        <v>1416963300</v>
      </c>
      <c r="J1175">
        <v>1411775700</v>
      </c>
      <c r="K1175" t="b">
        <v>0</v>
      </c>
      <c r="L1175">
        <v>3</v>
      </c>
      <c r="M1175" t="b">
        <v>0</v>
      </c>
      <c r="N1175" t="s">
        <v>8283</v>
      </c>
      <c r="O1175" s="9">
        <f t="shared" si="108"/>
        <v>0.22</v>
      </c>
      <c r="P1175" s="10">
        <f t="shared" si="109"/>
        <v>3.6666666666666665</v>
      </c>
      <c r="Q1175" t="str">
        <f t="shared" si="110"/>
        <v>games</v>
      </c>
      <c r="R1175" t="str">
        <f t="shared" si="111"/>
        <v>mobile games</v>
      </c>
      <c r="S1175" s="15">
        <f t="shared" si="112"/>
        <v>41908.746527777781</v>
      </c>
      <c r="T1175" s="15">
        <f t="shared" si="113"/>
        <v>41968.788194444445</v>
      </c>
    </row>
    <row r="1176" spans="1:20" ht="43.2" x14ac:dyDescent="0.3">
      <c r="A1176">
        <v>1140</v>
      </c>
      <c r="B1176" s="3" t="s">
        <v>1141</v>
      </c>
      <c r="C1176" s="3" t="s">
        <v>5250</v>
      </c>
      <c r="D1176">
        <v>5000</v>
      </c>
      <c r="E1176">
        <v>0</v>
      </c>
      <c r="F1176" s="6" t="s">
        <v>8221</v>
      </c>
      <c r="G1176" t="s">
        <v>8225</v>
      </c>
      <c r="H1176" t="s">
        <v>8247</v>
      </c>
      <c r="I1176">
        <v>1438859121</v>
      </c>
      <c r="J1176">
        <v>1436267121</v>
      </c>
      <c r="K1176" t="b">
        <v>0</v>
      </c>
      <c r="L1176">
        <v>0</v>
      </c>
      <c r="M1176" t="b">
        <v>0</v>
      </c>
      <c r="N1176" t="s">
        <v>8283</v>
      </c>
      <c r="O1176" s="9">
        <f t="shared" si="108"/>
        <v>0</v>
      </c>
      <c r="P1176" s="10" t="e">
        <f t="shared" si="109"/>
        <v>#DIV/0!</v>
      </c>
      <c r="Q1176" t="str">
        <f t="shared" si="110"/>
        <v>games</v>
      </c>
      <c r="R1176" t="str">
        <f t="shared" si="111"/>
        <v>mobile games</v>
      </c>
      <c r="S1176" s="15">
        <f t="shared" si="112"/>
        <v>42192.212048611109</v>
      </c>
      <c r="T1176" s="15">
        <f t="shared" si="113"/>
        <v>42222.212048611109</v>
      </c>
    </row>
    <row r="1177" spans="1:20" ht="43.2" x14ac:dyDescent="0.3">
      <c r="A1177">
        <v>1154</v>
      </c>
      <c r="B1177" s="3" t="s">
        <v>1155</v>
      </c>
      <c r="C1177" s="3" t="s">
        <v>5264</v>
      </c>
      <c r="D1177">
        <v>5000</v>
      </c>
      <c r="E1177">
        <v>325</v>
      </c>
      <c r="F1177" s="6" t="s">
        <v>8221</v>
      </c>
      <c r="G1177" t="s">
        <v>8224</v>
      </c>
      <c r="H1177" t="s">
        <v>8246</v>
      </c>
      <c r="I1177">
        <v>1441507006</v>
      </c>
      <c r="J1177">
        <v>1438915006</v>
      </c>
      <c r="K1177" t="b">
        <v>0</v>
      </c>
      <c r="L1177">
        <v>3</v>
      </c>
      <c r="M1177" t="b">
        <v>0</v>
      </c>
      <c r="N1177" t="s">
        <v>8284</v>
      </c>
      <c r="O1177" s="9">
        <f t="shared" si="108"/>
        <v>6.5</v>
      </c>
      <c r="P1177" s="10">
        <f t="shared" si="109"/>
        <v>108.33333333333333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42222.858865740738</v>
      </c>
      <c r="T1177" s="15">
        <f t="shared" si="113"/>
        <v>42252.858865740738</v>
      </c>
    </row>
    <row r="1178" spans="1:20" ht="57.6" x14ac:dyDescent="0.3">
      <c r="A1178">
        <v>1427</v>
      </c>
      <c r="B1178" s="3" t="s">
        <v>1428</v>
      </c>
      <c r="C1178" s="3" t="s">
        <v>5537</v>
      </c>
      <c r="D1178">
        <v>5000</v>
      </c>
      <c r="E1178">
        <v>419</v>
      </c>
      <c r="F1178" s="6" t="s">
        <v>8221</v>
      </c>
      <c r="G1178" t="s">
        <v>8236</v>
      </c>
      <c r="H1178" t="s">
        <v>8249</v>
      </c>
      <c r="I1178">
        <v>1474230385</v>
      </c>
      <c r="J1178">
        <v>1471638385</v>
      </c>
      <c r="K1178" t="b">
        <v>0</v>
      </c>
      <c r="L1178">
        <v>4</v>
      </c>
      <c r="M1178" t="b">
        <v>0</v>
      </c>
      <c r="N1178" t="s">
        <v>8287</v>
      </c>
      <c r="O1178" s="9">
        <f t="shared" si="108"/>
        <v>8.3800000000000008</v>
      </c>
      <c r="P1178" s="10">
        <f t="shared" si="109"/>
        <v>104.75</v>
      </c>
      <c r="Q1178" t="str">
        <f t="shared" si="110"/>
        <v>publishing</v>
      </c>
      <c r="R1178" t="str">
        <f t="shared" si="111"/>
        <v>translations</v>
      </c>
      <c r="S1178" s="15">
        <f t="shared" si="112"/>
        <v>42601.601678240739</v>
      </c>
      <c r="T1178" s="15">
        <f t="shared" si="113"/>
        <v>42631.601678240739</v>
      </c>
    </row>
    <row r="1179" spans="1:20" ht="43.2" x14ac:dyDescent="0.3">
      <c r="A1179">
        <v>1430</v>
      </c>
      <c r="B1179" s="3" t="s">
        <v>1431</v>
      </c>
      <c r="C1179" s="3" t="s">
        <v>5540</v>
      </c>
      <c r="D1179">
        <v>5000</v>
      </c>
      <c r="E1179">
        <v>403</v>
      </c>
      <c r="F1179" s="6" t="s">
        <v>8221</v>
      </c>
      <c r="G1179" t="s">
        <v>8224</v>
      </c>
      <c r="H1179" t="s">
        <v>8246</v>
      </c>
      <c r="I1179">
        <v>1419017488</v>
      </c>
      <c r="J1179">
        <v>1416339088</v>
      </c>
      <c r="K1179" t="b">
        <v>0</v>
      </c>
      <c r="L1179">
        <v>5</v>
      </c>
      <c r="M1179" t="b">
        <v>0</v>
      </c>
      <c r="N1179" t="s">
        <v>8287</v>
      </c>
      <c r="O1179" s="9">
        <f t="shared" si="108"/>
        <v>8.06</v>
      </c>
      <c r="P1179" s="10">
        <f t="shared" si="109"/>
        <v>80.599999999999994</v>
      </c>
      <c r="Q1179" t="str">
        <f t="shared" si="110"/>
        <v>publishing</v>
      </c>
      <c r="R1179" t="str">
        <f t="shared" si="111"/>
        <v>translations</v>
      </c>
      <c r="S1179" s="15">
        <f t="shared" si="112"/>
        <v>41961.563518518517</v>
      </c>
      <c r="T1179" s="15">
        <f t="shared" si="113"/>
        <v>41992.563518518517</v>
      </c>
    </row>
    <row r="1180" spans="1:20" ht="43.2" x14ac:dyDescent="0.3">
      <c r="A1180">
        <v>1481</v>
      </c>
      <c r="B1180" s="3" t="s">
        <v>1482</v>
      </c>
      <c r="C1180" s="3" t="s">
        <v>5591</v>
      </c>
      <c r="D1180">
        <v>5000</v>
      </c>
      <c r="E1180">
        <v>105</v>
      </c>
      <c r="F1180" s="6" t="s">
        <v>8221</v>
      </c>
      <c r="G1180" t="s">
        <v>8229</v>
      </c>
      <c r="H1180" t="s">
        <v>8251</v>
      </c>
      <c r="I1180">
        <v>1383430145</v>
      </c>
      <c r="J1180">
        <v>1380838145</v>
      </c>
      <c r="K1180" t="b">
        <v>0</v>
      </c>
      <c r="L1180">
        <v>6</v>
      </c>
      <c r="M1180" t="b">
        <v>0</v>
      </c>
      <c r="N1180" t="s">
        <v>8275</v>
      </c>
      <c r="O1180" s="9">
        <f t="shared" si="108"/>
        <v>2.1</v>
      </c>
      <c r="P1180" s="10">
        <f t="shared" si="109"/>
        <v>17.5</v>
      </c>
      <c r="Q1180" t="str">
        <f t="shared" si="110"/>
        <v>publishing</v>
      </c>
      <c r="R1180" t="str">
        <f t="shared" si="111"/>
        <v>fiction</v>
      </c>
      <c r="S1180" s="15">
        <f t="shared" si="112"/>
        <v>41550.672974537039</v>
      </c>
      <c r="T1180" s="15">
        <f t="shared" si="113"/>
        <v>41580.672974537039</v>
      </c>
    </row>
    <row r="1181" spans="1:20" ht="43.2" x14ac:dyDescent="0.3">
      <c r="A1181">
        <v>1482</v>
      </c>
      <c r="B1181" s="3" t="s">
        <v>1483</v>
      </c>
      <c r="C1181" s="3" t="s">
        <v>5592</v>
      </c>
      <c r="D1181">
        <v>5000</v>
      </c>
      <c r="E1181">
        <v>5</v>
      </c>
      <c r="F1181" s="6" t="s">
        <v>8221</v>
      </c>
      <c r="G1181" t="s">
        <v>8224</v>
      </c>
      <c r="H1181" t="s">
        <v>8246</v>
      </c>
      <c r="I1181">
        <v>1347004260</v>
      </c>
      <c r="J1181">
        <v>1345062936</v>
      </c>
      <c r="K1181" t="b">
        <v>0</v>
      </c>
      <c r="L1181">
        <v>1</v>
      </c>
      <c r="M1181" t="b">
        <v>0</v>
      </c>
      <c r="N1181" t="s">
        <v>8275</v>
      </c>
      <c r="O1181" s="9">
        <f t="shared" si="108"/>
        <v>0.1</v>
      </c>
      <c r="P1181" s="10">
        <f t="shared" si="109"/>
        <v>5</v>
      </c>
      <c r="Q1181" t="str">
        <f t="shared" si="110"/>
        <v>publishing</v>
      </c>
      <c r="R1181" t="str">
        <f t="shared" si="111"/>
        <v>fiction</v>
      </c>
      <c r="S1181" s="15">
        <f t="shared" si="112"/>
        <v>41136.60805555556</v>
      </c>
      <c r="T1181" s="15">
        <f t="shared" si="113"/>
        <v>41159.07708333333</v>
      </c>
    </row>
    <row r="1182" spans="1:20" ht="43.2" x14ac:dyDescent="0.3">
      <c r="A1182">
        <v>1489</v>
      </c>
      <c r="B1182" s="3" t="s">
        <v>1490</v>
      </c>
      <c r="C1182" s="3" t="s">
        <v>5599</v>
      </c>
      <c r="D1182">
        <v>5000</v>
      </c>
      <c r="E1182">
        <v>0</v>
      </c>
      <c r="F1182" s="6" t="s">
        <v>8221</v>
      </c>
      <c r="G1182" t="s">
        <v>8224</v>
      </c>
      <c r="H1182" t="s">
        <v>8246</v>
      </c>
      <c r="I1182">
        <v>1352994052</v>
      </c>
      <c r="J1182">
        <v>1350398452</v>
      </c>
      <c r="K1182" t="b">
        <v>0</v>
      </c>
      <c r="L1182">
        <v>0</v>
      </c>
      <c r="M1182" t="b">
        <v>0</v>
      </c>
      <c r="N1182" t="s">
        <v>8275</v>
      </c>
      <c r="O1182" s="9">
        <f t="shared" si="108"/>
        <v>0</v>
      </c>
      <c r="P1182" s="10" t="e">
        <f t="shared" si="109"/>
        <v>#DIV/0!</v>
      </c>
      <c r="Q1182" t="str">
        <f t="shared" si="110"/>
        <v>publishing</v>
      </c>
      <c r="R1182" t="str">
        <f t="shared" si="111"/>
        <v>fiction</v>
      </c>
      <c r="S1182" s="15">
        <f t="shared" si="112"/>
        <v>41198.361712962964</v>
      </c>
      <c r="T1182" s="15">
        <f t="shared" si="113"/>
        <v>41228.403379629628</v>
      </c>
    </row>
    <row r="1183" spans="1:20" ht="43.2" x14ac:dyDescent="0.3">
      <c r="A1183">
        <v>1494</v>
      </c>
      <c r="B1183" s="3" t="s">
        <v>1495</v>
      </c>
      <c r="C1183" s="3" t="s">
        <v>5604</v>
      </c>
      <c r="D1183">
        <v>5000</v>
      </c>
      <c r="E1183">
        <v>445</v>
      </c>
      <c r="F1183" s="6" t="s">
        <v>8221</v>
      </c>
      <c r="G1183" t="s">
        <v>8224</v>
      </c>
      <c r="H1183" t="s">
        <v>8246</v>
      </c>
      <c r="I1183">
        <v>1428075480</v>
      </c>
      <c r="J1183">
        <v>1425489613</v>
      </c>
      <c r="K1183" t="b">
        <v>0</v>
      </c>
      <c r="L1183">
        <v>11</v>
      </c>
      <c r="M1183" t="b">
        <v>0</v>
      </c>
      <c r="N1183" t="s">
        <v>8275</v>
      </c>
      <c r="O1183" s="9">
        <f t="shared" si="108"/>
        <v>8.9</v>
      </c>
      <c r="P1183" s="10">
        <f t="shared" si="109"/>
        <v>40.454545454545453</v>
      </c>
      <c r="Q1183" t="str">
        <f t="shared" si="110"/>
        <v>publishing</v>
      </c>
      <c r="R1183" t="str">
        <f t="shared" si="111"/>
        <v>fiction</v>
      </c>
      <c r="S1183" s="15">
        <f t="shared" si="112"/>
        <v>42067.472372685181</v>
      </c>
      <c r="T1183" s="15">
        <f t="shared" si="113"/>
        <v>42097.401388888888</v>
      </c>
    </row>
    <row r="1184" spans="1:20" ht="43.2" x14ac:dyDescent="0.3">
      <c r="A1184">
        <v>1600</v>
      </c>
      <c r="B1184" s="3" t="s">
        <v>1601</v>
      </c>
      <c r="C1184" s="3" t="s">
        <v>5710</v>
      </c>
      <c r="D1184">
        <v>5000</v>
      </c>
      <c r="E1184">
        <v>367</v>
      </c>
      <c r="F1184" s="6" t="s">
        <v>8221</v>
      </c>
      <c r="G1184" t="s">
        <v>8224</v>
      </c>
      <c r="H1184" t="s">
        <v>8246</v>
      </c>
      <c r="I1184">
        <v>1405401060</v>
      </c>
      <c r="J1184">
        <v>1401585752</v>
      </c>
      <c r="K1184" t="b">
        <v>0</v>
      </c>
      <c r="L1184">
        <v>9</v>
      </c>
      <c r="M1184" t="b">
        <v>0</v>
      </c>
      <c r="N1184" t="s">
        <v>8291</v>
      </c>
      <c r="O1184" s="9">
        <f t="shared" si="108"/>
        <v>7.3400000000000007</v>
      </c>
      <c r="P1184" s="10">
        <f t="shared" si="109"/>
        <v>40.777777777777779</v>
      </c>
      <c r="Q1184" t="str">
        <f t="shared" si="110"/>
        <v>photography</v>
      </c>
      <c r="R1184" t="str">
        <f t="shared" si="111"/>
        <v>places</v>
      </c>
      <c r="S1184" s="15">
        <f t="shared" si="112"/>
        <v>41790.807314814818</v>
      </c>
      <c r="T1184" s="15">
        <f t="shared" si="113"/>
        <v>41834.96597222222</v>
      </c>
    </row>
    <row r="1185" spans="1:20" ht="43.2" x14ac:dyDescent="0.3">
      <c r="A1185">
        <v>1703</v>
      </c>
      <c r="B1185" s="3" t="s">
        <v>1704</v>
      </c>
      <c r="C1185" s="3" t="s">
        <v>5813</v>
      </c>
      <c r="D1185">
        <v>5000</v>
      </c>
      <c r="E1185">
        <v>51</v>
      </c>
      <c r="F1185" s="6" t="s">
        <v>8221</v>
      </c>
      <c r="G1185" t="s">
        <v>8224</v>
      </c>
      <c r="H1185" t="s">
        <v>8246</v>
      </c>
      <c r="I1185">
        <v>1441003537</v>
      </c>
      <c r="J1185">
        <v>1435819537</v>
      </c>
      <c r="K1185" t="b">
        <v>0</v>
      </c>
      <c r="L1185">
        <v>2</v>
      </c>
      <c r="M1185" t="b">
        <v>0</v>
      </c>
      <c r="N1185" t="s">
        <v>8293</v>
      </c>
      <c r="O1185" s="9">
        <f t="shared" si="108"/>
        <v>1.02</v>
      </c>
      <c r="P1185" s="10">
        <f t="shared" si="109"/>
        <v>25.5</v>
      </c>
      <c r="Q1185" t="str">
        <f t="shared" si="110"/>
        <v>music</v>
      </c>
      <c r="R1185" t="str">
        <f t="shared" si="111"/>
        <v>faith</v>
      </c>
      <c r="S1185" s="15">
        <f t="shared" si="112"/>
        <v>42187.031678240746</v>
      </c>
      <c r="T1185" s="15">
        <f t="shared" si="113"/>
        <v>42247.031678240746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ref="O1186:O1249" si="114">E1186/D1186*100</f>
        <v>104.93636363636362</v>
      </c>
      <c r="P1186" s="10">
        <f t="shared" ref="P1186:P1249" si="115">E1186/L1186</f>
        <v>61.562666666666665</v>
      </c>
      <c r="Q1186" t="str">
        <f t="shared" ref="Q1186:Q1249" si="116">LEFT(N1186, SEARCH("/", N1186)-1)</f>
        <v>photography</v>
      </c>
      <c r="R1186" t="str">
        <f t="shared" ref="R1186:R1249" si="117">RIGHT(N1186,LEN(N1186)-SEARCH("/",N1186))</f>
        <v>photobooks</v>
      </c>
      <c r="S1186" s="15">
        <f t="shared" si="112"/>
        <v>42741.349664351852</v>
      </c>
      <c r="T1186" s="15">
        <f t="shared" si="113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14"/>
        <v>105.44</v>
      </c>
      <c r="P1187" s="10">
        <f t="shared" si="115"/>
        <v>118.73873873873873</v>
      </c>
      <c r="Q1187" t="str">
        <f t="shared" si="116"/>
        <v>photography</v>
      </c>
      <c r="R1187" t="str">
        <f t="shared" si="117"/>
        <v>photobooks</v>
      </c>
      <c r="S1187" s="15">
        <f t="shared" si="112"/>
        <v>42130.615150462967</v>
      </c>
      <c r="T1187" s="15">
        <f t="shared" si="113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14"/>
        <v>106.73333333333332</v>
      </c>
      <c r="P1188" s="10">
        <f t="shared" si="115"/>
        <v>65.081300813008127</v>
      </c>
      <c r="Q1188" t="str">
        <f t="shared" si="116"/>
        <v>photography</v>
      </c>
      <c r="R1188" t="str">
        <f t="shared" si="117"/>
        <v>photobooks</v>
      </c>
      <c r="S1188" s="15">
        <f t="shared" si="112"/>
        <v>42123.61336805555</v>
      </c>
      <c r="T1188" s="15">
        <f t="shared" si="113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14"/>
        <v>104.12571428571428</v>
      </c>
      <c r="P1189" s="10">
        <f t="shared" si="115"/>
        <v>130.15714285714284</v>
      </c>
      <c r="Q1189" t="str">
        <f t="shared" si="116"/>
        <v>photography</v>
      </c>
      <c r="R1189" t="str">
        <f t="shared" si="117"/>
        <v>photobooks</v>
      </c>
      <c r="S1189" s="15">
        <f t="shared" si="112"/>
        <v>42109.644942129627</v>
      </c>
      <c r="T1189" s="15">
        <f t="shared" si="113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14"/>
        <v>160.54999999999998</v>
      </c>
      <c r="P1190" s="10">
        <f t="shared" si="115"/>
        <v>37.776470588235291</v>
      </c>
      <c r="Q1190" t="str">
        <f t="shared" si="116"/>
        <v>photography</v>
      </c>
      <c r="R1190" t="str">
        <f t="shared" si="117"/>
        <v>photobooks</v>
      </c>
      <c r="S1190" s="15">
        <f t="shared" si="112"/>
        <v>42711.450694444444</v>
      </c>
      <c r="T1190" s="15">
        <f t="shared" si="113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14"/>
        <v>107.77777777777777</v>
      </c>
      <c r="P1191" s="10">
        <f t="shared" si="115"/>
        <v>112.79069767441861</v>
      </c>
      <c r="Q1191" t="str">
        <f t="shared" si="116"/>
        <v>photography</v>
      </c>
      <c r="R1191" t="str">
        <f t="shared" si="117"/>
        <v>photobooks</v>
      </c>
      <c r="S1191" s="15">
        <f t="shared" si="112"/>
        <v>42529.729108796295</v>
      </c>
      <c r="T1191" s="15">
        <f t="shared" si="113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14"/>
        <v>135</v>
      </c>
      <c r="P1192" s="10">
        <f t="shared" si="115"/>
        <v>51.92307692307692</v>
      </c>
      <c r="Q1192" t="str">
        <f t="shared" si="116"/>
        <v>photography</v>
      </c>
      <c r="R1192" t="str">
        <f t="shared" si="117"/>
        <v>photobooks</v>
      </c>
      <c r="S1192" s="15">
        <f t="shared" si="112"/>
        <v>41852.415798611109</v>
      </c>
      <c r="T1192" s="15">
        <f t="shared" si="113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14"/>
        <v>109.07407407407408</v>
      </c>
      <c r="P1193" s="10">
        <f t="shared" si="115"/>
        <v>89.242424242424249</v>
      </c>
      <c r="Q1193" t="str">
        <f t="shared" si="116"/>
        <v>photography</v>
      </c>
      <c r="R1193" t="str">
        <f t="shared" si="117"/>
        <v>photobooks</v>
      </c>
      <c r="S1193" s="15">
        <f t="shared" si="112"/>
        <v>42419.353703703702</v>
      </c>
      <c r="T1193" s="15">
        <f t="shared" si="113"/>
        <v>42449.312037037031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14"/>
        <v>290</v>
      </c>
      <c r="P1194" s="10">
        <f t="shared" si="115"/>
        <v>19.333333333333332</v>
      </c>
      <c r="Q1194" t="str">
        <f t="shared" si="116"/>
        <v>photography</v>
      </c>
      <c r="R1194" t="str">
        <f t="shared" si="117"/>
        <v>photobooks</v>
      </c>
      <c r="S1194" s="15">
        <f t="shared" si="112"/>
        <v>42747.256689814814</v>
      </c>
      <c r="T1194" s="15">
        <f t="shared" si="113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14"/>
        <v>103.95714285714286</v>
      </c>
      <c r="P1195" s="10">
        <f t="shared" si="115"/>
        <v>79.967032967032964</v>
      </c>
      <c r="Q1195" t="str">
        <f t="shared" si="116"/>
        <v>photography</v>
      </c>
      <c r="R1195" t="str">
        <f t="shared" si="117"/>
        <v>photobooks</v>
      </c>
      <c r="S1195" s="15">
        <f t="shared" si="112"/>
        <v>42409.526076388895</v>
      </c>
      <c r="T1195" s="15">
        <f t="shared" si="113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14"/>
        <v>322.24</v>
      </c>
      <c r="P1196" s="10">
        <f t="shared" si="115"/>
        <v>56.414565826330531</v>
      </c>
      <c r="Q1196" t="str">
        <f t="shared" si="116"/>
        <v>photography</v>
      </c>
      <c r="R1196" t="str">
        <f t="shared" si="117"/>
        <v>photobooks</v>
      </c>
      <c r="S1196" s="15">
        <f t="shared" si="112"/>
        <v>42072.238182870366</v>
      </c>
      <c r="T1196" s="15">
        <f t="shared" si="113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14"/>
        <v>135</v>
      </c>
      <c r="P1197" s="10">
        <f t="shared" si="115"/>
        <v>79.411764705882348</v>
      </c>
      <c r="Q1197" t="str">
        <f t="shared" si="116"/>
        <v>photography</v>
      </c>
      <c r="R1197" t="str">
        <f t="shared" si="117"/>
        <v>photobooks</v>
      </c>
      <c r="S1197" s="15">
        <f t="shared" si="112"/>
        <v>42298.09783564815</v>
      </c>
      <c r="T1197" s="15">
        <f t="shared" si="113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14"/>
        <v>269.91034482758624</v>
      </c>
      <c r="P1198" s="10">
        <f t="shared" si="115"/>
        <v>76.439453125</v>
      </c>
      <c r="Q1198" t="str">
        <f t="shared" si="116"/>
        <v>photography</v>
      </c>
      <c r="R1198" t="str">
        <f t="shared" si="117"/>
        <v>photobooks</v>
      </c>
      <c r="S1198" s="15">
        <f t="shared" si="112"/>
        <v>42326.568738425922</v>
      </c>
      <c r="T1198" s="15">
        <f t="shared" si="113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14"/>
        <v>253.29333333333332</v>
      </c>
      <c r="P1199" s="10">
        <f t="shared" si="115"/>
        <v>121</v>
      </c>
      <c r="Q1199" t="str">
        <f t="shared" si="116"/>
        <v>photography</v>
      </c>
      <c r="R1199" t="str">
        <f t="shared" si="117"/>
        <v>photobooks</v>
      </c>
      <c r="S1199" s="15">
        <f t="shared" si="112"/>
        <v>42503.41474537037</v>
      </c>
      <c r="T1199" s="15">
        <f t="shared" si="113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14"/>
        <v>260.59999999999997</v>
      </c>
      <c r="P1200" s="10">
        <f t="shared" si="115"/>
        <v>54.616766467065865</v>
      </c>
      <c r="Q1200" t="str">
        <f t="shared" si="116"/>
        <v>photography</v>
      </c>
      <c r="R1200" t="str">
        <f t="shared" si="117"/>
        <v>photobooks</v>
      </c>
      <c r="S1200" s="15">
        <f t="shared" si="112"/>
        <v>42333.369050925925</v>
      </c>
      <c r="T1200" s="15">
        <f t="shared" si="113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14"/>
        <v>101.31677953348381</v>
      </c>
      <c r="P1201" s="10">
        <f t="shared" si="115"/>
        <v>299.22222222222223</v>
      </c>
      <c r="Q1201" t="str">
        <f t="shared" si="116"/>
        <v>photography</v>
      </c>
      <c r="R1201" t="str">
        <f t="shared" si="117"/>
        <v>photobooks</v>
      </c>
      <c r="S1201" s="15">
        <f t="shared" si="112"/>
        <v>42161.520833333328</v>
      </c>
      <c r="T1201" s="15">
        <f t="shared" si="113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14"/>
        <v>125.60416666666667</v>
      </c>
      <c r="P1202" s="10">
        <f t="shared" si="115"/>
        <v>58.533980582524272</v>
      </c>
      <c r="Q1202" t="str">
        <f t="shared" si="116"/>
        <v>photography</v>
      </c>
      <c r="R1202" t="str">
        <f t="shared" si="117"/>
        <v>photobooks</v>
      </c>
      <c r="S1202" s="15">
        <f t="shared" si="112"/>
        <v>42089.227500000001</v>
      </c>
      <c r="T1202" s="15">
        <f t="shared" si="113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14"/>
        <v>102.43783333333334</v>
      </c>
      <c r="P1203" s="10">
        <f t="shared" si="115"/>
        <v>55.371801801801809</v>
      </c>
      <c r="Q1203" t="str">
        <f t="shared" si="116"/>
        <v>photography</v>
      </c>
      <c r="R1203" t="str">
        <f t="shared" si="117"/>
        <v>photobooks</v>
      </c>
      <c r="S1203" s="15">
        <f t="shared" si="112"/>
        <v>42536.35701388889</v>
      </c>
      <c r="T1203" s="15">
        <f t="shared" si="113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14"/>
        <v>199.244</v>
      </c>
      <c r="P1204" s="10">
        <f t="shared" si="115"/>
        <v>183.80442804428046</v>
      </c>
      <c r="Q1204" t="str">
        <f t="shared" si="116"/>
        <v>photography</v>
      </c>
      <c r="R1204" t="str">
        <f t="shared" si="117"/>
        <v>photobooks</v>
      </c>
      <c r="S1204" s="15">
        <f t="shared" si="112"/>
        <v>42152.038819444439</v>
      </c>
      <c r="T1204" s="15">
        <f t="shared" si="113"/>
        <v>42182.038819444439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14"/>
        <v>102.45398773006136</v>
      </c>
      <c r="P1205" s="10">
        <f t="shared" si="115"/>
        <v>165.34653465346534</v>
      </c>
      <c r="Q1205" t="str">
        <f t="shared" si="116"/>
        <v>photography</v>
      </c>
      <c r="R1205" t="str">
        <f t="shared" si="117"/>
        <v>photobooks</v>
      </c>
      <c r="S1205" s="15">
        <f t="shared" si="112"/>
        <v>42125.364895833336</v>
      </c>
      <c r="T1205" s="15">
        <f t="shared" si="113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14"/>
        <v>102.94615384615385</v>
      </c>
      <c r="P1206" s="10">
        <f t="shared" si="115"/>
        <v>234.78947368421052</v>
      </c>
      <c r="Q1206" t="str">
        <f t="shared" si="116"/>
        <v>photography</v>
      </c>
      <c r="R1206" t="str">
        <f t="shared" si="117"/>
        <v>photobooks</v>
      </c>
      <c r="S1206" s="15">
        <f t="shared" si="112"/>
        <v>42297.498067129629</v>
      </c>
      <c r="T1206" s="15">
        <f t="shared" si="113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14"/>
        <v>100.86153846153847</v>
      </c>
      <c r="P1207" s="10">
        <f t="shared" si="115"/>
        <v>211.48387096774192</v>
      </c>
      <c r="Q1207" t="str">
        <f t="shared" si="116"/>
        <v>photography</v>
      </c>
      <c r="R1207" t="str">
        <f t="shared" si="117"/>
        <v>photobooks</v>
      </c>
      <c r="S1207" s="15">
        <f t="shared" si="112"/>
        <v>42138.256377314814</v>
      </c>
      <c r="T1207" s="15">
        <f t="shared" si="113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14"/>
        <v>114.99999999999999</v>
      </c>
      <c r="P1208" s="10">
        <f t="shared" si="115"/>
        <v>32.34375</v>
      </c>
      <c r="Q1208" t="str">
        <f t="shared" si="116"/>
        <v>photography</v>
      </c>
      <c r="R1208" t="str">
        <f t="shared" si="117"/>
        <v>photobooks</v>
      </c>
      <c r="S1208" s="15">
        <f t="shared" si="112"/>
        <v>42772.526076388895</v>
      </c>
      <c r="T1208" s="15">
        <f t="shared" si="113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14"/>
        <v>104.16766467065868</v>
      </c>
      <c r="P1209" s="10">
        <f t="shared" si="115"/>
        <v>123.37588652482269</v>
      </c>
      <c r="Q1209" t="str">
        <f t="shared" si="116"/>
        <v>photography</v>
      </c>
      <c r="R1209" t="str">
        <f t="shared" si="117"/>
        <v>photobooks</v>
      </c>
      <c r="S1209" s="15">
        <f t="shared" si="112"/>
        <v>42430.180243055554</v>
      </c>
      <c r="T1209" s="15">
        <f t="shared" si="113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14"/>
        <v>155.29999999999998</v>
      </c>
      <c r="P1210" s="10">
        <f t="shared" si="115"/>
        <v>207.06666666666666</v>
      </c>
      <c r="Q1210" t="str">
        <f t="shared" si="116"/>
        <v>photography</v>
      </c>
      <c r="R1210" t="str">
        <f t="shared" si="117"/>
        <v>photobooks</v>
      </c>
      <c r="S1210" s="15">
        <f t="shared" si="112"/>
        <v>42423.459074074075</v>
      </c>
      <c r="T1210" s="15">
        <f t="shared" si="113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14"/>
        <v>106</v>
      </c>
      <c r="P1211" s="10">
        <f t="shared" si="115"/>
        <v>138.2608695652174</v>
      </c>
      <c r="Q1211" t="str">
        <f t="shared" si="116"/>
        <v>photography</v>
      </c>
      <c r="R1211" t="str">
        <f t="shared" si="117"/>
        <v>photobooks</v>
      </c>
      <c r="S1211" s="15">
        <f t="shared" si="112"/>
        <v>42761.596122685187</v>
      </c>
      <c r="T1211" s="15">
        <f t="shared" si="113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14"/>
        <v>254.31499999999997</v>
      </c>
      <c r="P1212" s="10">
        <f t="shared" si="115"/>
        <v>493.81553398058253</v>
      </c>
      <c r="Q1212" t="str">
        <f t="shared" si="116"/>
        <v>photography</v>
      </c>
      <c r="R1212" t="str">
        <f t="shared" si="117"/>
        <v>photobooks</v>
      </c>
      <c r="S1212" s="15">
        <f t="shared" si="112"/>
        <v>42132.691805555558</v>
      </c>
      <c r="T1212" s="15">
        <f t="shared" si="113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14"/>
        <v>101.1</v>
      </c>
      <c r="P1213" s="10">
        <f t="shared" si="115"/>
        <v>168.5</v>
      </c>
      <c r="Q1213" t="str">
        <f t="shared" si="116"/>
        <v>photography</v>
      </c>
      <c r="R1213" t="str">
        <f t="shared" si="117"/>
        <v>photobooks</v>
      </c>
      <c r="S1213" s="15">
        <f t="shared" si="112"/>
        <v>42515.616446759261</v>
      </c>
      <c r="T1213" s="15">
        <f t="shared" si="113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14"/>
        <v>129.04</v>
      </c>
      <c r="P1214" s="10">
        <f t="shared" si="115"/>
        <v>38.867469879518069</v>
      </c>
      <c r="Q1214" t="str">
        <f t="shared" si="116"/>
        <v>photography</v>
      </c>
      <c r="R1214" t="str">
        <f t="shared" si="117"/>
        <v>photobooks</v>
      </c>
      <c r="S1214" s="15">
        <f t="shared" si="112"/>
        <v>42318.700173611112</v>
      </c>
      <c r="T1214" s="15">
        <f t="shared" si="113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14"/>
        <v>102.23076923076924</v>
      </c>
      <c r="P1215" s="10">
        <f t="shared" si="115"/>
        <v>61.527777777777779</v>
      </c>
      <c r="Q1215" t="str">
        <f t="shared" si="116"/>
        <v>photography</v>
      </c>
      <c r="R1215" t="str">
        <f t="shared" si="117"/>
        <v>photobooks</v>
      </c>
      <c r="S1215" s="15">
        <f t="shared" si="112"/>
        <v>42731.505787037036</v>
      </c>
      <c r="T1215" s="15">
        <f t="shared" si="113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14"/>
        <v>131.80000000000001</v>
      </c>
      <c r="P1216" s="10">
        <f t="shared" si="115"/>
        <v>105.44</v>
      </c>
      <c r="Q1216" t="str">
        <f t="shared" si="116"/>
        <v>photography</v>
      </c>
      <c r="R1216" t="str">
        <f t="shared" si="117"/>
        <v>photobooks</v>
      </c>
      <c r="S1216" s="15">
        <f t="shared" si="112"/>
        <v>42104.590335648143</v>
      </c>
      <c r="T1216" s="15">
        <f t="shared" si="113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14"/>
        <v>786.0802000000001</v>
      </c>
      <c r="P1217" s="10">
        <f t="shared" si="115"/>
        <v>71.592003642987251</v>
      </c>
      <c r="Q1217" t="str">
        <f t="shared" si="116"/>
        <v>photography</v>
      </c>
      <c r="R1217" t="str">
        <f t="shared" si="117"/>
        <v>photobooks</v>
      </c>
      <c r="S1217" s="15">
        <f t="shared" si="112"/>
        <v>41759.673101851848</v>
      </c>
      <c r="T1217" s="15">
        <f t="shared" si="113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14"/>
        <v>145.70000000000002</v>
      </c>
      <c r="P1218" s="10">
        <f t="shared" si="115"/>
        <v>91.882882882882882</v>
      </c>
      <c r="Q1218" t="str">
        <f t="shared" si="116"/>
        <v>photography</v>
      </c>
      <c r="R1218" t="str">
        <f t="shared" si="117"/>
        <v>photobooks</v>
      </c>
      <c r="S1218" s="15">
        <f t="shared" si="112"/>
        <v>42247.366400462968</v>
      </c>
      <c r="T1218" s="15">
        <f t="shared" si="113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si="114"/>
        <v>102.60000000000001</v>
      </c>
      <c r="P1219" s="10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5">
        <f t="shared" ref="S1219:S1282" si="118">(((J1219/60)/60)/24)+DATE(1970,1,1)+(-6/24)</f>
        <v>42535.559490740736</v>
      </c>
      <c r="T1219" s="15">
        <f t="shared" ref="T1219:T1282" si="119">(((I1219/60)/60)/24)+DATE(1970,1,1)+(-6/24)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1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42278.412037037036</v>
      </c>
      <c r="T1220" s="15">
        <f t="shared" si="11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10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42633.211956018517</v>
      </c>
      <c r="T1221" s="15">
        <f t="shared" si="119"/>
        <v>42663.211956018517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10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42211.378611111111</v>
      </c>
      <c r="T1222" s="15">
        <f t="shared" si="11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10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42680.22555555556</v>
      </c>
      <c r="T1223" s="15">
        <f t="shared" si="11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10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42430.470451388886</v>
      </c>
      <c r="T1224" s="15">
        <f t="shared" si="11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10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42653.927187499998</v>
      </c>
      <c r="T1225" s="15">
        <f t="shared" si="11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10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41736.299791666665</v>
      </c>
      <c r="T1226" s="15">
        <f t="shared" si="11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10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41509.655995370369</v>
      </c>
      <c r="T1227" s="15">
        <f t="shared" si="11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10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41715.624780092592</v>
      </c>
      <c r="T1228" s="15">
        <f t="shared" si="11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10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41827.669166666667</v>
      </c>
      <c r="T1229" s="15">
        <f t="shared" si="11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1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40754.479259259257</v>
      </c>
      <c r="T1230" s="15">
        <f t="shared" si="11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10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40985.209803240738</v>
      </c>
      <c r="T1231" s="15">
        <f t="shared" si="11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10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40568.722569444442</v>
      </c>
      <c r="T1232" s="15">
        <f t="shared" si="11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10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42193.691759259258</v>
      </c>
      <c r="T1233" s="15">
        <f t="shared" si="11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10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41506.598032407412</v>
      </c>
      <c r="T1234" s="15">
        <f t="shared" si="119"/>
        <v>41553.598032407412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10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40939.698773148149</v>
      </c>
      <c r="T1235" s="15">
        <f t="shared" si="11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10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42007.538680555561</v>
      </c>
      <c r="T1236" s="15">
        <f t="shared" si="11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10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41582.885405092595</v>
      </c>
      <c r="T1237" s="15">
        <f t="shared" si="11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10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41110.430138888885</v>
      </c>
      <c r="T1238" s="15">
        <f t="shared" si="11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10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41125.033159722225</v>
      </c>
      <c r="T1239" s="15">
        <f t="shared" si="11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1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40731.36037037037</v>
      </c>
      <c r="T1240" s="15">
        <f t="shared" si="11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10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40883.712581018517</v>
      </c>
      <c r="T1241" s="15">
        <f t="shared" si="11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10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41408.790011574078</v>
      </c>
      <c r="T1242" s="15">
        <f t="shared" si="11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10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41923.587731481479</v>
      </c>
      <c r="T1243" s="15">
        <f t="shared" si="11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10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40781.915532407409</v>
      </c>
      <c r="T1244" s="15">
        <f t="shared" si="11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10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40671.629293981481</v>
      </c>
      <c r="T1245" s="15">
        <f t="shared" si="11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10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18"/>
        <v>41355.575497685182</v>
      </c>
      <c r="T1246" s="15">
        <f t="shared" si="11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10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18"/>
        <v>41774.349930555552</v>
      </c>
      <c r="T1247" s="15">
        <f t="shared" si="119"/>
        <v>41804.349930555552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10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18"/>
        <v>40837.793391203704</v>
      </c>
      <c r="T1248" s="15">
        <f t="shared" si="11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10">
        <f t="shared" si="115"/>
        <v>85.5</v>
      </c>
      <c r="Q1249" t="str">
        <f t="shared" si="116"/>
        <v>music</v>
      </c>
      <c r="R1249" t="str">
        <f t="shared" si="117"/>
        <v>rock</v>
      </c>
      <c r="S1249" s="15">
        <f t="shared" si="118"/>
        <v>41370.042303240742</v>
      </c>
      <c r="T1249" s="15">
        <f t="shared" si="11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ref="O1250:O1313" si="120">E1250/D1250*100</f>
        <v>151.63999999999999</v>
      </c>
      <c r="P1250" s="10">
        <f t="shared" ref="P1250:P1313" si="121">E1250/L1250</f>
        <v>64.254237288135599</v>
      </c>
      <c r="Q1250" t="str">
        <f t="shared" ref="Q1250:Q1313" si="122">LEFT(N1250, SEARCH("/", N1250)-1)</f>
        <v>music</v>
      </c>
      <c r="R1250" t="str">
        <f t="shared" ref="R1250:R1313" si="123">RIGHT(N1250,LEN(N1250)-SEARCH("/",N1250))</f>
        <v>rock</v>
      </c>
      <c r="S1250" s="15">
        <f t="shared" si="118"/>
        <v>41767.406863425924</v>
      </c>
      <c r="T1250" s="15">
        <f t="shared" si="11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20"/>
        <v>104.44</v>
      </c>
      <c r="P1251" s="10">
        <f t="shared" si="121"/>
        <v>64.46913580246914</v>
      </c>
      <c r="Q1251" t="str">
        <f t="shared" si="122"/>
        <v>music</v>
      </c>
      <c r="R1251" t="str">
        <f t="shared" si="123"/>
        <v>rock</v>
      </c>
      <c r="S1251" s="15">
        <f t="shared" si="118"/>
        <v>41067.49086805556</v>
      </c>
      <c r="T1251" s="15">
        <f t="shared" si="119"/>
        <v>41097.49086805556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20"/>
        <v>200.15333333333331</v>
      </c>
      <c r="P1252" s="10">
        <f t="shared" si="121"/>
        <v>118.2007874015748</v>
      </c>
      <c r="Q1252" t="str">
        <f t="shared" si="122"/>
        <v>music</v>
      </c>
      <c r="R1252" t="str">
        <f t="shared" si="123"/>
        <v>rock</v>
      </c>
      <c r="S1252" s="15">
        <f t="shared" si="118"/>
        <v>41843.39271990741</v>
      </c>
      <c r="T1252" s="15">
        <f t="shared" si="11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20"/>
        <v>101.8</v>
      </c>
      <c r="P1253" s="10">
        <f t="shared" si="121"/>
        <v>82.540540540540547</v>
      </c>
      <c r="Q1253" t="str">
        <f t="shared" si="122"/>
        <v>music</v>
      </c>
      <c r="R1253" t="str">
        <f t="shared" si="123"/>
        <v>rock</v>
      </c>
      <c r="S1253" s="15">
        <f t="shared" si="118"/>
        <v>40751.564432870371</v>
      </c>
      <c r="T1253" s="15">
        <f t="shared" si="11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20"/>
        <v>137.65714285714284</v>
      </c>
      <c r="P1254" s="10">
        <f t="shared" si="121"/>
        <v>34.170212765957444</v>
      </c>
      <c r="Q1254" t="str">
        <f t="shared" si="122"/>
        <v>music</v>
      </c>
      <c r="R1254" t="str">
        <f t="shared" si="123"/>
        <v>rock</v>
      </c>
      <c r="S1254" s="15">
        <f t="shared" si="118"/>
        <v>41543.738067129627</v>
      </c>
      <c r="T1254" s="15">
        <f t="shared" si="11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20"/>
        <v>303833.2</v>
      </c>
      <c r="P1255" s="10">
        <f t="shared" si="121"/>
        <v>42.73322081575246</v>
      </c>
      <c r="Q1255" t="str">
        <f t="shared" si="122"/>
        <v>music</v>
      </c>
      <c r="R1255" t="str">
        <f t="shared" si="123"/>
        <v>rock</v>
      </c>
      <c r="S1255" s="15">
        <f t="shared" si="118"/>
        <v>41855.533645833333</v>
      </c>
      <c r="T1255" s="15">
        <f t="shared" si="11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20"/>
        <v>198.85074626865671</v>
      </c>
      <c r="P1256" s="10">
        <f t="shared" si="121"/>
        <v>94.489361702127653</v>
      </c>
      <c r="Q1256" t="str">
        <f t="shared" si="122"/>
        <v>music</v>
      </c>
      <c r="R1256" t="str">
        <f t="shared" si="123"/>
        <v>rock</v>
      </c>
      <c r="S1256" s="15">
        <f t="shared" si="118"/>
        <v>40487.371365740742</v>
      </c>
      <c r="T1256" s="15">
        <f t="shared" si="11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20"/>
        <v>202.36666666666667</v>
      </c>
      <c r="P1257" s="10">
        <f t="shared" si="121"/>
        <v>55.697247706422019</v>
      </c>
      <c r="Q1257" t="str">
        <f t="shared" si="122"/>
        <v>music</v>
      </c>
      <c r="R1257" t="str">
        <f t="shared" si="123"/>
        <v>rock</v>
      </c>
      <c r="S1257" s="15">
        <f t="shared" si="118"/>
        <v>41579.595509259263</v>
      </c>
      <c r="T1257" s="15">
        <f t="shared" si="11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20"/>
        <v>117.96376666666666</v>
      </c>
      <c r="P1258" s="10">
        <f t="shared" si="121"/>
        <v>98.030831024930734</v>
      </c>
      <c r="Q1258" t="str">
        <f t="shared" si="122"/>
        <v>music</v>
      </c>
      <c r="R1258" t="str">
        <f t="shared" si="123"/>
        <v>rock</v>
      </c>
      <c r="S1258" s="15">
        <f t="shared" si="118"/>
        <v>40921.669340277782</v>
      </c>
      <c r="T1258" s="15">
        <f t="shared" si="119"/>
        <v>40951.669340277782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20"/>
        <v>294.72727272727275</v>
      </c>
      <c r="P1259" s="10">
        <f t="shared" si="121"/>
        <v>92.102272727272734</v>
      </c>
      <c r="Q1259" t="str">
        <f t="shared" si="122"/>
        <v>music</v>
      </c>
      <c r="R1259" t="str">
        <f t="shared" si="123"/>
        <v>rock</v>
      </c>
      <c r="S1259" s="15">
        <f t="shared" si="118"/>
        <v>40586.835532407407</v>
      </c>
      <c r="T1259" s="15">
        <f t="shared" si="119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20"/>
        <v>213.14633333333336</v>
      </c>
      <c r="P1260" s="10">
        <f t="shared" si="121"/>
        <v>38.175462686567165</v>
      </c>
      <c r="Q1260" t="str">
        <f t="shared" si="122"/>
        <v>music</v>
      </c>
      <c r="R1260" t="str">
        <f t="shared" si="123"/>
        <v>rock</v>
      </c>
      <c r="S1260" s="15">
        <f t="shared" si="118"/>
        <v>41487.361250000002</v>
      </c>
      <c r="T1260" s="15">
        <f t="shared" si="11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20"/>
        <v>104.24</v>
      </c>
      <c r="P1261" s="10">
        <f t="shared" si="121"/>
        <v>27.145833333333332</v>
      </c>
      <c r="Q1261" t="str">
        <f t="shared" si="122"/>
        <v>music</v>
      </c>
      <c r="R1261" t="str">
        <f t="shared" si="123"/>
        <v>rock</v>
      </c>
      <c r="S1261" s="15">
        <f t="shared" si="118"/>
        <v>41766.720648148148</v>
      </c>
      <c r="T1261" s="15">
        <f t="shared" si="11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20"/>
        <v>113.66666666666667</v>
      </c>
      <c r="P1262" s="10">
        <f t="shared" si="121"/>
        <v>50.689189189189186</v>
      </c>
      <c r="Q1262" t="str">
        <f t="shared" si="122"/>
        <v>music</v>
      </c>
      <c r="R1262" t="str">
        <f t="shared" si="123"/>
        <v>rock</v>
      </c>
      <c r="S1262" s="15">
        <f t="shared" si="118"/>
        <v>41666.592824074076</v>
      </c>
      <c r="T1262" s="15">
        <f t="shared" si="11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20"/>
        <v>101.25</v>
      </c>
      <c r="P1263" s="10">
        <f t="shared" si="121"/>
        <v>38.942307692307693</v>
      </c>
      <c r="Q1263" t="str">
        <f t="shared" si="122"/>
        <v>music</v>
      </c>
      <c r="R1263" t="str">
        <f t="shared" si="123"/>
        <v>rock</v>
      </c>
      <c r="S1263" s="15">
        <f t="shared" si="118"/>
        <v>41638.092905092592</v>
      </c>
      <c r="T1263" s="15">
        <f t="shared" si="11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20"/>
        <v>125.41538461538462</v>
      </c>
      <c r="P1264" s="10">
        <f t="shared" si="121"/>
        <v>77.638095238095232</v>
      </c>
      <c r="Q1264" t="str">
        <f t="shared" si="122"/>
        <v>music</v>
      </c>
      <c r="R1264" t="str">
        <f t="shared" si="123"/>
        <v>rock</v>
      </c>
      <c r="S1264" s="15">
        <f t="shared" si="118"/>
        <v>41656.512638888889</v>
      </c>
      <c r="T1264" s="15">
        <f t="shared" si="11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20"/>
        <v>119</v>
      </c>
      <c r="P1265" s="10">
        <f t="shared" si="121"/>
        <v>43.536585365853661</v>
      </c>
      <c r="Q1265" t="str">
        <f t="shared" si="122"/>
        <v>music</v>
      </c>
      <c r="R1265" t="str">
        <f t="shared" si="123"/>
        <v>rock</v>
      </c>
      <c r="S1265" s="15">
        <f t="shared" si="118"/>
        <v>41691.834143518521</v>
      </c>
      <c r="T1265" s="15">
        <f t="shared" si="11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20"/>
        <v>166.46153846153845</v>
      </c>
      <c r="P1266" s="10">
        <f t="shared" si="121"/>
        <v>31.823529411764707</v>
      </c>
      <c r="Q1266" t="str">
        <f t="shared" si="122"/>
        <v>music</v>
      </c>
      <c r="R1266" t="str">
        <f t="shared" si="123"/>
        <v>rock</v>
      </c>
      <c r="S1266" s="15">
        <f t="shared" si="118"/>
        <v>41547.412997685184</v>
      </c>
      <c r="T1266" s="15">
        <f t="shared" si="11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20"/>
        <v>119.14771428571429</v>
      </c>
      <c r="P1267" s="10">
        <f t="shared" si="121"/>
        <v>63.184393939393942</v>
      </c>
      <c r="Q1267" t="str">
        <f t="shared" si="122"/>
        <v>music</v>
      </c>
      <c r="R1267" t="str">
        <f t="shared" si="123"/>
        <v>rock</v>
      </c>
      <c r="S1267" s="15">
        <f t="shared" si="118"/>
        <v>40465.405266203699</v>
      </c>
      <c r="T1267" s="15">
        <f t="shared" si="119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20"/>
        <v>100.47368421052632</v>
      </c>
      <c r="P1268" s="10">
        <f t="shared" si="121"/>
        <v>190.9</v>
      </c>
      <c r="Q1268" t="str">
        <f t="shared" si="122"/>
        <v>music</v>
      </c>
      <c r="R1268" t="str">
        <f t="shared" si="123"/>
        <v>rock</v>
      </c>
      <c r="S1268" s="15">
        <f t="shared" si="118"/>
        <v>41620.62667824074</v>
      </c>
      <c r="T1268" s="15">
        <f t="shared" si="11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20"/>
        <v>101.8</v>
      </c>
      <c r="P1269" s="10">
        <f t="shared" si="121"/>
        <v>140.85534591194968</v>
      </c>
      <c r="Q1269" t="str">
        <f t="shared" si="122"/>
        <v>music</v>
      </c>
      <c r="R1269" t="str">
        <f t="shared" si="123"/>
        <v>rock</v>
      </c>
      <c r="S1269" s="15">
        <f t="shared" si="118"/>
        <v>41449.335162037038</v>
      </c>
      <c r="T1269" s="15">
        <f t="shared" si="11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20"/>
        <v>116.66666666666667</v>
      </c>
      <c r="P1270" s="10">
        <f t="shared" si="121"/>
        <v>76.92307692307692</v>
      </c>
      <c r="Q1270" t="str">
        <f t="shared" si="122"/>
        <v>music</v>
      </c>
      <c r="R1270" t="str">
        <f t="shared" si="123"/>
        <v>rock</v>
      </c>
      <c r="S1270" s="15">
        <f t="shared" si="118"/>
        <v>41507.595451388886</v>
      </c>
      <c r="T1270" s="15">
        <f t="shared" si="11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20"/>
        <v>108.64893617021276</v>
      </c>
      <c r="P1271" s="10">
        <f t="shared" si="121"/>
        <v>99.15533980582525</v>
      </c>
      <c r="Q1271" t="str">
        <f t="shared" si="122"/>
        <v>music</v>
      </c>
      <c r="R1271" t="str">
        <f t="shared" si="123"/>
        <v>rock</v>
      </c>
      <c r="S1271" s="15">
        <f t="shared" si="118"/>
        <v>42445.573055555549</v>
      </c>
      <c r="T1271" s="15">
        <f t="shared" si="11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20"/>
        <v>114.72</v>
      </c>
      <c r="P1272" s="10">
        <f t="shared" si="121"/>
        <v>67.881656804733723</v>
      </c>
      <c r="Q1272" t="str">
        <f t="shared" si="122"/>
        <v>music</v>
      </c>
      <c r="R1272" t="str">
        <f t="shared" si="123"/>
        <v>rock</v>
      </c>
      <c r="S1272" s="15">
        <f t="shared" si="118"/>
        <v>40933.606967592597</v>
      </c>
      <c r="T1272" s="15">
        <f t="shared" si="11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20"/>
        <v>101.8</v>
      </c>
      <c r="P1273" s="10">
        <f t="shared" si="121"/>
        <v>246.29032258064515</v>
      </c>
      <c r="Q1273" t="str">
        <f t="shared" si="122"/>
        <v>music</v>
      </c>
      <c r="R1273" t="str">
        <f t="shared" si="123"/>
        <v>rock</v>
      </c>
      <c r="S1273" s="15">
        <f t="shared" si="118"/>
        <v>41561.433553240742</v>
      </c>
      <c r="T1273" s="15">
        <f t="shared" si="11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20"/>
        <v>106</v>
      </c>
      <c r="P1274" s="10">
        <f t="shared" si="121"/>
        <v>189.28571428571428</v>
      </c>
      <c r="Q1274" t="str">
        <f t="shared" si="122"/>
        <v>music</v>
      </c>
      <c r="R1274" t="str">
        <f t="shared" si="123"/>
        <v>rock</v>
      </c>
      <c r="S1274" s="15">
        <f t="shared" si="118"/>
        <v>40274.495127314818</v>
      </c>
      <c r="T1274" s="15">
        <f t="shared" si="11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20"/>
        <v>103.49999999999999</v>
      </c>
      <c r="P1275" s="10">
        <f t="shared" si="121"/>
        <v>76.666666666666671</v>
      </c>
      <c r="Q1275" t="str">
        <f t="shared" si="122"/>
        <v>music</v>
      </c>
      <c r="R1275" t="str">
        <f t="shared" si="123"/>
        <v>rock</v>
      </c>
      <c r="S1275" s="15">
        <f t="shared" si="118"/>
        <v>41852.480219907404</v>
      </c>
      <c r="T1275" s="15">
        <f t="shared" si="11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20"/>
        <v>154.97535999999999</v>
      </c>
      <c r="P1276" s="10">
        <f t="shared" si="121"/>
        <v>82.963254817987149</v>
      </c>
      <c r="Q1276" t="str">
        <f t="shared" si="122"/>
        <v>music</v>
      </c>
      <c r="R1276" t="str">
        <f t="shared" si="123"/>
        <v>rock</v>
      </c>
      <c r="S1276" s="15">
        <f t="shared" si="118"/>
        <v>41116.440104166664</v>
      </c>
      <c r="T1276" s="15">
        <f t="shared" si="11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20"/>
        <v>162.14066666666668</v>
      </c>
      <c r="P1277" s="10">
        <f t="shared" si="121"/>
        <v>62.522107969151669</v>
      </c>
      <c r="Q1277" t="str">
        <f t="shared" si="122"/>
        <v>music</v>
      </c>
      <c r="R1277" t="str">
        <f t="shared" si="123"/>
        <v>rock</v>
      </c>
      <c r="S1277" s="15">
        <f t="shared" si="118"/>
        <v>41458.617905092593</v>
      </c>
      <c r="T1277" s="15">
        <f t="shared" si="11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20"/>
        <v>104.42100000000001</v>
      </c>
      <c r="P1278" s="10">
        <f t="shared" si="121"/>
        <v>46.06808823529412</v>
      </c>
      <c r="Q1278" t="str">
        <f t="shared" si="122"/>
        <v>music</v>
      </c>
      <c r="R1278" t="str">
        <f t="shared" si="123"/>
        <v>rock</v>
      </c>
      <c r="S1278" s="15">
        <f t="shared" si="118"/>
        <v>40007.454247685186</v>
      </c>
      <c r="T1278" s="15">
        <f t="shared" si="11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20"/>
        <v>106.12433333333333</v>
      </c>
      <c r="P1279" s="10">
        <f t="shared" si="121"/>
        <v>38.543946731234868</v>
      </c>
      <c r="Q1279" t="str">
        <f t="shared" si="122"/>
        <v>music</v>
      </c>
      <c r="R1279" t="str">
        <f t="shared" si="123"/>
        <v>rock</v>
      </c>
      <c r="S1279" s="15">
        <f t="shared" si="118"/>
        <v>41121.311886574076</v>
      </c>
      <c r="T1279" s="15">
        <f t="shared" si="11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20"/>
        <v>154.93846153846152</v>
      </c>
      <c r="P1280" s="10">
        <f t="shared" si="121"/>
        <v>53.005263157894738</v>
      </c>
      <c r="Q1280" t="str">
        <f t="shared" si="122"/>
        <v>music</v>
      </c>
      <c r="R1280" t="str">
        <f t="shared" si="123"/>
        <v>rock</v>
      </c>
      <c r="S1280" s="15">
        <f t="shared" si="118"/>
        <v>41786.305162037039</v>
      </c>
      <c r="T1280" s="15">
        <f t="shared" si="11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20"/>
        <v>110.77157238734421</v>
      </c>
      <c r="P1281" s="10">
        <f t="shared" si="121"/>
        <v>73.355396825396824</v>
      </c>
      <c r="Q1281" t="str">
        <f t="shared" si="122"/>
        <v>music</v>
      </c>
      <c r="R1281" t="str">
        <f t="shared" si="123"/>
        <v>rock</v>
      </c>
      <c r="S1281" s="15">
        <f t="shared" si="118"/>
        <v>41681.849189814813</v>
      </c>
      <c r="T1281" s="15">
        <f t="shared" si="11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20"/>
        <v>110.91186666666665</v>
      </c>
      <c r="P1282" s="10">
        <f t="shared" si="121"/>
        <v>127.97523076923076</v>
      </c>
      <c r="Q1282" t="str">
        <f t="shared" si="122"/>
        <v>music</v>
      </c>
      <c r="R1282" t="str">
        <f t="shared" si="123"/>
        <v>rock</v>
      </c>
      <c r="S1282" s="15">
        <f t="shared" si="118"/>
        <v>40513.507569444446</v>
      </c>
      <c r="T1282" s="15">
        <f t="shared" si="11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si="120"/>
        <v>110.71428571428572</v>
      </c>
      <c r="P1283" s="10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5">
        <f t="shared" ref="S1283:S1346" si="124">(((J1283/60)/60)/24)+DATE(1970,1,1)+(-6/24)</f>
        <v>41463.493472222224</v>
      </c>
      <c r="T1283" s="15">
        <f t="shared" ref="T1283:T1346" si="125">(((I1283/60)/60)/24)+DATE(1970,1,1)+(-6/24)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10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4"/>
        <v>41586.225173611114</v>
      </c>
      <c r="T1284" s="15">
        <f t="shared" si="125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10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4"/>
        <v>41320.467465277776</v>
      </c>
      <c r="T1285" s="15">
        <f t="shared" si="125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10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4"/>
        <v>42711.98474537037</v>
      </c>
      <c r="T1286" s="15">
        <f t="shared" si="125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10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42160.333043981482</v>
      </c>
      <c r="T1287" s="15">
        <f t="shared" si="125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10">
        <f t="shared" si="121"/>
        <v>81.25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42039.134571759263</v>
      </c>
      <c r="T1288" s="15">
        <f t="shared" si="125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10">
        <f t="shared" si="121"/>
        <v>24.2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42107.371018518519</v>
      </c>
      <c r="T1289" s="15">
        <f t="shared" si="125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1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42560.904664351852</v>
      </c>
      <c r="T1290" s="15">
        <f t="shared" si="125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10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4"/>
        <v>42708.884780092587</v>
      </c>
      <c r="T1291" s="15">
        <f t="shared" si="125"/>
        <v>42738.884780092587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10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42086.364942129629</v>
      </c>
      <c r="T1292" s="15">
        <f t="shared" si="125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10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42064.402673611112</v>
      </c>
      <c r="T1293" s="15">
        <f t="shared" si="125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10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42256.514212962968</v>
      </c>
      <c r="T1294" s="15">
        <f t="shared" si="125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10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42292.451053240744</v>
      </c>
      <c r="T1295" s="15">
        <f t="shared" si="125"/>
        <v>42322.492719907401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10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42278.203668981485</v>
      </c>
      <c r="T1296" s="15">
        <f t="shared" si="125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10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42184.322881944448</v>
      </c>
      <c r="T1297" s="15">
        <f t="shared" si="125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10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4"/>
        <v>42422.800613425927</v>
      </c>
      <c r="T1298" s="15">
        <f t="shared" si="125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10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42461.497199074074</v>
      </c>
      <c r="T1299" s="15">
        <f t="shared" si="125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1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42458.430925925932</v>
      </c>
      <c r="T1300" s="15">
        <f t="shared" si="125"/>
        <v>42488.430925925932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10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42169.564340277779</v>
      </c>
      <c r="T1301" s="15">
        <f t="shared" si="125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10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42483.425208333334</v>
      </c>
      <c r="T1302" s="15">
        <f t="shared" si="125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10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42195.499745370369</v>
      </c>
      <c r="T1303" s="15">
        <f t="shared" si="125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10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42674.807997685188</v>
      </c>
      <c r="T1304" s="15">
        <f t="shared" si="125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10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42566.191203703704</v>
      </c>
      <c r="T1305" s="15">
        <f t="shared" si="125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10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42746.944502314815</v>
      </c>
      <c r="T1306" s="15">
        <f t="shared" si="125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10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42543.415601851855</v>
      </c>
      <c r="T1307" s="15">
        <f t="shared" si="125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10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41947.207569444443</v>
      </c>
      <c r="T1308" s="15">
        <f t="shared" si="125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10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42387.253229166665</v>
      </c>
      <c r="T1309" s="15">
        <f t="shared" si="125"/>
        <v>42417.253229166665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42611.363564814819</v>
      </c>
      <c r="T1310" s="15">
        <f t="shared" si="125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10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42257.632731481484</v>
      </c>
      <c r="T1311" s="15">
        <f t="shared" si="125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10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42556.417245370365</v>
      </c>
      <c r="T1312" s="15">
        <f t="shared" si="125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10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42669.552303240736</v>
      </c>
      <c r="T1313" s="15">
        <f t="shared" si="125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ref="O1314:O1377" si="126">E1314/D1314*100</f>
        <v>0.60869565217391308</v>
      </c>
      <c r="P1314" s="10">
        <f t="shared" ref="P1314:P1377" si="127">E1314/L1314</f>
        <v>28</v>
      </c>
      <c r="Q1314" t="str">
        <f t="shared" ref="Q1314:Q1377" si="128">LEFT(N1314, SEARCH("/", N1314)-1)</f>
        <v>technology</v>
      </c>
      <c r="R1314" t="str">
        <f t="shared" ref="R1314:R1377" si="129">RIGHT(N1314,LEN(N1314)-SEARCH("/",N1314))</f>
        <v>wearables</v>
      </c>
      <c r="S1314" s="15">
        <f t="shared" si="124"/>
        <v>42082.452800925923</v>
      </c>
      <c r="T1314" s="15">
        <f t="shared" si="125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6"/>
        <v>31.114999999999998</v>
      </c>
      <c r="P1315" s="10">
        <f t="shared" si="127"/>
        <v>102.01639344262296</v>
      </c>
      <c r="Q1315" t="str">
        <f t="shared" si="128"/>
        <v>technology</v>
      </c>
      <c r="R1315" t="str">
        <f t="shared" si="129"/>
        <v>wearables</v>
      </c>
      <c r="S1315" s="15">
        <f t="shared" si="124"/>
        <v>42402.459652777776</v>
      </c>
      <c r="T1315" s="15">
        <f t="shared" si="125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6"/>
        <v>1.1266666666666667</v>
      </c>
      <c r="P1316" s="10">
        <f t="shared" si="127"/>
        <v>184.36363636363637</v>
      </c>
      <c r="Q1316" t="str">
        <f t="shared" si="128"/>
        <v>technology</v>
      </c>
      <c r="R1316" t="str">
        <f t="shared" si="129"/>
        <v>wearables</v>
      </c>
      <c r="S1316" s="15">
        <f t="shared" si="124"/>
        <v>42604.419675925921</v>
      </c>
      <c r="T1316" s="15">
        <f t="shared" si="125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6"/>
        <v>40.404000000000003</v>
      </c>
      <c r="P1317" s="10">
        <f t="shared" si="127"/>
        <v>162.91935483870967</v>
      </c>
      <c r="Q1317" t="str">
        <f t="shared" si="128"/>
        <v>technology</v>
      </c>
      <c r="R1317" t="str">
        <f t="shared" si="129"/>
        <v>wearables</v>
      </c>
      <c r="S1317" s="15">
        <f t="shared" si="124"/>
        <v>42278.248240740737</v>
      </c>
      <c r="T1317" s="15">
        <f t="shared" si="125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6"/>
        <v>1.3333333333333333E-3</v>
      </c>
      <c r="P1318" s="10">
        <f t="shared" si="127"/>
        <v>1</v>
      </c>
      <c r="Q1318" t="str">
        <f t="shared" si="128"/>
        <v>technology</v>
      </c>
      <c r="R1318" t="str">
        <f t="shared" si="129"/>
        <v>wearables</v>
      </c>
      <c r="S1318" s="15">
        <f t="shared" si="124"/>
        <v>42393.711909722217</v>
      </c>
      <c r="T1318" s="15">
        <f t="shared" si="125"/>
        <v>42428.711909722217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6"/>
        <v>5.7334999999999994</v>
      </c>
      <c r="P1319" s="10">
        <f t="shared" si="127"/>
        <v>603.52631578947364</v>
      </c>
      <c r="Q1319" t="str">
        <f t="shared" si="128"/>
        <v>technology</v>
      </c>
      <c r="R1319" t="str">
        <f t="shared" si="129"/>
        <v>wearables</v>
      </c>
      <c r="S1319" s="15">
        <f t="shared" si="124"/>
        <v>42519.985486111109</v>
      </c>
      <c r="T1319" s="15">
        <f t="shared" si="125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6"/>
        <v>15.324999999999999</v>
      </c>
      <c r="P1320" s="10">
        <f t="shared" si="127"/>
        <v>45.407407407407405</v>
      </c>
      <c r="Q1320" t="str">
        <f t="shared" si="128"/>
        <v>technology</v>
      </c>
      <c r="R1320" t="str">
        <f t="shared" si="129"/>
        <v>wearables</v>
      </c>
      <c r="S1320" s="15">
        <f t="shared" si="124"/>
        <v>41984.793657407412</v>
      </c>
      <c r="T1320" s="15">
        <f t="shared" si="125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6"/>
        <v>15.103448275862069</v>
      </c>
      <c r="P1321" s="10">
        <f t="shared" si="127"/>
        <v>97.333333333333329</v>
      </c>
      <c r="Q1321" t="str">
        <f t="shared" si="128"/>
        <v>technology</v>
      </c>
      <c r="R1321" t="str">
        <f t="shared" si="129"/>
        <v>wearables</v>
      </c>
      <c r="S1321" s="15">
        <f t="shared" si="124"/>
        <v>41816.562094907407</v>
      </c>
      <c r="T1321" s="15">
        <f t="shared" si="125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6"/>
        <v>0.503</v>
      </c>
      <c r="P1322" s="10">
        <f t="shared" si="127"/>
        <v>167.66666666666666</v>
      </c>
      <c r="Q1322" t="str">
        <f t="shared" si="128"/>
        <v>technology</v>
      </c>
      <c r="R1322" t="str">
        <f t="shared" si="129"/>
        <v>wearables</v>
      </c>
      <c r="S1322" s="15">
        <f t="shared" si="124"/>
        <v>42705.440347222218</v>
      </c>
      <c r="T1322" s="15">
        <f t="shared" si="125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6"/>
        <v>1.3028138528138529</v>
      </c>
      <c r="P1323" s="10">
        <f t="shared" si="127"/>
        <v>859.85714285714289</v>
      </c>
      <c r="Q1323" t="str">
        <f t="shared" si="128"/>
        <v>technology</v>
      </c>
      <c r="R1323" t="str">
        <f t="shared" si="129"/>
        <v>wearables</v>
      </c>
      <c r="S1323" s="15">
        <f t="shared" si="124"/>
        <v>42697.49927083333</v>
      </c>
      <c r="T1323" s="15">
        <f t="shared" si="125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6"/>
        <v>0.30285714285714288</v>
      </c>
      <c r="P1324" s="10">
        <f t="shared" si="127"/>
        <v>26.5</v>
      </c>
      <c r="Q1324" t="str">
        <f t="shared" si="128"/>
        <v>technology</v>
      </c>
      <c r="R1324" t="str">
        <f t="shared" si="129"/>
        <v>wearables</v>
      </c>
      <c r="S1324" s="15">
        <f t="shared" si="124"/>
        <v>42115.406539351854</v>
      </c>
      <c r="T1324" s="15">
        <f t="shared" si="125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6"/>
        <v>8.8800000000000008</v>
      </c>
      <c r="P1325" s="10">
        <f t="shared" si="127"/>
        <v>30.272727272727273</v>
      </c>
      <c r="Q1325" t="str">
        <f t="shared" si="128"/>
        <v>technology</v>
      </c>
      <c r="R1325" t="str">
        <f t="shared" si="129"/>
        <v>wearables</v>
      </c>
      <c r="S1325" s="15">
        <f t="shared" si="124"/>
        <v>42451.448449074072</v>
      </c>
      <c r="T1325" s="15">
        <f t="shared" si="125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6"/>
        <v>9.84</v>
      </c>
      <c r="P1326" s="10">
        <f t="shared" si="127"/>
        <v>54.666666666666664</v>
      </c>
      <c r="Q1326" t="str">
        <f t="shared" si="128"/>
        <v>technology</v>
      </c>
      <c r="R1326" t="str">
        <f t="shared" si="129"/>
        <v>wearables</v>
      </c>
      <c r="S1326" s="15">
        <f t="shared" si="124"/>
        <v>42626.383703703701</v>
      </c>
      <c r="T1326" s="15">
        <f t="shared" si="125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6"/>
        <v>2.4299999999999997</v>
      </c>
      <c r="P1327" s="10">
        <f t="shared" si="127"/>
        <v>60.75</v>
      </c>
      <c r="Q1327" t="str">
        <f t="shared" si="128"/>
        <v>technology</v>
      </c>
      <c r="R1327" t="str">
        <f t="shared" si="129"/>
        <v>wearables</v>
      </c>
      <c r="S1327" s="15">
        <f t="shared" si="124"/>
        <v>42703.836053240739</v>
      </c>
      <c r="T1327" s="15">
        <f t="shared" si="125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6"/>
        <v>1.1299999999999999</v>
      </c>
      <c r="P1328" s="10">
        <f t="shared" si="127"/>
        <v>102.72727272727273</v>
      </c>
      <c r="Q1328" t="str">
        <f t="shared" si="128"/>
        <v>technology</v>
      </c>
      <c r="R1328" t="str">
        <f t="shared" si="129"/>
        <v>wearables</v>
      </c>
      <c r="S1328" s="15">
        <f t="shared" si="124"/>
        <v>41974.541990740734</v>
      </c>
      <c r="T1328" s="15">
        <f t="shared" si="125"/>
        <v>42019.541990740734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6"/>
        <v>3.5520833333333335</v>
      </c>
      <c r="P1329" s="10">
        <f t="shared" si="127"/>
        <v>41.585365853658537</v>
      </c>
      <c r="Q1329" t="str">
        <f t="shared" si="128"/>
        <v>technology</v>
      </c>
      <c r="R1329" t="str">
        <f t="shared" si="129"/>
        <v>wearables</v>
      </c>
      <c r="S1329" s="15">
        <f t="shared" si="124"/>
        <v>42123.428645833337</v>
      </c>
      <c r="T1329" s="15">
        <f t="shared" si="125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6"/>
        <v>2.3306666666666667</v>
      </c>
      <c r="P1330" s="10">
        <f t="shared" si="127"/>
        <v>116.53333333333333</v>
      </c>
      <c r="Q1330" t="str">
        <f t="shared" si="128"/>
        <v>technology</v>
      </c>
      <c r="R1330" t="str">
        <f t="shared" si="129"/>
        <v>wearables</v>
      </c>
      <c r="S1330" s="15">
        <f t="shared" si="124"/>
        <v>42612.392754629633</v>
      </c>
      <c r="T1330" s="15">
        <f t="shared" si="125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6"/>
        <v>0.81600000000000006</v>
      </c>
      <c r="P1331" s="10">
        <f t="shared" si="127"/>
        <v>45.333333333333336</v>
      </c>
      <c r="Q1331" t="str">
        <f t="shared" si="128"/>
        <v>technology</v>
      </c>
      <c r="R1331" t="str">
        <f t="shared" si="129"/>
        <v>wearables</v>
      </c>
      <c r="S1331" s="15">
        <f t="shared" si="124"/>
        <v>41934.971585648149</v>
      </c>
      <c r="T1331" s="15">
        <f t="shared" si="125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6"/>
        <v>22.494285714285713</v>
      </c>
      <c r="P1332" s="10">
        <f t="shared" si="127"/>
        <v>157.46</v>
      </c>
      <c r="Q1332" t="str">
        <f t="shared" si="128"/>
        <v>technology</v>
      </c>
      <c r="R1332" t="str">
        <f t="shared" si="129"/>
        <v>wearables</v>
      </c>
      <c r="S1332" s="15">
        <f t="shared" si="124"/>
        <v>42522.026724537034</v>
      </c>
      <c r="T1332" s="15">
        <f t="shared" si="125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6"/>
        <v>1.3668</v>
      </c>
      <c r="P1333" s="10">
        <f t="shared" si="127"/>
        <v>100.5</v>
      </c>
      <c r="Q1333" t="str">
        <f t="shared" si="128"/>
        <v>technology</v>
      </c>
      <c r="R1333" t="str">
        <f t="shared" si="129"/>
        <v>wearables</v>
      </c>
      <c r="S1333" s="15">
        <f t="shared" si="124"/>
        <v>42569.25409722222</v>
      </c>
      <c r="T1333" s="15">
        <f t="shared" si="125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6"/>
        <v>0</v>
      </c>
      <c r="P1334" s="10" t="e">
        <f t="shared" si="127"/>
        <v>#DIV/0!</v>
      </c>
      <c r="Q1334" t="str">
        <f t="shared" si="128"/>
        <v>technology</v>
      </c>
      <c r="R1334" t="str">
        <f t="shared" si="129"/>
        <v>wearables</v>
      </c>
      <c r="S1334" s="15">
        <f t="shared" si="124"/>
        <v>42731.810277777782</v>
      </c>
      <c r="T1334" s="15">
        <f t="shared" si="125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6"/>
        <v>0</v>
      </c>
      <c r="P1335" s="10" t="e">
        <f t="shared" si="127"/>
        <v>#DIV/0!</v>
      </c>
      <c r="Q1335" t="str">
        <f t="shared" si="128"/>
        <v>technology</v>
      </c>
      <c r="R1335" t="str">
        <f t="shared" si="129"/>
        <v>wearables</v>
      </c>
      <c r="S1335" s="15">
        <f t="shared" si="124"/>
        <v>41805.856770833336</v>
      </c>
      <c r="T1335" s="15">
        <f t="shared" si="125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6"/>
        <v>10.754135338345865</v>
      </c>
      <c r="P1336" s="10">
        <f t="shared" si="127"/>
        <v>51.822463768115945</v>
      </c>
      <c r="Q1336" t="str">
        <f t="shared" si="128"/>
        <v>technology</v>
      </c>
      <c r="R1336" t="str">
        <f t="shared" si="129"/>
        <v>wearables</v>
      </c>
      <c r="S1336" s="15">
        <f t="shared" si="124"/>
        <v>42410.524155092593</v>
      </c>
      <c r="T1336" s="15">
        <f t="shared" si="125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6"/>
        <v>19.759999999999998</v>
      </c>
      <c r="P1337" s="10">
        <f t="shared" si="127"/>
        <v>308.75</v>
      </c>
      <c r="Q1337" t="str">
        <f t="shared" si="128"/>
        <v>technology</v>
      </c>
      <c r="R1337" t="str">
        <f t="shared" si="129"/>
        <v>wearables</v>
      </c>
      <c r="S1337" s="15">
        <f t="shared" si="124"/>
        <v>42313.686365740738</v>
      </c>
      <c r="T1337" s="15">
        <f t="shared" si="125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6"/>
        <v>84.946999999999989</v>
      </c>
      <c r="P1338" s="10">
        <f t="shared" si="127"/>
        <v>379.22767857142856</v>
      </c>
      <c r="Q1338" t="str">
        <f t="shared" si="128"/>
        <v>technology</v>
      </c>
      <c r="R1338" t="str">
        <f t="shared" si="129"/>
        <v>wearables</v>
      </c>
      <c r="S1338" s="15">
        <f t="shared" si="124"/>
        <v>41955.613750000004</v>
      </c>
      <c r="T1338" s="15">
        <f t="shared" si="125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6"/>
        <v>49.381999999999998</v>
      </c>
      <c r="P1339" s="10">
        <f t="shared" si="127"/>
        <v>176.36428571428573</v>
      </c>
      <c r="Q1339" t="str">
        <f t="shared" si="128"/>
        <v>technology</v>
      </c>
      <c r="R1339" t="str">
        <f t="shared" si="129"/>
        <v>wearables</v>
      </c>
      <c r="S1339" s="15">
        <f t="shared" si="124"/>
        <v>42767.327303240745</v>
      </c>
      <c r="T1339" s="15">
        <f t="shared" si="125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6"/>
        <v>3.3033333333333332</v>
      </c>
      <c r="P1340" s="10">
        <f t="shared" si="127"/>
        <v>66.066666666666663</v>
      </c>
      <c r="Q1340" t="str">
        <f t="shared" si="128"/>
        <v>technology</v>
      </c>
      <c r="R1340" t="str">
        <f t="shared" si="129"/>
        <v>wearables</v>
      </c>
      <c r="S1340" s="15">
        <f t="shared" si="124"/>
        <v>42188.553622685184</v>
      </c>
      <c r="T1340" s="15">
        <f t="shared" si="125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6"/>
        <v>6.6339999999999995</v>
      </c>
      <c r="P1341" s="10">
        <f t="shared" si="127"/>
        <v>89.648648648648646</v>
      </c>
      <c r="Q1341" t="str">
        <f t="shared" si="128"/>
        <v>technology</v>
      </c>
      <c r="R1341" t="str">
        <f t="shared" si="129"/>
        <v>wearables</v>
      </c>
      <c r="S1341" s="15">
        <f t="shared" si="124"/>
        <v>41936.397164351853</v>
      </c>
      <c r="T1341" s="15">
        <f t="shared" si="125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6"/>
        <v>0</v>
      </c>
      <c r="P1342" s="10" t="e">
        <f t="shared" si="127"/>
        <v>#DIV/0!</v>
      </c>
      <c r="Q1342" t="str">
        <f t="shared" si="128"/>
        <v>technology</v>
      </c>
      <c r="R1342" t="str">
        <f t="shared" si="129"/>
        <v>wearables</v>
      </c>
      <c r="S1342" s="15">
        <f t="shared" si="124"/>
        <v>41836.345520833333</v>
      </c>
      <c r="T1342" s="15">
        <f t="shared" si="125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6"/>
        <v>70.36</v>
      </c>
      <c r="P1343" s="10">
        <f t="shared" si="127"/>
        <v>382.39130434782606</v>
      </c>
      <c r="Q1343" t="str">
        <f t="shared" si="128"/>
        <v>technology</v>
      </c>
      <c r="R1343" t="str">
        <f t="shared" si="129"/>
        <v>wearables</v>
      </c>
      <c r="S1343" s="15">
        <f t="shared" si="124"/>
        <v>42612.374039351853</v>
      </c>
      <c r="T1343" s="15">
        <f t="shared" si="125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6"/>
        <v>0.2</v>
      </c>
      <c r="P1344" s="10">
        <f t="shared" si="127"/>
        <v>100</v>
      </c>
      <c r="Q1344" t="str">
        <f t="shared" si="128"/>
        <v>technology</v>
      </c>
      <c r="R1344" t="str">
        <f t="shared" si="129"/>
        <v>wearables</v>
      </c>
      <c r="S1344" s="15">
        <f t="shared" si="124"/>
        <v>42172.566423611104</v>
      </c>
      <c r="T1344" s="15">
        <f t="shared" si="125"/>
        <v>42202.566423611104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6"/>
        <v>102.298</v>
      </c>
      <c r="P1345" s="10">
        <f t="shared" si="127"/>
        <v>158.35603715170279</v>
      </c>
      <c r="Q1345" t="str">
        <f t="shared" si="128"/>
        <v>technology</v>
      </c>
      <c r="R1345" t="str">
        <f t="shared" si="129"/>
        <v>wearables</v>
      </c>
      <c r="S1345" s="15">
        <f t="shared" si="124"/>
        <v>42542.276423611111</v>
      </c>
      <c r="T1345" s="15">
        <f t="shared" si="125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6"/>
        <v>377.73333333333335</v>
      </c>
      <c r="P1346" s="10">
        <f t="shared" si="127"/>
        <v>40.762589928057551</v>
      </c>
      <c r="Q1346" t="str">
        <f t="shared" si="128"/>
        <v>publishing</v>
      </c>
      <c r="R1346" t="str">
        <f t="shared" si="129"/>
        <v>nonfiction</v>
      </c>
      <c r="S1346" s="15">
        <f t="shared" si="124"/>
        <v>42522.539803240739</v>
      </c>
      <c r="T1346" s="15">
        <f t="shared" si="125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si="126"/>
        <v>125</v>
      </c>
      <c r="P1347" s="10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5">
        <f t="shared" ref="S1347:S1410" si="130">(((J1347/60)/60)/24)+DATE(1970,1,1)+(-6/24)</f>
        <v>41799.564340277779</v>
      </c>
      <c r="T1347" s="15">
        <f t="shared" ref="T1347:T1410" si="131">(((I1347/60)/60)/24)+DATE(1970,1,1)+(-6/24)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10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41421.825821759259</v>
      </c>
      <c r="T1348" s="15">
        <f t="shared" si="131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10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42040.388020833328</v>
      </c>
      <c r="T1349" s="15">
        <f t="shared" si="131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1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41963.256168981476</v>
      </c>
      <c r="T1350" s="15">
        <f t="shared" si="131"/>
        <v>41991.256168981476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10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42317.08258101852</v>
      </c>
      <c r="T1351" s="15">
        <f t="shared" si="131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10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42333.763124999998</v>
      </c>
      <c r="T1352" s="15">
        <f t="shared" si="131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10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42382.49009259259</v>
      </c>
      <c r="T1353" s="15">
        <f t="shared" si="131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10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42200.328310185185</v>
      </c>
      <c r="T1354" s="15">
        <f t="shared" si="131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10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41308.86791666667</v>
      </c>
      <c r="T1355" s="15">
        <f t="shared" si="131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10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42502.557627314818</v>
      </c>
      <c r="T1356" s="15">
        <f t="shared" si="131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10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41213.004687499997</v>
      </c>
      <c r="T1357" s="15">
        <f t="shared" si="131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10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41429.788888888892</v>
      </c>
      <c r="T1358" s="15">
        <f t="shared" si="131"/>
        <v>41459.788888888892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10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41304.712233796294</v>
      </c>
      <c r="T1359" s="15">
        <f t="shared" si="131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1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40689.320868055554</v>
      </c>
      <c r="T1360" s="15">
        <f t="shared" si="131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10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40668.564699074072</v>
      </c>
      <c r="T1361" s="15">
        <f t="shared" si="131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10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41095.650694444441</v>
      </c>
      <c r="T1362" s="15">
        <f t="shared" si="131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10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41781.467268518521</v>
      </c>
      <c r="T1363" s="15">
        <f t="shared" si="131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10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41464.684386574074</v>
      </c>
      <c r="T1364" s="15">
        <f t="shared" si="131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10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42396.5940625</v>
      </c>
      <c r="T1365" s="15">
        <f t="shared" si="131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10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0"/>
        <v>41951.445671296293</v>
      </c>
      <c r="T1366" s="15">
        <f t="shared" si="131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10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0"/>
        <v>42049.483240740738</v>
      </c>
      <c r="T1367" s="15">
        <f t="shared" si="131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10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0"/>
        <v>41924.746099537035</v>
      </c>
      <c r="T1368" s="15">
        <f t="shared" si="131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10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0"/>
        <v>42291.752893518518</v>
      </c>
      <c r="T1369" s="15">
        <f t="shared" si="131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1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0"/>
        <v>42145.940902777773</v>
      </c>
      <c r="T1370" s="15">
        <f t="shared" si="131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10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0"/>
        <v>41710.344282407408</v>
      </c>
      <c r="T1371" s="15">
        <f t="shared" si="131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10">
        <f t="shared" si="127"/>
        <v>77.75</v>
      </c>
      <c r="Q1372" t="str">
        <f t="shared" si="128"/>
        <v>music</v>
      </c>
      <c r="R1372" t="str">
        <f t="shared" si="129"/>
        <v>rock</v>
      </c>
      <c r="S1372" s="15">
        <f t="shared" si="130"/>
        <v>41547.75335648148</v>
      </c>
      <c r="T1372" s="15">
        <f t="shared" si="131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10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0"/>
        <v>42101.508587962962</v>
      </c>
      <c r="T1373" s="15">
        <f t="shared" si="131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10">
        <f t="shared" si="127"/>
        <v>38.75</v>
      </c>
      <c r="Q1374" t="str">
        <f t="shared" si="128"/>
        <v>music</v>
      </c>
      <c r="R1374" t="str">
        <f t="shared" si="129"/>
        <v>rock</v>
      </c>
      <c r="S1374" s="15">
        <f t="shared" si="130"/>
        <v>41072.489953703705</v>
      </c>
      <c r="T1374" s="15">
        <f t="shared" si="131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10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0"/>
        <v>42704.70177083333</v>
      </c>
      <c r="T1375" s="15">
        <f t="shared" si="131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10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0"/>
        <v>42423.911898148144</v>
      </c>
      <c r="T1376" s="15">
        <f t="shared" si="131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10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5">
        <f t="shared" si="130"/>
        <v>42719.816192129627</v>
      </c>
      <c r="T1377" s="15">
        <f t="shared" si="131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ref="O1378:O1441" si="132">E1378/D1378*100</f>
        <v>252.48648648648651</v>
      </c>
      <c r="P1378" s="10">
        <f t="shared" ref="P1378:P1441" si="133">E1378/L1378</f>
        <v>55.607142857142854</v>
      </c>
      <c r="Q1378" t="str">
        <f t="shared" ref="Q1378:Q1441" si="134">LEFT(N1378, SEARCH("/", N1378)-1)</f>
        <v>music</v>
      </c>
      <c r="R1378" t="str">
        <f t="shared" ref="R1378:R1441" si="135">RIGHT(N1378,LEN(N1378)-SEARCH("/",N1378))</f>
        <v>rock</v>
      </c>
      <c r="S1378" s="15">
        <f t="shared" si="130"/>
        <v>42677.419050925921</v>
      </c>
      <c r="T1378" s="15">
        <f t="shared" si="131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32"/>
        <v>116.15384615384616</v>
      </c>
      <c r="P1379" s="10">
        <f t="shared" si="133"/>
        <v>48.70967741935484</v>
      </c>
      <c r="Q1379" t="str">
        <f t="shared" si="134"/>
        <v>music</v>
      </c>
      <c r="R1379" t="str">
        <f t="shared" si="135"/>
        <v>rock</v>
      </c>
      <c r="S1379" s="15">
        <f t="shared" si="130"/>
        <v>42746.969560185185</v>
      </c>
      <c r="T1379" s="15">
        <f t="shared" si="131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32"/>
        <v>203.35000000000002</v>
      </c>
      <c r="P1380" s="10">
        <f t="shared" si="133"/>
        <v>30.578947368421051</v>
      </c>
      <c r="Q1380" t="str">
        <f t="shared" si="134"/>
        <v>music</v>
      </c>
      <c r="R1380" t="str">
        <f t="shared" si="135"/>
        <v>rock</v>
      </c>
      <c r="S1380" s="15">
        <f t="shared" si="130"/>
        <v>42568.509374999994</v>
      </c>
      <c r="T1380" s="15">
        <f t="shared" si="131"/>
        <v>42583.509374999994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32"/>
        <v>111.60000000000001</v>
      </c>
      <c r="P1381" s="10">
        <f t="shared" si="133"/>
        <v>73.907284768211923</v>
      </c>
      <c r="Q1381" t="str">
        <f t="shared" si="134"/>
        <v>music</v>
      </c>
      <c r="R1381" t="str">
        <f t="shared" si="135"/>
        <v>rock</v>
      </c>
      <c r="S1381" s="15">
        <f t="shared" si="130"/>
        <v>42130.241620370376</v>
      </c>
      <c r="T1381" s="15">
        <f t="shared" si="131"/>
        <v>42160.241620370376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32"/>
        <v>424</v>
      </c>
      <c r="P1382" s="10">
        <f t="shared" si="133"/>
        <v>21.2</v>
      </c>
      <c r="Q1382" t="str">
        <f t="shared" si="134"/>
        <v>music</v>
      </c>
      <c r="R1382" t="str">
        <f t="shared" si="135"/>
        <v>rock</v>
      </c>
      <c r="S1382" s="15">
        <f t="shared" si="130"/>
        <v>42141.512800925921</v>
      </c>
      <c r="T1382" s="15">
        <f t="shared" si="131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32"/>
        <v>107.1</v>
      </c>
      <c r="P1383" s="10">
        <f t="shared" si="133"/>
        <v>73.356164383561648</v>
      </c>
      <c r="Q1383" t="str">
        <f t="shared" si="134"/>
        <v>music</v>
      </c>
      <c r="R1383" t="str">
        <f t="shared" si="135"/>
        <v>rock</v>
      </c>
      <c r="S1383" s="15">
        <f t="shared" si="130"/>
        <v>42702.964409722219</v>
      </c>
      <c r="T1383" s="15">
        <f t="shared" si="131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32"/>
        <v>104.3625</v>
      </c>
      <c r="P1384" s="10">
        <f t="shared" si="133"/>
        <v>56.412162162162161</v>
      </c>
      <c r="Q1384" t="str">
        <f t="shared" si="134"/>
        <v>music</v>
      </c>
      <c r="R1384" t="str">
        <f t="shared" si="135"/>
        <v>rock</v>
      </c>
      <c r="S1384" s="15">
        <f t="shared" si="130"/>
        <v>41370.550185185188</v>
      </c>
      <c r="T1384" s="15">
        <f t="shared" si="131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32"/>
        <v>212.40909090909091</v>
      </c>
      <c r="P1385" s="10">
        <f t="shared" si="133"/>
        <v>50.247311827956992</v>
      </c>
      <c r="Q1385" t="str">
        <f t="shared" si="134"/>
        <v>music</v>
      </c>
      <c r="R1385" t="str">
        <f t="shared" si="135"/>
        <v>rock</v>
      </c>
      <c r="S1385" s="15">
        <f t="shared" si="130"/>
        <v>42706.824976851851</v>
      </c>
      <c r="T1385" s="15">
        <f t="shared" si="131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32"/>
        <v>124.08571428571429</v>
      </c>
      <c r="P1386" s="10">
        <f t="shared" si="133"/>
        <v>68.936507936507937</v>
      </c>
      <c r="Q1386" t="str">
        <f t="shared" si="134"/>
        <v>music</v>
      </c>
      <c r="R1386" t="str">
        <f t="shared" si="135"/>
        <v>rock</v>
      </c>
      <c r="S1386" s="15">
        <f t="shared" si="130"/>
        <v>42160.485208333332</v>
      </c>
      <c r="T1386" s="15">
        <f t="shared" si="131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32"/>
        <v>110.406125</v>
      </c>
      <c r="P1387" s="10">
        <f t="shared" si="133"/>
        <v>65.914104477611943</v>
      </c>
      <c r="Q1387" t="str">
        <f t="shared" si="134"/>
        <v>music</v>
      </c>
      <c r="R1387" t="str">
        <f t="shared" si="135"/>
        <v>rock</v>
      </c>
      <c r="S1387" s="15">
        <f t="shared" si="130"/>
        <v>42433.438900462963</v>
      </c>
      <c r="T1387" s="15">
        <f t="shared" si="131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32"/>
        <v>218.75</v>
      </c>
      <c r="P1388" s="10">
        <f t="shared" si="133"/>
        <v>62.5</v>
      </c>
      <c r="Q1388" t="str">
        <f t="shared" si="134"/>
        <v>music</v>
      </c>
      <c r="R1388" t="str">
        <f t="shared" si="135"/>
        <v>rock</v>
      </c>
      <c r="S1388" s="15">
        <f t="shared" si="130"/>
        <v>42184.396863425922</v>
      </c>
      <c r="T1388" s="15">
        <f t="shared" si="131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32"/>
        <v>136.625</v>
      </c>
      <c r="P1389" s="10">
        <f t="shared" si="133"/>
        <v>70.064102564102569</v>
      </c>
      <c r="Q1389" t="str">
        <f t="shared" si="134"/>
        <v>music</v>
      </c>
      <c r="R1389" t="str">
        <f t="shared" si="135"/>
        <v>rock</v>
      </c>
      <c r="S1389" s="15">
        <f t="shared" si="130"/>
        <v>42126.67123842593</v>
      </c>
      <c r="T1389" s="15">
        <f t="shared" si="131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32"/>
        <v>134.8074</v>
      </c>
      <c r="P1390" s="10">
        <f t="shared" si="133"/>
        <v>60.181874999999998</v>
      </c>
      <c r="Q1390" t="str">
        <f t="shared" si="134"/>
        <v>music</v>
      </c>
      <c r="R1390" t="str">
        <f t="shared" si="135"/>
        <v>rock</v>
      </c>
      <c r="S1390" s="15">
        <f t="shared" si="130"/>
        <v>42634.364780092597</v>
      </c>
      <c r="T1390" s="15">
        <f t="shared" si="131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32"/>
        <v>145.4</v>
      </c>
      <c r="P1391" s="10">
        <f t="shared" si="133"/>
        <v>21.382352941176471</v>
      </c>
      <c r="Q1391" t="str">
        <f t="shared" si="134"/>
        <v>music</v>
      </c>
      <c r="R1391" t="str">
        <f t="shared" si="135"/>
        <v>rock</v>
      </c>
      <c r="S1391" s="15">
        <f t="shared" si="130"/>
        <v>42565.230983796297</v>
      </c>
      <c r="T1391" s="15">
        <f t="shared" si="131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32"/>
        <v>109.10714285714285</v>
      </c>
      <c r="P1392" s="10">
        <f t="shared" si="133"/>
        <v>160.78947368421052</v>
      </c>
      <c r="Q1392" t="str">
        <f t="shared" si="134"/>
        <v>music</v>
      </c>
      <c r="R1392" t="str">
        <f t="shared" si="135"/>
        <v>rock</v>
      </c>
      <c r="S1392" s="15">
        <f t="shared" si="130"/>
        <v>42087.553310185183</v>
      </c>
      <c r="T1392" s="15">
        <f t="shared" si="131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32"/>
        <v>110.2</v>
      </c>
      <c r="P1393" s="10">
        <f t="shared" si="133"/>
        <v>42.384615384615387</v>
      </c>
      <c r="Q1393" t="str">
        <f t="shared" si="134"/>
        <v>music</v>
      </c>
      <c r="R1393" t="str">
        <f t="shared" si="135"/>
        <v>rock</v>
      </c>
      <c r="S1393" s="15">
        <f t="shared" si="130"/>
        <v>42193.400671296295</v>
      </c>
      <c r="T1393" s="15">
        <f t="shared" si="131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32"/>
        <v>113.64000000000001</v>
      </c>
      <c r="P1394" s="10">
        <f t="shared" si="133"/>
        <v>27.317307692307693</v>
      </c>
      <c r="Q1394" t="str">
        <f t="shared" si="134"/>
        <v>music</v>
      </c>
      <c r="R1394" t="str">
        <f t="shared" si="135"/>
        <v>rock</v>
      </c>
      <c r="S1394" s="15">
        <f t="shared" si="130"/>
        <v>42400.904930555553</v>
      </c>
      <c r="T1394" s="15">
        <f t="shared" si="131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32"/>
        <v>102.35000000000001</v>
      </c>
      <c r="P1395" s="10">
        <f t="shared" si="133"/>
        <v>196.82692307692307</v>
      </c>
      <c r="Q1395" t="str">
        <f t="shared" si="134"/>
        <v>music</v>
      </c>
      <c r="R1395" t="str">
        <f t="shared" si="135"/>
        <v>rock</v>
      </c>
      <c r="S1395" s="15">
        <f t="shared" si="130"/>
        <v>42553.431979166664</v>
      </c>
      <c r="T1395" s="15">
        <f t="shared" si="131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32"/>
        <v>122.13333333333334</v>
      </c>
      <c r="P1396" s="10">
        <f t="shared" si="133"/>
        <v>53.882352941176471</v>
      </c>
      <c r="Q1396" t="str">
        <f t="shared" si="134"/>
        <v>music</v>
      </c>
      <c r="R1396" t="str">
        <f t="shared" si="135"/>
        <v>rock</v>
      </c>
      <c r="S1396" s="15">
        <f t="shared" si="130"/>
        <v>42751.894976851851</v>
      </c>
      <c r="T1396" s="15">
        <f t="shared" si="131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32"/>
        <v>111.88571428571427</v>
      </c>
      <c r="P1397" s="10">
        <f t="shared" si="133"/>
        <v>47.756097560975611</v>
      </c>
      <c r="Q1397" t="str">
        <f t="shared" si="134"/>
        <v>music</v>
      </c>
      <c r="R1397" t="str">
        <f t="shared" si="135"/>
        <v>rock</v>
      </c>
      <c r="S1397" s="15">
        <f t="shared" si="130"/>
        <v>42719.65834490741</v>
      </c>
      <c r="T1397" s="15">
        <f t="shared" si="131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32"/>
        <v>107.3</v>
      </c>
      <c r="P1398" s="10">
        <f t="shared" si="133"/>
        <v>88.191780821917803</v>
      </c>
      <c r="Q1398" t="str">
        <f t="shared" si="134"/>
        <v>music</v>
      </c>
      <c r="R1398" t="str">
        <f t="shared" si="135"/>
        <v>rock</v>
      </c>
      <c r="S1398" s="15">
        <f t="shared" si="130"/>
        <v>42018.74863425926</v>
      </c>
      <c r="T1398" s="15">
        <f t="shared" si="131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32"/>
        <v>113.85000000000001</v>
      </c>
      <c r="P1399" s="10">
        <f t="shared" si="133"/>
        <v>72.056962025316452</v>
      </c>
      <c r="Q1399" t="str">
        <f t="shared" si="134"/>
        <v>music</v>
      </c>
      <c r="R1399" t="str">
        <f t="shared" si="135"/>
        <v>rock</v>
      </c>
      <c r="S1399" s="15">
        <f t="shared" si="130"/>
        <v>42640.667939814812</v>
      </c>
      <c r="T1399" s="15">
        <f t="shared" si="131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32"/>
        <v>109.68181818181819</v>
      </c>
      <c r="P1400" s="10">
        <f t="shared" si="133"/>
        <v>74.246153846153845</v>
      </c>
      <c r="Q1400" t="str">
        <f t="shared" si="134"/>
        <v>music</v>
      </c>
      <c r="R1400" t="str">
        <f t="shared" si="135"/>
        <v>rock</v>
      </c>
      <c r="S1400" s="15">
        <f t="shared" si="130"/>
        <v>42526.624236111107</v>
      </c>
      <c r="T1400" s="15">
        <f t="shared" si="131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32"/>
        <v>126.14444444444443</v>
      </c>
      <c r="P1401" s="10">
        <f t="shared" si="133"/>
        <v>61.701086956521742</v>
      </c>
      <c r="Q1401" t="str">
        <f t="shared" si="134"/>
        <v>music</v>
      </c>
      <c r="R1401" t="str">
        <f t="shared" si="135"/>
        <v>rock</v>
      </c>
      <c r="S1401" s="15">
        <f t="shared" si="130"/>
        <v>41888.754317129627</v>
      </c>
      <c r="T1401" s="15">
        <f t="shared" si="131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32"/>
        <v>167.42857142857144</v>
      </c>
      <c r="P1402" s="10">
        <f t="shared" si="133"/>
        <v>17.235294117647058</v>
      </c>
      <c r="Q1402" t="str">
        <f t="shared" si="134"/>
        <v>music</v>
      </c>
      <c r="R1402" t="str">
        <f t="shared" si="135"/>
        <v>rock</v>
      </c>
      <c r="S1402" s="15">
        <f t="shared" si="130"/>
        <v>42498.091122685189</v>
      </c>
      <c r="T1402" s="15">
        <f t="shared" si="131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32"/>
        <v>496.52000000000004</v>
      </c>
      <c r="P1403" s="10">
        <f t="shared" si="133"/>
        <v>51.720833333333331</v>
      </c>
      <c r="Q1403" t="str">
        <f t="shared" si="134"/>
        <v>music</v>
      </c>
      <c r="R1403" t="str">
        <f t="shared" si="135"/>
        <v>rock</v>
      </c>
      <c r="S1403" s="15">
        <f t="shared" si="130"/>
        <v>41399.74622685185</v>
      </c>
      <c r="T1403" s="15">
        <f t="shared" si="131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32"/>
        <v>109.16</v>
      </c>
      <c r="P1404" s="10">
        <f t="shared" si="133"/>
        <v>24.150442477876105</v>
      </c>
      <c r="Q1404" t="str">
        <f t="shared" si="134"/>
        <v>music</v>
      </c>
      <c r="R1404" t="str">
        <f t="shared" si="135"/>
        <v>rock</v>
      </c>
      <c r="S1404" s="15">
        <f t="shared" si="130"/>
        <v>42064.803368055553</v>
      </c>
      <c r="T1404" s="15">
        <f t="shared" si="131"/>
        <v>42124.761701388896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32"/>
        <v>102.57499999999999</v>
      </c>
      <c r="P1405" s="10">
        <f t="shared" si="133"/>
        <v>62.166666666666664</v>
      </c>
      <c r="Q1405" t="str">
        <f t="shared" si="134"/>
        <v>music</v>
      </c>
      <c r="R1405" t="str">
        <f t="shared" si="135"/>
        <v>rock</v>
      </c>
      <c r="S1405" s="15">
        <f t="shared" si="130"/>
        <v>41450.812905092593</v>
      </c>
      <c r="T1405" s="15">
        <f t="shared" si="131"/>
        <v>41480.812905092593</v>
      </c>
    </row>
    <row r="1406" spans="1:20" ht="43.2" x14ac:dyDescent="0.3">
      <c r="A1406">
        <v>1707</v>
      </c>
      <c r="B1406" s="3" t="s">
        <v>1708</v>
      </c>
      <c r="C1406" s="3" t="s">
        <v>5817</v>
      </c>
      <c r="D1406">
        <v>5000</v>
      </c>
      <c r="E1406">
        <v>487</v>
      </c>
      <c r="F1406" s="6" t="s">
        <v>8221</v>
      </c>
      <c r="G1406" t="s">
        <v>8224</v>
      </c>
      <c r="H1406" t="s">
        <v>8246</v>
      </c>
      <c r="I1406">
        <v>1459181895</v>
      </c>
      <c r="J1406">
        <v>1456593495</v>
      </c>
      <c r="K1406" t="b">
        <v>0</v>
      </c>
      <c r="L1406">
        <v>9</v>
      </c>
      <c r="M1406" t="b">
        <v>0</v>
      </c>
      <c r="N1406" t="s">
        <v>8293</v>
      </c>
      <c r="O1406" s="9">
        <f t="shared" si="132"/>
        <v>9.74</v>
      </c>
      <c r="P1406" s="10">
        <f t="shared" si="133"/>
        <v>54.111111111111114</v>
      </c>
      <c r="Q1406" t="str">
        <f t="shared" si="134"/>
        <v>music</v>
      </c>
      <c r="R1406" t="str">
        <f t="shared" si="135"/>
        <v>faith</v>
      </c>
      <c r="S1406" s="15">
        <f t="shared" si="130"/>
        <v>42427.471006944441</v>
      </c>
      <c r="T1406" s="15">
        <f t="shared" si="131"/>
        <v>42457.429340277777</v>
      </c>
    </row>
    <row r="1407" spans="1:20" ht="28.8" x14ac:dyDescent="0.3">
      <c r="A1407">
        <v>1710</v>
      </c>
      <c r="B1407" s="3" t="s">
        <v>1711</v>
      </c>
      <c r="C1407" s="3" t="s">
        <v>5820</v>
      </c>
      <c r="D1407">
        <v>5000</v>
      </c>
      <c r="E1407">
        <v>34</v>
      </c>
      <c r="F1407" s="6" t="s">
        <v>8221</v>
      </c>
      <c r="G1407" t="s">
        <v>8236</v>
      </c>
      <c r="H1407" t="s">
        <v>8249</v>
      </c>
      <c r="I1407">
        <v>1453122000</v>
      </c>
      <c r="J1407">
        <v>1449151888</v>
      </c>
      <c r="K1407" t="b">
        <v>0</v>
      </c>
      <c r="L1407">
        <v>1</v>
      </c>
      <c r="M1407" t="b">
        <v>0</v>
      </c>
      <c r="N1407" t="s">
        <v>8293</v>
      </c>
      <c r="O1407" s="9">
        <f t="shared" si="132"/>
        <v>0.67999999999999994</v>
      </c>
      <c r="P1407" s="10">
        <f t="shared" si="133"/>
        <v>34</v>
      </c>
      <c r="Q1407" t="str">
        <f t="shared" si="134"/>
        <v>music</v>
      </c>
      <c r="R1407" t="str">
        <f t="shared" si="135"/>
        <v>faith</v>
      </c>
      <c r="S1407" s="15">
        <f t="shared" si="130"/>
        <v>42341.34129629629</v>
      </c>
      <c r="T1407" s="15">
        <f t="shared" si="131"/>
        <v>42387.291666666672</v>
      </c>
    </row>
    <row r="1408" spans="1:20" ht="57.6" x14ac:dyDescent="0.3">
      <c r="A1408">
        <v>1712</v>
      </c>
      <c r="B1408" s="3" t="s">
        <v>1713</v>
      </c>
      <c r="C1408" s="3" t="s">
        <v>5822</v>
      </c>
      <c r="D1408">
        <v>5000</v>
      </c>
      <c r="E1408">
        <v>0</v>
      </c>
      <c r="F1408" s="6" t="s">
        <v>8221</v>
      </c>
      <c r="G1408" t="s">
        <v>8224</v>
      </c>
      <c r="H1408" t="s">
        <v>8246</v>
      </c>
      <c r="I1408">
        <v>1435701353</v>
      </c>
      <c r="J1408">
        <v>1430517353</v>
      </c>
      <c r="K1408" t="b">
        <v>0</v>
      </c>
      <c r="L1408">
        <v>0</v>
      </c>
      <c r="M1408" t="b">
        <v>0</v>
      </c>
      <c r="N1408" t="s">
        <v>8293</v>
      </c>
      <c r="O1408" s="9">
        <f t="shared" si="132"/>
        <v>0</v>
      </c>
      <c r="P1408" s="10" t="e">
        <f t="shared" si="133"/>
        <v>#DIV/0!</v>
      </c>
      <c r="Q1408" t="str">
        <f t="shared" si="134"/>
        <v>music</v>
      </c>
      <c r="R1408" t="str">
        <f t="shared" si="135"/>
        <v>faith</v>
      </c>
      <c r="S1408" s="15">
        <f t="shared" si="130"/>
        <v>42125.663807870369</v>
      </c>
      <c r="T1408" s="15">
        <f t="shared" si="131"/>
        <v>42185.663807870369</v>
      </c>
    </row>
    <row r="1409" spans="1:20" ht="43.2" x14ac:dyDescent="0.3">
      <c r="A1409">
        <v>1715</v>
      </c>
      <c r="B1409" s="3" t="s">
        <v>1716</v>
      </c>
      <c r="C1409" s="3" t="s">
        <v>5825</v>
      </c>
      <c r="D1409">
        <v>5000</v>
      </c>
      <c r="E1409">
        <v>11</v>
      </c>
      <c r="F1409" s="6" t="s">
        <v>8221</v>
      </c>
      <c r="G1409" t="s">
        <v>8224</v>
      </c>
      <c r="H1409" t="s">
        <v>8246</v>
      </c>
      <c r="I1409">
        <v>1427772120</v>
      </c>
      <c r="J1409">
        <v>1425186785</v>
      </c>
      <c r="K1409" t="b">
        <v>0</v>
      </c>
      <c r="L1409">
        <v>2</v>
      </c>
      <c r="M1409" t="b">
        <v>0</v>
      </c>
      <c r="N1409" t="s">
        <v>8293</v>
      </c>
      <c r="O1409" s="9">
        <f t="shared" si="132"/>
        <v>0.22</v>
      </c>
      <c r="P1409" s="10">
        <f t="shared" si="133"/>
        <v>5.5</v>
      </c>
      <c r="Q1409" t="str">
        <f t="shared" si="134"/>
        <v>music</v>
      </c>
      <c r="R1409" t="str">
        <f t="shared" si="135"/>
        <v>faith</v>
      </c>
      <c r="S1409" s="15">
        <f t="shared" si="130"/>
        <v>42063.967418981483</v>
      </c>
      <c r="T1409" s="15">
        <f t="shared" si="131"/>
        <v>42093.890277777777</v>
      </c>
    </row>
    <row r="1410" spans="1:20" ht="43.2" x14ac:dyDescent="0.3">
      <c r="A1410">
        <v>1721</v>
      </c>
      <c r="B1410" s="3" t="s">
        <v>1722</v>
      </c>
      <c r="C1410" s="3" t="s">
        <v>5831</v>
      </c>
      <c r="D1410">
        <v>5000</v>
      </c>
      <c r="E1410">
        <v>0</v>
      </c>
      <c r="F1410" s="6" t="s">
        <v>8221</v>
      </c>
      <c r="G1410" t="s">
        <v>8224</v>
      </c>
      <c r="H1410" t="s">
        <v>8246</v>
      </c>
      <c r="I1410">
        <v>1449831863</v>
      </c>
      <c r="J1410">
        <v>1447239863</v>
      </c>
      <c r="K1410" t="b">
        <v>0</v>
      </c>
      <c r="L1410">
        <v>0</v>
      </c>
      <c r="M1410" t="b">
        <v>0</v>
      </c>
      <c r="N1410" t="s">
        <v>8293</v>
      </c>
      <c r="O1410" s="9">
        <f t="shared" si="132"/>
        <v>0</v>
      </c>
      <c r="P1410" s="10" t="e">
        <f t="shared" si="133"/>
        <v>#DIV/0!</v>
      </c>
      <c r="Q1410" t="str">
        <f t="shared" si="134"/>
        <v>music</v>
      </c>
      <c r="R1410" t="str">
        <f t="shared" si="135"/>
        <v>faith</v>
      </c>
      <c r="S1410" s="15">
        <f t="shared" si="130"/>
        <v>42319.211377314816</v>
      </c>
      <c r="T1410" s="15">
        <f t="shared" si="131"/>
        <v>42349.211377314816</v>
      </c>
    </row>
    <row r="1411" spans="1:20" ht="28.8" x14ac:dyDescent="0.3">
      <c r="A1411">
        <v>1738</v>
      </c>
      <c r="B1411" s="3" t="s">
        <v>1739</v>
      </c>
      <c r="C1411" s="3" t="s">
        <v>5848</v>
      </c>
      <c r="D1411">
        <v>5000</v>
      </c>
      <c r="E1411">
        <v>20</v>
      </c>
      <c r="F1411" s="6" t="s">
        <v>8221</v>
      </c>
      <c r="G1411" t="s">
        <v>8224</v>
      </c>
      <c r="H1411" t="s">
        <v>8246</v>
      </c>
      <c r="I1411">
        <v>1412283542</v>
      </c>
      <c r="J1411">
        <v>1409691542</v>
      </c>
      <c r="K1411" t="b">
        <v>0</v>
      </c>
      <c r="L1411">
        <v>1</v>
      </c>
      <c r="M1411" t="b">
        <v>0</v>
      </c>
      <c r="N1411" t="s">
        <v>8293</v>
      </c>
      <c r="O1411" s="9">
        <f t="shared" si="132"/>
        <v>0.4</v>
      </c>
      <c r="P1411" s="10">
        <f t="shared" si="133"/>
        <v>20</v>
      </c>
      <c r="Q1411" t="str">
        <f t="shared" si="134"/>
        <v>music</v>
      </c>
      <c r="R1411" t="str">
        <f t="shared" si="135"/>
        <v>faith</v>
      </c>
      <c r="S1411" s="15">
        <f t="shared" ref="S1411:S1474" si="136">(((J1411/60)/60)/24)+DATE(1970,1,1)+(-6/24)</f>
        <v>41884.624328703707</v>
      </c>
      <c r="T1411" s="15">
        <f t="shared" ref="T1411:T1474" si="137">(((I1411/60)/60)/24)+DATE(1970,1,1)+(-6/24)</f>
        <v>41914.624328703707</v>
      </c>
    </row>
    <row r="1412" spans="1:20" ht="28.8" x14ac:dyDescent="0.3">
      <c r="A1412">
        <v>1767</v>
      </c>
      <c r="B1412" s="3" t="s">
        <v>1768</v>
      </c>
      <c r="C1412" s="3" t="s">
        <v>5877</v>
      </c>
      <c r="D1412">
        <v>5000</v>
      </c>
      <c r="E1412">
        <v>2286</v>
      </c>
      <c r="F1412" s="6" t="s">
        <v>8221</v>
      </c>
      <c r="G1412" t="s">
        <v>8224</v>
      </c>
      <c r="H1412" t="s">
        <v>8246</v>
      </c>
      <c r="I1412">
        <v>1407080884</v>
      </c>
      <c r="J1412">
        <v>1404488884</v>
      </c>
      <c r="K1412" t="b">
        <v>1</v>
      </c>
      <c r="L1412">
        <v>39</v>
      </c>
      <c r="M1412" t="b">
        <v>0</v>
      </c>
      <c r="N1412" t="s">
        <v>8285</v>
      </c>
      <c r="O1412" s="9">
        <f t="shared" si="132"/>
        <v>45.72</v>
      </c>
      <c r="P1412" s="10">
        <f t="shared" si="133"/>
        <v>58.615384615384613</v>
      </c>
      <c r="Q1412" t="str">
        <f t="shared" si="134"/>
        <v>photography</v>
      </c>
      <c r="R1412" t="str">
        <f t="shared" si="135"/>
        <v>photobooks</v>
      </c>
      <c r="S1412" s="15">
        <f t="shared" si="136"/>
        <v>41824.408379629633</v>
      </c>
      <c r="T1412" s="15">
        <f t="shared" si="137"/>
        <v>41854.408379629633</v>
      </c>
    </row>
    <row r="1413" spans="1:20" ht="43.2" x14ac:dyDescent="0.3">
      <c r="A1413">
        <v>1768</v>
      </c>
      <c r="B1413" s="3" t="s">
        <v>1769</v>
      </c>
      <c r="C1413" s="3" t="s">
        <v>5878</v>
      </c>
      <c r="D1413">
        <v>5000</v>
      </c>
      <c r="E1413">
        <v>187</v>
      </c>
      <c r="F1413" s="6" t="s">
        <v>8221</v>
      </c>
      <c r="G1413" t="s">
        <v>8224</v>
      </c>
      <c r="H1413" t="s">
        <v>8246</v>
      </c>
      <c r="I1413">
        <v>1411824444</v>
      </c>
      <c r="J1413">
        <v>1406640444</v>
      </c>
      <c r="K1413" t="b">
        <v>1</v>
      </c>
      <c r="L1413">
        <v>15</v>
      </c>
      <c r="M1413" t="b">
        <v>0</v>
      </c>
      <c r="N1413" t="s">
        <v>8285</v>
      </c>
      <c r="O1413" s="9">
        <f t="shared" si="132"/>
        <v>3.74</v>
      </c>
      <c r="P1413" s="10">
        <f t="shared" si="133"/>
        <v>12.466666666666667</v>
      </c>
      <c r="Q1413" t="str">
        <f t="shared" si="134"/>
        <v>photography</v>
      </c>
      <c r="R1413" t="str">
        <f t="shared" si="135"/>
        <v>photobooks</v>
      </c>
      <c r="S1413" s="15">
        <f t="shared" si="136"/>
        <v>41849.310694444444</v>
      </c>
      <c r="T1413" s="15">
        <f t="shared" si="137"/>
        <v>41909.310694444444</v>
      </c>
    </row>
    <row r="1414" spans="1:20" ht="43.2" x14ac:dyDescent="0.3">
      <c r="A1414">
        <v>1776</v>
      </c>
      <c r="B1414" s="3" t="s">
        <v>1777</v>
      </c>
      <c r="C1414" s="3" t="s">
        <v>5886</v>
      </c>
      <c r="D1414">
        <v>5000</v>
      </c>
      <c r="E1414">
        <v>335</v>
      </c>
      <c r="F1414" s="6" t="s">
        <v>8221</v>
      </c>
      <c r="G1414" t="s">
        <v>8225</v>
      </c>
      <c r="H1414" t="s">
        <v>8247</v>
      </c>
      <c r="I1414">
        <v>1414623471</v>
      </c>
      <c r="J1414">
        <v>1411513071</v>
      </c>
      <c r="K1414" t="b">
        <v>1</v>
      </c>
      <c r="L1414">
        <v>4</v>
      </c>
      <c r="M1414" t="b">
        <v>0</v>
      </c>
      <c r="N1414" t="s">
        <v>8285</v>
      </c>
      <c r="O1414" s="9">
        <f t="shared" si="132"/>
        <v>6.7</v>
      </c>
      <c r="P1414" s="10">
        <f t="shared" si="133"/>
        <v>83.75</v>
      </c>
      <c r="Q1414" t="str">
        <f t="shared" si="134"/>
        <v>photography</v>
      </c>
      <c r="R1414" t="str">
        <f t="shared" si="135"/>
        <v>photobooks</v>
      </c>
      <c r="S1414" s="15">
        <f t="shared" si="136"/>
        <v>41905.70684027778</v>
      </c>
      <c r="T1414" s="15">
        <f t="shared" si="137"/>
        <v>41941.70684027778</v>
      </c>
    </row>
    <row r="1415" spans="1:20" ht="43.2" x14ac:dyDescent="0.3">
      <c r="A1415">
        <v>1784</v>
      </c>
      <c r="B1415" s="3" t="s">
        <v>1785</v>
      </c>
      <c r="C1415" s="3" t="s">
        <v>5894</v>
      </c>
      <c r="D1415">
        <v>5000</v>
      </c>
      <c r="E1415">
        <v>1988</v>
      </c>
      <c r="F1415" s="6" t="s">
        <v>8221</v>
      </c>
      <c r="G1415" t="s">
        <v>8224</v>
      </c>
      <c r="H1415" t="s">
        <v>8246</v>
      </c>
      <c r="I1415">
        <v>1422674700</v>
      </c>
      <c r="J1415">
        <v>1419954240</v>
      </c>
      <c r="K1415" t="b">
        <v>1</v>
      </c>
      <c r="L1415">
        <v>33</v>
      </c>
      <c r="M1415" t="b">
        <v>0</v>
      </c>
      <c r="N1415" t="s">
        <v>8285</v>
      </c>
      <c r="O1415" s="9">
        <f t="shared" si="132"/>
        <v>39.76</v>
      </c>
      <c r="P1415" s="10">
        <f t="shared" si="133"/>
        <v>60.242424242424242</v>
      </c>
      <c r="Q1415" t="str">
        <f t="shared" si="134"/>
        <v>photography</v>
      </c>
      <c r="R1415" t="str">
        <f t="shared" si="135"/>
        <v>photobooks</v>
      </c>
      <c r="S1415" s="15">
        <f t="shared" si="136"/>
        <v>42003.405555555553</v>
      </c>
      <c r="T1415" s="15">
        <f t="shared" si="137"/>
        <v>42034.892361111109</v>
      </c>
    </row>
    <row r="1416" spans="1:20" ht="28.8" x14ac:dyDescent="0.3">
      <c r="A1416">
        <v>1807</v>
      </c>
      <c r="B1416" s="3" t="s">
        <v>1808</v>
      </c>
      <c r="C1416" s="3" t="s">
        <v>5917</v>
      </c>
      <c r="D1416">
        <v>5000</v>
      </c>
      <c r="E1416">
        <v>553</v>
      </c>
      <c r="F1416" s="6" t="s">
        <v>8221</v>
      </c>
      <c r="G1416" t="s">
        <v>8224</v>
      </c>
      <c r="H1416" t="s">
        <v>8246</v>
      </c>
      <c r="I1416">
        <v>1411868313</v>
      </c>
      <c r="J1416">
        <v>1409276313</v>
      </c>
      <c r="K1416" t="b">
        <v>1</v>
      </c>
      <c r="L1416">
        <v>8</v>
      </c>
      <c r="M1416" t="b">
        <v>0</v>
      </c>
      <c r="N1416" t="s">
        <v>8285</v>
      </c>
      <c r="O1416" s="9">
        <f t="shared" si="132"/>
        <v>11.06</v>
      </c>
      <c r="P1416" s="10">
        <f t="shared" si="133"/>
        <v>69.125</v>
      </c>
      <c r="Q1416" t="str">
        <f t="shared" si="134"/>
        <v>photography</v>
      </c>
      <c r="R1416" t="str">
        <f t="shared" si="135"/>
        <v>photobooks</v>
      </c>
      <c r="S1416" s="15">
        <f t="shared" si="136"/>
        <v>41879.818437499998</v>
      </c>
      <c r="T1416" s="15">
        <f t="shared" si="137"/>
        <v>41909.818437499998</v>
      </c>
    </row>
    <row r="1417" spans="1:20" ht="43.2" x14ac:dyDescent="0.3">
      <c r="A1417">
        <v>1879</v>
      </c>
      <c r="B1417" s="3" t="s">
        <v>1880</v>
      </c>
      <c r="C1417" s="3" t="s">
        <v>5989</v>
      </c>
      <c r="D1417">
        <v>5000</v>
      </c>
      <c r="E1417">
        <v>6</v>
      </c>
      <c r="F1417" s="6" t="s">
        <v>8221</v>
      </c>
      <c r="G1417" t="s">
        <v>8227</v>
      </c>
      <c r="H1417" t="s">
        <v>8249</v>
      </c>
      <c r="I1417">
        <v>1457966129</v>
      </c>
      <c r="J1417">
        <v>1455377729</v>
      </c>
      <c r="K1417" t="b">
        <v>0</v>
      </c>
      <c r="L1417">
        <v>2</v>
      </c>
      <c r="M1417" t="b">
        <v>0</v>
      </c>
      <c r="N1417" t="s">
        <v>8283</v>
      </c>
      <c r="O1417" s="9">
        <f t="shared" si="132"/>
        <v>0.12</v>
      </c>
      <c r="P1417" s="10">
        <f t="shared" si="133"/>
        <v>3</v>
      </c>
      <c r="Q1417" t="str">
        <f t="shared" si="134"/>
        <v>games</v>
      </c>
      <c r="R1417" t="str">
        <f t="shared" si="135"/>
        <v>mobile games</v>
      </c>
      <c r="S1417" s="15">
        <f t="shared" si="136"/>
        <v>42413.399641203709</v>
      </c>
      <c r="T1417" s="15">
        <f t="shared" si="137"/>
        <v>42443.357974537037</v>
      </c>
    </row>
    <row r="1418" spans="1:20" ht="28.8" x14ac:dyDescent="0.3">
      <c r="A1418">
        <v>1880</v>
      </c>
      <c r="B1418" s="3" t="s">
        <v>1881</v>
      </c>
      <c r="C1418" s="3" t="s">
        <v>5990</v>
      </c>
      <c r="D1418">
        <v>5000</v>
      </c>
      <c r="E1418">
        <v>1004</v>
      </c>
      <c r="F1418" s="6" t="s">
        <v>8221</v>
      </c>
      <c r="G1418" t="s">
        <v>8225</v>
      </c>
      <c r="H1418" t="s">
        <v>8247</v>
      </c>
      <c r="I1418">
        <v>1459341380</v>
      </c>
      <c r="J1418">
        <v>1456839380</v>
      </c>
      <c r="K1418" t="b">
        <v>0</v>
      </c>
      <c r="L1418">
        <v>24</v>
      </c>
      <c r="M1418" t="b">
        <v>0</v>
      </c>
      <c r="N1418" t="s">
        <v>8283</v>
      </c>
      <c r="O1418" s="9">
        <f t="shared" si="132"/>
        <v>20.080000000000002</v>
      </c>
      <c r="P1418" s="10">
        <f t="shared" si="133"/>
        <v>41.833333333333336</v>
      </c>
      <c r="Q1418" t="str">
        <f t="shared" si="134"/>
        <v>games</v>
      </c>
      <c r="R1418" t="str">
        <f t="shared" si="135"/>
        <v>mobile games</v>
      </c>
      <c r="S1418" s="15">
        <f t="shared" si="136"/>
        <v>42430.316898148143</v>
      </c>
      <c r="T1418" s="15">
        <f t="shared" si="137"/>
        <v>42459.275231481486</v>
      </c>
    </row>
    <row r="1419" spans="1:20" ht="43.2" x14ac:dyDescent="0.3">
      <c r="A1419">
        <v>1912</v>
      </c>
      <c r="B1419" s="3" t="s">
        <v>1913</v>
      </c>
      <c r="C1419" s="3" t="s">
        <v>6022</v>
      </c>
      <c r="D1419">
        <v>5000</v>
      </c>
      <c r="E1419">
        <v>2965</v>
      </c>
      <c r="F1419" s="6" t="s">
        <v>8221</v>
      </c>
      <c r="G1419" t="s">
        <v>8224</v>
      </c>
      <c r="H1419" t="s">
        <v>8246</v>
      </c>
      <c r="I1419">
        <v>1433395560</v>
      </c>
      <c r="J1419">
        <v>1430803560</v>
      </c>
      <c r="K1419" t="b">
        <v>0</v>
      </c>
      <c r="L1419">
        <v>42</v>
      </c>
      <c r="M1419" t="b">
        <v>0</v>
      </c>
      <c r="N1419" t="s">
        <v>8294</v>
      </c>
      <c r="O1419" s="9">
        <f t="shared" si="132"/>
        <v>59.3</v>
      </c>
      <c r="P1419" s="10">
        <f t="shared" si="133"/>
        <v>70.595238095238102</v>
      </c>
      <c r="Q1419" t="str">
        <f t="shared" si="134"/>
        <v>technology</v>
      </c>
      <c r="R1419" t="str">
        <f t="shared" si="135"/>
        <v>gadgets</v>
      </c>
      <c r="S1419" s="15">
        <f t="shared" si="136"/>
        <v>42128.976388888885</v>
      </c>
      <c r="T1419" s="15">
        <f t="shared" si="137"/>
        <v>42158.976388888885</v>
      </c>
    </row>
    <row r="1420" spans="1:20" ht="43.2" x14ac:dyDescent="0.3">
      <c r="A1420">
        <v>1989</v>
      </c>
      <c r="B1420" s="3" t="s">
        <v>1990</v>
      </c>
      <c r="C1420" s="3" t="s">
        <v>6099</v>
      </c>
      <c r="D1420">
        <v>5000</v>
      </c>
      <c r="E1420">
        <v>50</v>
      </c>
      <c r="F1420" s="6" t="s">
        <v>8221</v>
      </c>
      <c r="G1420" t="s">
        <v>8224</v>
      </c>
      <c r="H1420" t="s">
        <v>8246</v>
      </c>
      <c r="I1420">
        <v>1481473208</v>
      </c>
      <c r="J1420">
        <v>1478881208</v>
      </c>
      <c r="K1420" t="b">
        <v>0</v>
      </c>
      <c r="L1420">
        <v>1</v>
      </c>
      <c r="M1420" t="b">
        <v>0</v>
      </c>
      <c r="N1420" t="s">
        <v>8296</v>
      </c>
      <c r="O1420" s="9">
        <f t="shared" si="132"/>
        <v>1</v>
      </c>
      <c r="P1420" s="10">
        <f t="shared" si="133"/>
        <v>50</v>
      </c>
      <c r="Q1420" t="str">
        <f t="shared" si="134"/>
        <v>photography</v>
      </c>
      <c r="R1420" t="str">
        <f t="shared" si="135"/>
        <v>people</v>
      </c>
      <c r="S1420" s="15">
        <f t="shared" si="136"/>
        <v>42685.430648148147</v>
      </c>
      <c r="T1420" s="15">
        <f t="shared" si="137"/>
        <v>42715.430648148147</v>
      </c>
    </row>
    <row r="1421" spans="1:20" ht="43.2" x14ac:dyDescent="0.3">
      <c r="A1421">
        <v>2000</v>
      </c>
      <c r="B1421" s="3" t="s">
        <v>2001</v>
      </c>
      <c r="C1421" s="3" t="s">
        <v>6110</v>
      </c>
      <c r="D1421">
        <v>5000</v>
      </c>
      <c r="E1421">
        <v>625</v>
      </c>
      <c r="F1421" s="6" t="s">
        <v>8221</v>
      </c>
      <c r="G1421" t="s">
        <v>8229</v>
      </c>
      <c r="H1421" t="s">
        <v>8251</v>
      </c>
      <c r="I1421">
        <v>1452120613</v>
      </c>
      <c r="J1421">
        <v>1449528613</v>
      </c>
      <c r="K1421" t="b">
        <v>0</v>
      </c>
      <c r="L1421">
        <v>25</v>
      </c>
      <c r="M1421" t="b">
        <v>0</v>
      </c>
      <c r="N1421" t="s">
        <v>8296</v>
      </c>
      <c r="O1421" s="9">
        <f t="shared" si="132"/>
        <v>12.5</v>
      </c>
      <c r="P1421" s="10">
        <f t="shared" si="133"/>
        <v>25</v>
      </c>
      <c r="Q1421" t="str">
        <f t="shared" si="134"/>
        <v>photography</v>
      </c>
      <c r="R1421" t="str">
        <f t="shared" si="135"/>
        <v>people</v>
      </c>
      <c r="S1421" s="15">
        <f t="shared" si="136"/>
        <v>42345.701539351852</v>
      </c>
      <c r="T1421" s="15">
        <f t="shared" si="137"/>
        <v>42375.701539351852</v>
      </c>
    </row>
    <row r="1422" spans="1:20" ht="43.2" x14ac:dyDescent="0.3">
      <c r="A1422">
        <v>2135</v>
      </c>
      <c r="B1422" s="3" t="s">
        <v>2136</v>
      </c>
      <c r="C1422" s="3" t="s">
        <v>6245</v>
      </c>
      <c r="D1422">
        <v>5000</v>
      </c>
      <c r="E1422">
        <v>478</v>
      </c>
      <c r="F1422" s="6" t="s">
        <v>8221</v>
      </c>
      <c r="G1422" t="s">
        <v>8224</v>
      </c>
      <c r="H1422" t="s">
        <v>8246</v>
      </c>
      <c r="I1422">
        <v>1349392033</v>
      </c>
      <c r="J1422">
        <v>1346800033</v>
      </c>
      <c r="K1422" t="b">
        <v>0</v>
      </c>
      <c r="L1422">
        <v>22</v>
      </c>
      <c r="M1422" t="b">
        <v>0</v>
      </c>
      <c r="N1422" t="s">
        <v>8282</v>
      </c>
      <c r="O1422" s="9">
        <f t="shared" si="132"/>
        <v>9.56</v>
      </c>
      <c r="P1422" s="10">
        <f t="shared" si="133"/>
        <v>21.727272727272727</v>
      </c>
      <c r="Q1422" t="str">
        <f t="shared" si="134"/>
        <v>games</v>
      </c>
      <c r="R1422" t="str">
        <f t="shared" si="135"/>
        <v>video games</v>
      </c>
      <c r="S1422" s="15">
        <f t="shared" si="136"/>
        <v>41156.713344907403</v>
      </c>
      <c r="T1422" s="15">
        <f t="shared" si="137"/>
        <v>41186.713344907403</v>
      </c>
    </row>
    <row r="1423" spans="1:20" ht="43.2" x14ac:dyDescent="0.3">
      <c r="A1423">
        <v>2146</v>
      </c>
      <c r="B1423" s="3" t="s">
        <v>2147</v>
      </c>
      <c r="C1423" s="3" t="s">
        <v>6256</v>
      </c>
      <c r="D1423">
        <v>5000</v>
      </c>
      <c r="E1423">
        <v>1</v>
      </c>
      <c r="F1423" s="6" t="s">
        <v>8221</v>
      </c>
      <c r="G1423" t="s">
        <v>8224</v>
      </c>
      <c r="H1423" t="s">
        <v>8246</v>
      </c>
      <c r="I1423">
        <v>1455207510</v>
      </c>
      <c r="J1423">
        <v>1453997910</v>
      </c>
      <c r="K1423" t="b">
        <v>0</v>
      </c>
      <c r="L1423">
        <v>1</v>
      </c>
      <c r="M1423" t="b">
        <v>0</v>
      </c>
      <c r="N1423" t="s">
        <v>8282</v>
      </c>
      <c r="O1423" s="9">
        <f t="shared" si="132"/>
        <v>0.02</v>
      </c>
      <c r="P1423" s="10">
        <f t="shared" si="133"/>
        <v>1</v>
      </c>
      <c r="Q1423" t="str">
        <f t="shared" si="134"/>
        <v>games</v>
      </c>
      <c r="R1423" t="str">
        <f t="shared" si="135"/>
        <v>video games</v>
      </c>
      <c r="S1423" s="15">
        <f t="shared" si="136"/>
        <v>42397.429513888885</v>
      </c>
      <c r="T1423" s="15">
        <f t="shared" si="137"/>
        <v>42411.429513888885</v>
      </c>
    </row>
    <row r="1424" spans="1:20" ht="43.2" x14ac:dyDescent="0.3">
      <c r="A1424">
        <v>2155</v>
      </c>
      <c r="B1424" s="3" t="s">
        <v>2156</v>
      </c>
      <c r="C1424" s="3" t="s">
        <v>6265</v>
      </c>
      <c r="D1424">
        <v>5000</v>
      </c>
      <c r="E1424">
        <v>115</v>
      </c>
      <c r="F1424" s="6" t="s">
        <v>8221</v>
      </c>
      <c r="G1424" t="s">
        <v>8225</v>
      </c>
      <c r="H1424" t="s">
        <v>8247</v>
      </c>
      <c r="I1424">
        <v>1459443385</v>
      </c>
      <c r="J1424">
        <v>1456854985</v>
      </c>
      <c r="K1424" t="b">
        <v>0</v>
      </c>
      <c r="L1424">
        <v>5</v>
      </c>
      <c r="M1424" t="b">
        <v>0</v>
      </c>
      <c r="N1424" t="s">
        <v>8282</v>
      </c>
      <c r="O1424" s="9">
        <f t="shared" si="132"/>
        <v>2.2999999999999998</v>
      </c>
      <c r="P1424" s="10">
        <f t="shared" si="133"/>
        <v>23</v>
      </c>
      <c r="Q1424" t="str">
        <f t="shared" si="134"/>
        <v>games</v>
      </c>
      <c r="R1424" t="str">
        <f t="shared" si="135"/>
        <v>video games</v>
      </c>
      <c r="S1424" s="15">
        <f t="shared" si="136"/>
        <v>42430.497511574074</v>
      </c>
      <c r="T1424" s="15">
        <f t="shared" si="137"/>
        <v>42460.45584490741</v>
      </c>
    </row>
    <row r="1425" spans="1:20" ht="43.2" x14ac:dyDescent="0.3">
      <c r="A1425">
        <v>2405</v>
      </c>
      <c r="B1425" s="3" t="s">
        <v>2406</v>
      </c>
      <c r="C1425" s="3" t="s">
        <v>6515</v>
      </c>
      <c r="D1425">
        <v>5000</v>
      </c>
      <c r="E1425">
        <v>1126</v>
      </c>
      <c r="F1425" s="6" t="s">
        <v>8221</v>
      </c>
      <c r="G1425" t="s">
        <v>8224</v>
      </c>
      <c r="H1425" t="s">
        <v>8246</v>
      </c>
      <c r="I1425">
        <v>1472911375</v>
      </c>
      <c r="J1425">
        <v>1471096975</v>
      </c>
      <c r="K1425" t="b">
        <v>0</v>
      </c>
      <c r="L1425">
        <v>20</v>
      </c>
      <c r="M1425" t="b">
        <v>0</v>
      </c>
      <c r="N1425" t="s">
        <v>8284</v>
      </c>
      <c r="O1425" s="9">
        <f t="shared" si="132"/>
        <v>22.52</v>
      </c>
      <c r="P1425" s="10">
        <f t="shared" si="133"/>
        <v>56.3</v>
      </c>
      <c r="Q1425" t="str">
        <f t="shared" si="134"/>
        <v>food</v>
      </c>
      <c r="R1425" t="str">
        <f t="shared" si="135"/>
        <v>food trucks</v>
      </c>
      <c r="S1425" s="15">
        <f t="shared" si="136"/>
        <v>42595.335358796292</v>
      </c>
      <c r="T1425" s="15">
        <f t="shared" si="137"/>
        <v>42616.335358796292</v>
      </c>
    </row>
    <row r="1426" spans="1:20" ht="28.8" x14ac:dyDescent="0.3">
      <c r="A1426">
        <v>2440</v>
      </c>
      <c r="B1426" s="3" t="s">
        <v>2441</v>
      </c>
      <c r="C1426" s="3" t="s">
        <v>6550</v>
      </c>
      <c r="D1426">
        <v>5000</v>
      </c>
      <c r="E1426">
        <v>10</v>
      </c>
      <c r="F1426" s="6" t="s">
        <v>8221</v>
      </c>
      <c r="G1426" t="s">
        <v>8242</v>
      </c>
      <c r="H1426" t="s">
        <v>8249</v>
      </c>
      <c r="I1426">
        <v>1455399313</v>
      </c>
      <c r="J1426">
        <v>1452807313</v>
      </c>
      <c r="K1426" t="b">
        <v>0</v>
      </c>
      <c r="L1426">
        <v>2</v>
      </c>
      <c r="M1426" t="b">
        <v>0</v>
      </c>
      <c r="N1426" t="s">
        <v>8284</v>
      </c>
      <c r="O1426" s="9">
        <f t="shared" si="132"/>
        <v>0.2</v>
      </c>
      <c r="P1426" s="10">
        <f t="shared" si="133"/>
        <v>5</v>
      </c>
      <c r="Q1426" t="str">
        <f t="shared" si="134"/>
        <v>food</v>
      </c>
      <c r="R1426" t="str">
        <f t="shared" si="135"/>
        <v>food trucks</v>
      </c>
      <c r="S1426" s="15">
        <f t="shared" si="136"/>
        <v>42383.649456018517</v>
      </c>
      <c r="T1426" s="15">
        <f t="shared" si="137"/>
        <v>42413.649456018517</v>
      </c>
    </row>
    <row r="1427" spans="1:20" ht="43.2" x14ac:dyDescent="0.3">
      <c r="A1427">
        <v>2506</v>
      </c>
      <c r="B1427" s="3" t="s">
        <v>2506</v>
      </c>
      <c r="C1427" s="3" t="s">
        <v>6616</v>
      </c>
      <c r="D1427">
        <v>5000</v>
      </c>
      <c r="E1427">
        <v>30</v>
      </c>
      <c r="F1427" s="6" t="s">
        <v>8221</v>
      </c>
      <c r="G1427" t="s">
        <v>8225</v>
      </c>
      <c r="H1427" t="s">
        <v>8247</v>
      </c>
      <c r="I1427">
        <v>1443906000</v>
      </c>
      <c r="J1427">
        <v>1441955269</v>
      </c>
      <c r="K1427" t="b">
        <v>0</v>
      </c>
      <c r="L1427">
        <v>2</v>
      </c>
      <c r="M1427" t="b">
        <v>0</v>
      </c>
      <c r="N1427" t="s">
        <v>8299</v>
      </c>
      <c r="O1427" s="9">
        <f t="shared" si="132"/>
        <v>0.6</v>
      </c>
      <c r="P1427" s="10">
        <f t="shared" si="133"/>
        <v>15</v>
      </c>
      <c r="Q1427" t="str">
        <f t="shared" si="134"/>
        <v>food</v>
      </c>
      <c r="R1427" t="str">
        <f t="shared" si="135"/>
        <v>restaurants</v>
      </c>
      <c r="S1427" s="15">
        <f t="shared" si="136"/>
        <v>42258.047094907408</v>
      </c>
      <c r="T1427" s="15">
        <f t="shared" si="137"/>
        <v>42280.625</v>
      </c>
    </row>
    <row r="1428" spans="1:20" ht="43.2" x14ac:dyDescent="0.3">
      <c r="A1428">
        <v>2515</v>
      </c>
      <c r="B1428" s="3" t="s">
        <v>2515</v>
      </c>
      <c r="C1428" s="3" t="s">
        <v>6625</v>
      </c>
      <c r="D1428">
        <v>5000</v>
      </c>
      <c r="E1428">
        <v>930</v>
      </c>
      <c r="F1428" s="6" t="s">
        <v>8221</v>
      </c>
      <c r="G1428" t="s">
        <v>8224</v>
      </c>
      <c r="H1428" t="s">
        <v>8246</v>
      </c>
      <c r="I1428">
        <v>1424635753</v>
      </c>
      <c r="J1428">
        <v>1422043753</v>
      </c>
      <c r="K1428" t="b">
        <v>0</v>
      </c>
      <c r="L1428">
        <v>12</v>
      </c>
      <c r="M1428" t="b">
        <v>0</v>
      </c>
      <c r="N1428" t="s">
        <v>8299</v>
      </c>
      <c r="O1428" s="9">
        <f t="shared" si="132"/>
        <v>18.600000000000001</v>
      </c>
      <c r="P1428" s="10">
        <f t="shared" si="133"/>
        <v>77.5</v>
      </c>
      <c r="Q1428" t="str">
        <f t="shared" si="134"/>
        <v>food</v>
      </c>
      <c r="R1428" t="str">
        <f t="shared" si="135"/>
        <v>restaurants</v>
      </c>
      <c r="S1428" s="15">
        <f t="shared" si="136"/>
        <v>42027.589733796296</v>
      </c>
      <c r="T1428" s="15">
        <f t="shared" si="137"/>
        <v>42057.589733796296</v>
      </c>
    </row>
    <row r="1429" spans="1:20" ht="43.2" x14ac:dyDescent="0.3">
      <c r="A1429">
        <v>2518</v>
      </c>
      <c r="B1429" s="3" t="s">
        <v>2518</v>
      </c>
      <c r="C1429" s="3" t="s">
        <v>6628</v>
      </c>
      <c r="D1429">
        <v>5000</v>
      </c>
      <c r="E1429">
        <v>0</v>
      </c>
      <c r="F1429" s="6" t="s">
        <v>8221</v>
      </c>
      <c r="G1429" t="s">
        <v>8224</v>
      </c>
      <c r="H1429" t="s">
        <v>8246</v>
      </c>
      <c r="I1429">
        <v>1415899228</v>
      </c>
      <c r="J1429">
        <v>1413303628</v>
      </c>
      <c r="K1429" t="b">
        <v>0</v>
      </c>
      <c r="L1429">
        <v>0</v>
      </c>
      <c r="M1429" t="b">
        <v>0</v>
      </c>
      <c r="N1429" t="s">
        <v>8299</v>
      </c>
      <c r="O1429" s="9">
        <f t="shared" si="132"/>
        <v>0</v>
      </c>
      <c r="P1429" s="10" t="e">
        <f t="shared" si="133"/>
        <v>#DIV/0!</v>
      </c>
      <c r="Q1429" t="str">
        <f t="shared" si="134"/>
        <v>food</v>
      </c>
      <c r="R1429" t="str">
        <f t="shared" si="135"/>
        <v>restaurants</v>
      </c>
      <c r="S1429" s="15">
        <f t="shared" si="136"/>
        <v>41926.430879629632</v>
      </c>
      <c r="T1429" s="15">
        <f t="shared" si="137"/>
        <v>41956.472546296296</v>
      </c>
    </row>
    <row r="1430" spans="1:20" ht="43.2" x14ac:dyDescent="0.3">
      <c r="A1430">
        <v>2581</v>
      </c>
      <c r="B1430" s="3" t="s">
        <v>2581</v>
      </c>
      <c r="C1430" s="3" t="s">
        <v>6691</v>
      </c>
      <c r="D1430">
        <v>5000</v>
      </c>
      <c r="E1430">
        <v>530</v>
      </c>
      <c r="F1430" s="6" t="s">
        <v>8221</v>
      </c>
      <c r="G1430" t="s">
        <v>8224</v>
      </c>
      <c r="H1430" t="s">
        <v>8246</v>
      </c>
      <c r="I1430">
        <v>1447689898</v>
      </c>
      <c r="J1430">
        <v>1445094298</v>
      </c>
      <c r="K1430" t="b">
        <v>0</v>
      </c>
      <c r="L1430">
        <v>11</v>
      </c>
      <c r="M1430" t="b">
        <v>0</v>
      </c>
      <c r="N1430" t="s">
        <v>8284</v>
      </c>
      <c r="O1430" s="9">
        <f t="shared" si="132"/>
        <v>10.6</v>
      </c>
      <c r="P1430" s="10">
        <f t="shared" si="133"/>
        <v>48.18181818181818</v>
      </c>
      <c r="Q1430" t="str">
        <f t="shared" si="134"/>
        <v>food</v>
      </c>
      <c r="R1430" t="str">
        <f t="shared" si="135"/>
        <v>food trucks</v>
      </c>
      <c r="S1430" s="15">
        <f t="shared" si="136"/>
        <v>42294.378449074073</v>
      </c>
      <c r="T1430" s="15">
        <f t="shared" si="137"/>
        <v>42324.420115740737</v>
      </c>
    </row>
    <row r="1431" spans="1:20" ht="43.2" x14ac:dyDescent="0.3">
      <c r="A1431">
        <v>2693</v>
      </c>
      <c r="B1431" s="3" t="s">
        <v>2693</v>
      </c>
      <c r="C1431" s="3" t="s">
        <v>6803</v>
      </c>
      <c r="D1431">
        <v>5000</v>
      </c>
      <c r="E1431">
        <v>40</v>
      </c>
      <c r="F1431" s="6" t="s">
        <v>8221</v>
      </c>
      <c r="G1431" t="s">
        <v>8224</v>
      </c>
      <c r="H1431" t="s">
        <v>8246</v>
      </c>
      <c r="I1431">
        <v>1407899966</v>
      </c>
      <c r="J1431">
        <v>1405307966</v>
      </c>
      <c r="K1431" t="b">
        <v>0</v>
      </c>
      <c r="L1431">
        <v>3</v>
      </c>
      <c r="M1431" t="b">
        <v>0</v>
      </c>
      <c r="N1431" t="s">
        <v>8284</v>
      </c>
      <c r="O1431" s="9">
        <f t="shared" si="132"/>
        <v>0.8</v>
      </c>
      <c r="P1431" s="10">
        <f t="shared" si="133"/>
        <v>13.333333333333334</v>
      </c>
      <c r="Q1431" t="str">
        <f t="shared" si="134"/>
        <v>food</v>
      </c>
      <c r="R1431" t="str">
        <f t="shared" si="135"/>
        <v>food trucks</v>
      </c>
      <c r="S1431" s="15">
        <f t="shared" si="136"/>
        <v>41833.888495370367</v>
      </c>
      <c r="T1431" s="15">
        <f t="shared" si="137"/>
        <v>41863.888495370367</v>
      </c>
    </row>
    <row r="1432" spans="1:20" ht="43.2" x14ac:dyDescent="0.3">
      <c r="A1432">
        <v>2748</v>
      </c>
      <c r="B1432" s="3" t="s">
        <v>2748</v>
      </c>
      <c r="C1432" s="3" t="s">
        <v>6858</v>
      </c>
      <c r="D1432">
        <v>5000</v>
      </c>
      <c r="E1432">
        <v>53</v>
      </c>
      <c r="F1432" s="6" t="s">
        <v>8221</v>
      </c>
      <c r="G1432" t="s">
        <v>8224</v>
      </c>
      <c r="H1432" t="s">
        <v>8246</v>
      </c>
      <c r="I1432">
        <v>1472835802</v>
      </c>
      <c r="J1432">
        <v>1470243802</v>
      </c>
      <c r="K1432" t="b">
        <v>0</v>
      </c>
      <c r="L1432">
        <v>4</v>
      </c>
      <c r="M1432" t="b">
        <v>0</v>
      </c>
      <c r="N1432" t="s">
        <v>8304</v>
      </c>
      <c r="O1432" s="9">
        <f t="shared" si="132"/>
        <v>1.06</v>
      </c>
      <c r="P1432" s="10">
        <f t="shared" si="133"/>
        <v>13.25</v>
      </c>
      <c r="Q1432" t="str">
        <f t="shared" si="134"/>
        <v>publishing</v>
      </c>
      <c r="R1432" t="str">
        <f t="shared" si="135"/>
        <v>children's books</v>
      </c>
      <c r="S1432" s="15">
        <f t="shared" si="136"/>
        <v>42585.4606712963</v>
      </c>
      <c r="T1432" s="15">
        <f t="shared" si="137"/>
        <v>42615.4606712963</v>
      </c>
    </row>
    <row r="1433" spans="1:20" ht="43.2" x14ac:dyDescent="0.3">
      <c r="A1433">
        <v>2760</v>
      </c>
      <c r="B1433" s="3" t="s">
        <v>2760</v>
      </c>
      <c r="C1433" s="3" t="s">
        <v>6870</v>
      </c>
      <c r="D1433">
        <v>5000</v>
      </c>
      <c r="E1433">
        <v>0</v>
      </c>
      <c r="F1433" s="6" t="s">
        <v>8221</v>
      </c>
      <c r="G1433" t="s">
        <v>8225</v>
      </c>
      <c r="H1433" t="s">
        <v>8247</v>
      </c>
      <c r="I1433">
        <v>1371726258</v>
      </c>
      <c r="J1433">
        <v>1369134258</v>
      </c>
      <c r="K1433" t="b">
        <v>0</v>
      </c>
      <c r="L1433">
        <v>0</v>
      </c>
      <c r="M1433" t="b">
        <v>0</v>
      </c>
      <c r="N1433" t="s">
        <v>8304</v>
      </c>
      <c r="O1433" s="9">
        <f t="shared" si="132"/>
        <v>0</v>
      </c>
      <c r="P1433" s="10" t="e">
        <f t="shared" si="133"/>
        <v>#DIV/0!</v>
      </c>
      <c r="Q1433" t="str">
        <f t="shared" si="134"/>
        <v>publishing</v>
      </c>
      <c r="R1433" t="str">
        <f t="shared" si="135"/>
        <v>children's books</v>
      </c>
      <c r="S1433" s="15">
        <f t="shared" si="136"/>
        <v>41415.211319444446</v>
      </c>
      <c r="T1433" s="15">
        <f t="shared" si="137"/>
        <v>41445.211319444446</v>
      </c>
    </row>
    <row r="1434" spans="1:20" ht="28.8" x14ac:dyDescent="0.3">
      <c r="A1434">
        <v>2761</v>
      </c>
      <c r="B1434" s="3" t="s">
        <v>2761</v>
      </c>
      <c r="C1434" s="3" t="s">
        <v>6871</v>
      </c>
      <c r="D1434">
        <v>5000</v>
      </c>
      <c r="E1434">
        <v>36</v>
      </c>
      <c r="F1434" s="6" t="s">
        <v>8221</v>
      </c>
      <c r="G1434" t="s">
        <v>8224</v>
      </c>
      <c r="H1434" t="s">
        <v>8246</v>
      </c>
      <c r="I1434">
        <v>1357176693</v>
      </c>
      <c r="J1434">
        <v>1354584693</v>
      </c>
      <c r="K1434" t="b">
        <v>0</v>
      </c>
      <c r="L1434">
        <v>4</v>
      </c>
      <c r="M1434" t="b">
        <v>0</v>
      </c>
      <c r="N1434" t="s">
        <v>8304</v>
      </c>
      <c r="O1434" s="9">
        <f t="shared" si="132"/>
        <v>0.72</v>
      </c>
      <c r="P1434" s="10">
        <f t="shared" si="133"/>
        <v>9</v>
      </c>
      <c r="Q1434" t="str">
        <f t="shared" si="134"/>
        <v>publishing</v>
      </c>
      <c r="R1434" t="str">
        <f t="shared" si="135"/>
        <v>children's books</v>
      </c>
      <c r="S1434" s="15">
        <f t="shared" si="136"/>
        <v>41246.813576388886</v>
      </c>
      <c r="T1434" s="15">
        <f t="shared" si="137"/>
        <v>41276.813576388886</v>
      </c>
    </row>
    <row r="1435" spans="1:20" ht="43.2" x14ac:dyDescent="0.3">
      <c r="A1435">
        <v>2766</v>
      </c>
      <c r="B1435" s="3" t="s">
        <v>2766</v>
      </c>
      <c r="C1435" s="3" t="s">
        <v>6876</v>
      </c>
      <c r="D1435">
        <v>5000</v>
      </c>
      <c r="E1435">
        <v>100</v>
      </c>
      <c r="F1435" s="6" t="s">
        <v>8221</v>
      </c>
      <c r="G1435" t="s">
        <v>8224</v>
      </c>
      <c r="H1435" t="s">
        <v>8246</v>
      </c>
      <c r="I1435">
        <v>1313078518</v>
      </c>
      <c r="J1435">
        <v>1310486518</v>
      </c>
      <c r="K1435" t="b">
        <v>0</v>
      </c>
      <c r="L1435">
        <v>4</v>
      </c>
      <c r="M1435" t="b">
        <v>0</v>
      </c>
      <c r="N1435" t="s">
        <v>8304</v>
      </c>
      <c r="O1435" s="9">
        <f t="shared" si="132"/>
        <v>2</v>
      </c>
      <c r="P1435" s="10">
        <f t="shared" si="133"/>
        <v>25</v>
      </c>
      <c r="Q1435" t="str">
        <f t="shared" si="134"/>
        <v>publishing</v>
      </c>
      <c r="R1435" t="str">
        <f t="shared" si="135"/>
        <v>children's books</v>
      </c>
      <c r="S1435" s="15">
        <f t="shared" si="136"/>
        <v>40736.418032407404</v>
      </c>
      <c r="T1435" s="15">
        <f t="shared" si="137"/>
        <v>40766.418032407404</v>
      </c>
    </row>
    <row r="1436" spans="1:20" ht="43.2" x14ac:dyDescent="0.3">
      <c r="A1436">
        <v>2775</v>
      </c>
      <c r="B1436" s="3" t="s">
        <v>2775</v>
      </c>
      <c r="C1436" s="3" t="s">
        <v>6885</v>
      </c>
      <c r="D1436">
        <v>5000</v>
      </c>
      <c r="E1436">
        <v>150</v>
      </c>
      <c r="F1436" s="6" t="s">
        <v>8221</v>
      </c>
      <c r="G1436" t="s">
        <v>8224</v>
      </c>
      <c r="H1436" t="s">
        <v>8246</v>
      </c>
      <c r="I1436">
        <v>1323994754</v>
      </c>
      <c r="J1436">
        <v>1321402754</v>
      </c>
      <c r="K1436" t="b">
        <v>0</v>
      </c>
      <c r="L1436">
        <v>2</v>
      </c>
      <c r="M1436" t="b">
        <v>0</v>
      </c>
      <c r="N1436" t="s">
        <v>8304</v>
      </c>
      <c r="O1436" s="9">
        <f t="shared" si="132"/>
        <v>3</v>
      </c>
      <c r="P1436" s="10">
        <f t="shared" si="133"/>
        <v>75</v>
      </c>
      <c r="Q1436" t="str">
        <f t="shared" si="134"/>
        <v>publishing</v>
      </c>
      <c r="R1436" t="str">
        <f t="shared" si="135"/>
        <v>children's books</v>
      </c>
      <c r="S1436" s="15">
        <f t="shared" si="136"/>
        <v>40862.763356481482</v>
      </c>
      <c r="T1436" s="15">
        <f t="shared" si="137"/>
        <v>40892.763356481482</v>
      </c>
    </row>
    <row r="1437" spans="1:20" ht="43.2" x14ac:dyDescent="0.3">
      <c r="A1437">
        <v>2852</v>
      </c>
      <c r="B1437" s="3" t="s">
        <v>2852</v>
      </c>
      <c r="C1437" s="3" t="s">
        <v>6962</v>
      </c>
      <c r="D1437">
        <v>5000</v>
      </c>
      <c r="E1437">
        <v>95</v>
      </c>
      <c r="F1437" s="6" t="s">
        <v>8221</v>
      </c>
      <c r="G1437" t="s">
        <v>8224</v>
      </c>
      <c r="H1437" t="s">
        <v>8246</v>
      </c>
      <c r="I1437">
        <v>1403312703</v>
      </c>
      <c r="J1437">
        <v>1400720703</v>
      </c>
      <c r="K1437" t="b">
        <v>0</v>
      </c>
      <c r="L1437">
        <v>6</v>
      </c>
      <c r="M1437" t="b">
        <v>0</v>
      </c>
      <c r="N1437" t="s">
        <v>8271</v>
      </c>
      <c r="O1437" s="9">
        <f t="shared" si="132"/>
        <v>1.9</v>
      </c>
      <c r="P1437" s="10">
        <f t="shared" si="133"/>
        <v>15.833333333333334</v>
      </c>
      <c r="Q1437" t="str">
        <f t="shared" si="134"/>
        <v>theater</v>
      </c>
      <c r="R1437" t="str">
        <f t="shared" si="135"/>
        <v>plays</v>
      </c>
      <c r="S1437" s="15">
        <f t="shared" si="136"/>
        <v>41780.795173611114</v>
      </c>
      <c r="T1437" s="15">
        <f t="shared" si="137"/>
        <v>41810.795173611114</v>
      </c>
    </row>
    <row r="1438" spans="1:20" ht="43.2" x14ac:dyDescent="0.3">
      <c r="A1438">
        <v>2866</v>
      </c>
      <c r="B1438" s="3" t="s">
        <v>2866</v>
      </c>
      <c r="C1438" s="3" t="s">
        <v>6976</v>
      </c>
      <c r="D1438">
        <v>5000</v>
      </c>
      <c r="E1438">
        <v>45</v>
      </c>
      <c r="F1438" s="6" t="s">
        <v>8221</v>
      </c>
      <c r="G1438" t="s">
        <v>8224</v>
      </c>
      <c r="H1438" t="s">
        <v>8246</v>
      </c>
      <c r="I1438">
        <v>1476482400</v>
      </c>
      <c r="J1438">
        <v>1473893721</v>
      </c>
      <c r="K1438" t="b">
        <v>0</v>
      </c>
      <c r="L1438">
        <v>2</v>
      </c>
      <c r="M1438" t="b">
        <v>0</v>
      </c>
      <c r="N1438" t="s">
        <v>8271</v>
      </c>
      <c r="O1438" s="9">
        <f t="shared" si="132"/>
        <v>0.89999999999999991</v>
      </c>
      <c r="P1438" s="10">
        <f t="shared" si="133"/>
        <v>22.5</v>
      </c>
      <c r="Q1438" t="str">
        <f t="shared" si="134"/>
        <v>theater</v>
      </c>
      <c r="R1438" t="str">
        <f t="shared" si="135"/>
        <v>plays</v>
      </c>
      <c r="S1438" s="15">
        <f t="shared" si="136"/>
        <v>42627.705104166671</v>
      </c>
      <c r="T1438" s="15">
        <f t="shared" si="137"/>
        <v>42657.666666666672</v>
      </c>
    </row>
    <row r="1439" spans="1:20" ht="57.6" x14ac:dyDescent="0.3">
      <c r="A1439">
        <v>2870</v>
      </c>
      <c r="B1439" s="3" t="s">
        <v>2870</v>
      </c>
      <c r="C1439" s="3" t="s">
        <v>6980</v>
      </c>
      <c r="D1439">
        <v>5000</v>
      </c>
      <c r="E1439">
        <v>750</v>
      </c>
      <c r="F1439" s="6" t="s">
        <v>8221</v>
      </c>
      <c r="G1439" t="s">
        <v>8224</v>
      </c>
      <c r="H1439" t="s">
        <v>8246</v>
      </c>
      <c r="I1439">
        <v>1400301165</v>
      </c>
      <c r="J1439">
        <v>1397709165</v>
      </c>
      <c r="K1439" t="b">
        <v>0</v>
      </c>
      <c r="L1439">
        <v>9</v>
      </c>
      <c r="M1439" t="b">
        <v>0</v>
      </c>
      <c r="N1439" t="s">
        <v>8271</v>
      </c>
      <c r="O1439" s="9">
        <f t="shared" si="132"/>
        <v>15</v>
      </c>
      <c r="P1439" s="10">
        <f t="shared" si="133"/>
        <v>83.333333333333329</v>
      </c>
      <c r="Q1439" t="str">
        <f t="shared" si="134"/>
        <v>theater</v>
      </c>
      <c r="R1439" t="str">
        <f t="shared" si="135"/>
        <v>plays</v>
      </c>
      <c r="S1439" s="15">
        <f t="shared" si="136"/>
        <v>41745.939409722225</v>
      </c>
      <c r="T1439" s="15">
        <f t="shared" si="137"/>
        <v>41775.939409722225</v>
      </c>
    </row>
    <row r="1440" spans="1:20" ht="43.2" x14ac:dyDescent="0.3">
      <c r="A1440">
        <v>2874</v>
      </c>
      <c r="B1440" s="3" t="s">
        <v>2874</v>
      </c>
      <c r="C1440" s="3" t="s">
        <v>6984</v>
      </c>
      <c r="D1440">
        <v>5000</v>
      </c>
      <c r="E1440">
        <v>271</v>
      </c>
      <c r="F1440" s="6" t="s">
        <v>8221</v>
      </c>
      <c r="G1440" t="s">
        <v>8224</v>
      </c>
      <c r="H1440" t="s">
        <v>8246</v>
      </c>
      <c r="I1440">
        <v>1484684186</v>
      </c>
      <c r="J1440">
        <v>1482092186</v>
      </c>
      <c r="K1440" t="b">
        <v>0</v>
      </c>
      <c r="L1440">
        <v>3</v>
      </c>
      <c r="M1440" t="b">
        <v>0</v>
      </c>
      <c r="N1440" t="s">
        <v>8271</v>
      </c>
      <c r="O1440" s="9">
        <f t="shared" si="132"/>
        <v>5.42</v>
      </c>
      <c r="P1440" s="10">
        <f t="shared" si="133"/>
        <v>90.333333333333329</v>
      </c>
      <c r="Q1440" t="str">
        <f t="shared" si="134"/>
        <v>theater</v>
      </c>
      <c r="R1440" t="str">
        <f t="shared" si="135"/>
        <v>plays</v>
      </c>
      <c r="S1440" s="15">
        <f t="shared" si="136"/>
        <v>42722.59474537037</v>
      </c>
      <c r="T1440" s="15">
        <f t="shared" si="137"/>
        <v>42752.59474537037</v>
      </c>
    </row>
    <row r="1441" spans="1:20" x14ac:dyDescent="0.3">
      <c r="A1441">
        <v>2893</v>
      </c>
      <c r="B1441" s="3" t="s">
        <v>2893</v>
      </c>
      <c r="C1441" s="3" t="s">
        <v>7003</v>
      </c>
      <c r="D1441">
        <v>5000</v>
      </c>
      <c r="E1441">
        <v>25</v>
      </c>
      <c r="F1441" s="6" t="s">
        <v>8221</v>
      </c>
      <c r="G1441" t="s">
        <v>8224</v>
      </c>
      <c r="H1441" t="s">
        <v>8246</v>
      </c>
      <c r="I1441">
        <v>1420768800</v>
      </c>
      <c r="J1441">
        <v>1415644395</v>
      </c>
      <c r="K1441" t="b">
        <v>0</v>
      </c>
      <c r="L1441">
        <v>2</v>
      </c>
      <c r="M1441" t="b">
        <v>0</v>
      </c>
      <c r="N1441" t="s">
        <v>8271</v>
      </c>
      <c r="O1441" s="9">
        <f t="shared" si="132"/>
        <v>0.5</v>
      </c>
      <c r="P1441" s="10">
        <f t="shared" si="133"/>
        <v>12.5</v>
      </c>
      <c r="Q1441" t="str">
        <f t="shared" si="134"/>
        <v>theater</v>
      </c>
      <c r="R1441" t="str">
        <f t="shared" si="135"/>
        <v>plays</v>
      </c>
      <c r="S1441" s="15">
        <f t="shared" si="136"/>
        <v>41953.523090277777</v>
      </c>
      <c r="T1441" s="15">
        <f t="shared" si="137"/>
        <v>42012.833333333328</v>
      </c>
    </row>
    <row r="1442" spans="1:20" ht="43.2" x14ac:dyDescent="0.3">
      <c r="A1442">
        <v>2903</v>
      </c>
      <c r="B1442" s="3" t="s">
        <v>2903</v>
      </c>
      <c r="C1442" s="3" t="s">
        <v>7013</v>
      </c>
      <c r="D1442">
        <v>5000</v>
      </c>
      <c r="E1442">
        <v>39</v>
      </c>
      <c r="F1442" s="6" t="s">
        <v>8221</v>
      </c>
      <c r="G1442" t="s">
        <v>8224</v>
      </c>
      <c r="H1442" t="s">
        <v>8246</v>
      </c>
      <c r="I1442">
        <v>1441771218</v>
      </c>
      <c r="J1442">
        <v>1436587218</v>
      </c>
      <c r="K1442" t="b">
        <v>0</v>
      </c>
      <c r="L1442">
        <v>4</v>
      </c>
      <c r="M1442" t="b">
        <v>0</v>
      </c>
      <c r="N1442" t="s">
        <v>8271</v>
      </c>
      <c r="O1442" s="9">
        <f t="shared" ref="O1442:O1505" si="138">E1442/D1442*100</f>
        <v>0.77999999999999992</v>
      </c>
      <c r="P1442" s="10">
        <f t="shared" ref="P1442:P1505" si="139">E1442/L1442</f>
        <v>9.75</v>
      </c>
      <c r="Q1442" t="str">
        <f t="shared" ref="Q1442:Q1505" si="140">LEFT(N1442, SEARCH("/", N1442)-1)</f>
        <v>theater</v>
      </c>
      <c r="R1442" t="str">
        <f t="shared" ref="R1442:R1505" si="141">RIGHT(N1442,LEN(N1442)-SEARCH("/",N1442))</f>
        <v>plays</v>
      </c>
      <c r="S1442" s="15">
        <f t="shared" si="136"/>
        <v>42195.916874999995</v>
      </c>
      <c r="T1442" s="15">
        <f t="shared" si="137"/>
        <v>42255.916874999995</v>
      </c>
    </row>
    <row r="1443" spans="1:20" ht="43.2" x14ac:dyDescent="0.3">
      <c r="A1443">
        <v>2918</v>
      </c>
      <c r="B1443" s="3" t="s">
        <v>2918</v>
      </c>
      <c r="C1443" s="3" t="s">
        <v>7028</v>
      </c>
      <c r="D1443">
        <v>5000</v>
      </c>
      <c r="E1443">
        <v>1362</v>
      </c>
      <c r="F1443" s="6" t="s">
        <v>8221</v>
      </c>
      <c r="G1443" t="s">
        <v>8224</v>
      </c>
      <c r="H1443" t="s">
        <v>8246</v>
      </c>
      <c r="I1443">
        <v>1446131207</v>
      </c>
      <c r="J1443">
        <v>1443712007</v>
      </c>
      <c r="K1443" t="b">
        <v>0</v>
      </c>
      <c r="L1443">
        <v>20</v>
      </c>
      <c r="M1443" t="b">
        <v>0</v>
      </c>
      <c r="N1443" t="s">
        <v>8271</v>
      </c>
      <c r="O1443" s="9">
        <f t="shared" si="138"/>
        <v>27.24</v>
      </c>
      <c r="P1443" s="10">
        <f t="shared" si="139"/>
        <v>68.099999999999994</v>
      </c>
      <c r="Q1443" t="str">
        <f t="shared" si="140"/>
        <v>theater</v>
      </c>
      <c r="R1443" t="str">
        <f t="shared" si="141"/>
        <v>plays</v>
      </c>
      <c r="S1443" s="15">
        <f t="shared" si="136"/>
        <v>42278.379710648151</v>
      </c>
      <c r="T1443" s="15">
        <f t="shared" si="137"/>
        <v>42306.379710648151</v>
      </c>
    </row>
    <row r="1444" spans="1:20" ht="57.6" x14ac:dyDescent="0.3">
      <c r="A1444">
        <v>3091</v>
      </c>
      <c r="B1444" s="3" t="s">
        <v>3091</v>
      </c>
      <c r="C1444" s="3" t="s">
        <v>7201</v>
      </c>
      <c r="D1444">
        <v>5000</v>
      </c>
      <c r="E1444">
        <v>796</v>
      </c>
      <c r="F1444" s="6" t="s">
        <v>8221</v>
      </c>
      <c r="G1444" t="s">
        <v>8224</v>
      </c>
      <c r="H1444" t="s">
        <v>8246</v>
      </c>
      <c r="I1444">
        <v>1471214743</v>
      </c>
      <c r="J1444">
        <v>1468622743</v>
      </c>
      <c r="K1444" t="b">
        <v>0</v>
      </c>
      <c r="L1444">
        <v>9</v>
      </c>
      <c r="M1444" t="b">
        <v>0</v>
      </c>
      <c r="N1444" t="s">
        <v>8303</v>
      </c>
      <c r="O1444" s="9">
        <f t="shared" si="138"/>
        <v>15.920000000000002</v>
      </c>
      <c r="P1444" s="10">
        <f t="shared" si="139"/>
        <v>88.444444444444443</v>
      </c>
      <c r="Q1444" t="str">
        <f t="shared" si="140"/>
        <v>theater</v>
      </c>
      <c r="R1444" t="str">
        <f t="shared" si="141"/>
        <v>spaces</v>
      </c>
      <c r="S1444" s="15">
        <f t="shared" si="136"/>
        <v>42566.698414351849</v>
      </c>
      <c r="T1444" s="15">
        <f t="shared" si="137"/>
        <v>42596.698414351849</v>
      </c>
    </row>
    <row r="1445" spans="1:20" ht="43.2" x14ac:dyDescent="0.3">
      <c r="A1445">
        <v>3193</v>
      </c>
      <c r="B1445" s="3" t="s">
        <v>3193</v>
      </c>
      <c r="C1445" s="3" t="s">
        <v>7303</v>
      </c>
      <c r="D1445">
        <v>5000</v>
      </c>
      <c r="E1445">
        <v>587</v>
      </c>
      <c r="F1445" s="6" t="s">
        <v>8221</v>
      </c>
      <c r="G1445" t="s">
        <v>8225</v>
      </c>
      <c r="H1445" t="s">
        <v>8247</v>
      </c>
      <c r="I1445">
        <v>1424474056</v>
      </c>
      <c r="J1445">
        <v>1420586056</v>
      </c>
      <c r="K1445" t="b">
        <v>0</v>
      </c>
      <c r="L1445">
        <v>24</v>
      </c>
      <c r="M1445" t="b">
        <v>0</v>
      </c>
      <c r="N1445" t="s">
        <v>8305</v>
      </c>
      <c r="O1445" s="9">
        <f t="shared" si="138"/>
        <v>11.74</v>
      </c>
      <c r="P1445" s="10">
        <f t="shared" si="139"/>
        <v>24.458333333333332</v>
      </c>
      <c r="Q1445" t="str">
        <f t="shared" si="140"/>
        <v>theater</v>
      </c>
      <c r="R1445" t="str">
        <f t="shared" si="141"/>
        <v>musical</v>
      </c>
      <c r="S1445" s="15">
        <f t="shared" si="136"/>
        <v>42010.718240740738</v>
      </c>
      <c r="T1445" s="15">
        <f t="shared" si="137"/>
        <v>42055.718240740738</v>
      </c>
    </row>
    <row r="1446" spans="1:20" ht="43.2" x14ac:dyDescent="0.3">
      <c r="A1446">
        <v>3199</v>
      </c>
      <c r="B1446" s="3" t="s">
        <v>3199</v>
      </c>
      <c r="C1446" s="3" t="s">
        <v>7309</v>
      </c>
      <c r="D1446">
        <v>5000</v>
      </c>
      <c r="E1446">
        <v>2608</v>
      </c>
      <c r="F1446" s="6" t="s">
        <v>8221</v>
      </c>
      <c r="G1446" t="s">
        <v>8224</v>
      </c>
      <c r="H1446" t="s">
        <v>8246</v>
      </c>
      <c r="I1446">
        <v>1410037200</v>
      </c>
      <c r="J1446">
        <v>1407435418</v>
      </c>
      <c r="K1446" t="b">
        <v>0</v>
      </c>
      <c r="L1446">
        <v>53</v>
      </c>
      <c r="M1446" t="b">
        <v>0</v>
      </c>
      <c r="N1446" t="s">
        <v>8305</v>
      </c>
      <c r="O1446" s="9">
        <f t="shared" si="138"/>
        <v>52.16</v>
      </c>
      <c r="P1446" s="10">
        <f t="shared" si="139"/>
        <v>49.20754716981132</v>
      </c>
      <c r="Q1446" t="str">
        <f t="shared" si="140"/>
        <v>theater</v>
      </c>
      <c r="R1446" t="str">
        <f t="shared" si="141"/>
        <v>musical</v>
      </c>
      <c r="S1446" s="15">
        <f t="shared" si="136"/>
        <v>41858.511782407404</v>
      </c>
      <c r="T1446" s="15">
        <f t="shared" si="137"/>
        <v>41888.625</v>
      </c>
    </row>
    <row r="1447" spans="1:20" ht="43.2" x14ac:dyDescent="0.3">
      <c r="A1447">
        <v>3202</v>
      </c>
      <c r="B1447" s="3" t="s">
        <v>3202</v>
      </c>
      <c r="C1447" s="3" t="s">
        <v>7312</v>
      </c>
      <c r="D1447">
        <v>5000</v>
      </c>
      <c r="E1447">
        <v>2726</v>
      </c>
      <c r="F1447" s="6" t="s">
        <v>8221</v>
      </c>
      <c r="G1447" t="s">
        <v>8224</v>
      </c>
      <c r="H1447" t="s">
        <v>8246</v>
      </c>
      <c r="I1447">
        <v>1450072740</v>
      </c>
      <c r="J1447">
        <v>1445027346</v>
      </c>
      <c r="K1447" t="b">
        <v>0</v>
      </c>
      <c r="L1447">
        <v>25</v>
      </c>
      <c r="M1447" t="b">
        <v>0</v>
      </c>
      <c r="N1447" t="s">
        <v>8305</v>
      </c>
      <c r="O1447" s="9">
        <f t="shared" si="138"/>
        <v>54.52</v>
      </c>
      <c r="P1447" s="10">
        <f t="shared" si="139"/>
        <v>109.04</v>
      </c>
      <c r="Q1447" t="str">
        <f t="shared" si="140"/>
        <v>theater</v>
      </c>
      <c r="R1447" t="str">
        <f t="shared" si="141"/>
        <v>musical</v>
      </c>
      <c r="S1447" s="15">
        <f t="shared" si="136"/>
        <v>42293.603541666671</v>
      </c>
      <c r="T1447" s="15">
        <f t="shared" si="137"/>
        <v>42351.999305555553</v>
      </c>
    </row>
    <row r="1448" spans="1:20" ht="43.2" x14ac:dyDescent="0.3">
      <c r="A1448">
        <v>3206</v>
      </c>
      <c r="B1448" s="3" t="s">
        <v>3206</v>
      </c>
      <c r="C1448" s="3" t="s">
        <v>7316</v>
      </c>
      <c r="D1448">
        <v>5000</v>
      </c>
      <c r="E1448">
        <v>0</v>
      </c>
      <c r="F1448" s="6" t="s">
        <v>8221</v>
      </c>
      <c r="G1448" t="s">
        <v>8224</v>
      </c>
      <c r="H1448" t="s">
        <v>8246</v>
      </c>
      <c r="I1448">
        <v>1442644651</v>
      </c>
      <c r="J1448">
        <v>1440052651</v>
      </c>
      <c r="K1448" t="b">
        <v>0</v>
      </c>
      <c r="L1448">
        <v>0</v>
      </c>
      <c r="M1448" t="b">
        <v>0</v>
      </c>
      <c r="N1448" t="s">
        <v>8305</v>
      </c>
      <c r="O1448" s="9">
        <f t="shared" si="138"/>
        <v>0</v>
      </c>
      <c r="P1448" s="10" t="e">
        <f t="shared" si="139"/>
        <v>#DIV/0!</v>
      </c>
      <c r="Q1448" t="str">
        <f t="shared" si="140"/>
        <v>theater</v>
      </c>
      <c r="R1448" t="str">
        <f t="shared" si="141"/>
        <v>musical</v>
      </c>
      <c r="S1448" s="15">
        <f t="shared" si="136"/>
        <v>42236.026053240741</v>
      </c>
      <c r="T1448" s="15">
        <f t="shared" si="137"/>
        <v>42266.026053240741</v>
      </c>
    </row>
    <row r="1449" spans="1:20" ht="43.2" x14ac:dyDescent="0.3">
      <c r="A1449">
        <v>3633</v>
      </c>
      <c r="B1449" s="3" t="s">
        <v>3631</v>
      </c>
      <c r="C1449" s="3" t="s">
        <v>7743</v>
      </c>
      <c r="D1449">
        <v>5000</v>
      </c>
      <c r="E1449">
        <v>1762</v>
      </c>
      <c r="F1449" s="6" t="s">
        <v>8221</v>
      </c>
      <c r="G1449" t="s">
        <v>8224</v>
      </c>
      <c r="H1449" t="s">
        <v>8246</v>
      </c>
      <c r="I1449">
        <v>1479517200</v>
      </c>
      <c r="J1449">
        <v>1475765867</v>
      </c>
      <c r="K1449" t="b">
        <v>0</v>
      </c>
      <c r="L1449">
        <v>31</v>
      </c>
      <c r="M1449" t="b">
        <v>0</v>
      </c>
      <c r="N1449" t="s">
        <v>8305</v>
      </c>
      <c r="O1449" s="9">
        <f t="shared" si="138"/>
        <v>35.24</v>
      </c>
      <c r="P1449" s="10">
        <f t="shared" si="139"/>
        <v>56.838709677419352</v>
      </c>
      <c r="Q1449" t="str">
        <f t="shared" si="140"/>
        <v>theater</v>
      </c>
      <c r="R1449" t="str">
        <f t="shared" si="141"/>
        <v>musical</v>
      </c>
      <c r="S1449" s="15">
        <f t="shared" si="136"/>
        <v>42649.373460648145</v>
      </c>
      <c r="T1449" s="15">
        <f t="shared" si="137"/>
        <v>42692.791666666672</v>
      </c>
    </row>
    <row r="1450" spans="1:20" ht="43.2" x14ac:dyDescent="0.3">
      <c r="A1450">
        <v>3644</v>
      </c>
      <c r="B1450" s="3" t="s">
        <v>3642</v>
      </c>
      <c r="C1450" s="3" t="s">
        <v>7754</v>
      </c>
      <c r="D1450">
        <v>5000</v>
      </c>
      <c r="E1450">
        <v>821</v>
      </c>
      <c r="F1450" s="6" t="s">
        <v>8221</v>
      </c>
      <c r="G1450" t="s">
        <v>8224</v>
      </c>
      <c r="H1450" t="s">
        <v>8246</v>
      </c>
      <c r="I1450">
        <v>1457413140</v>
      </c>
      <c r="J1450">
        <v>1454996887</v>
      </c>
      <c r="K1450" t="b">
        <v>0</v>
      </c>
      <c r="L1450">
        <v>12</v>
      </c>
      <c r="M1450" t="b">
        <v>0</v>
      </c>
      <c r="N1450" t="s">
        <v>8305</v>
      </c>
      <c r="O1450" s="9">
        <f t="shared" si="138"/>
        <v>16.420000000000002</v>
      </c>
      <c r="P1450" s="10">
        <f t="shared" si="139"/>
        <v>68.416666666666671</v>
      </c>
      <c r="Q1450" t="str">
        <f t="shared" si="140"/>
        <v>theater</v>
      </c>
      <c r="R1450" t="str">
        <f t="shared" si="141"/>
        <v>musical</v>
      </c>
      <c r="S1450" s="15">
        <f t="shared" si="136"/>
        <v>42408.991747685184</v>
      </c>
      <c r="T1450" s="15">
        <f t="shared" si="137"/>
        <v>42436.957638888889</v>
      </c>
    </row>
    <row r="1451" spans="1:20" ht="43.2" x14ac:dyDescent="0.3">
      <c r="A1451">
        <v>3729</v>
      </c>
      <c r="B1451" s="3" t="s">
        <v>3726</v>
      </c>
      <c r="C1451" s="3" t="s">
        <v>7839</v>
      </c>
      <c r="D1451">
        <v>5000</v>
      </c>
      <c r="E1451">
        <v>362</v>
      </c>
      <c r="F1451" s="6" t="s">
        <v>8221</v>
      </c>
      <c r="G1451" t="s">
        <v>8224</v>
      </c>
      <c r="H1451" t="s">
        <v>8246</v>
      </c>
      <c r="I1451">
        <v>1427082912</v>
      </c>
      <c r="J1451">
        <v>1423198512</v>
      </c>
      <c r="K1451" t="b">
        <v>0</v>
      </c>
      <c r="L1451">
        <v>5</v>
      </c>
      <c r="M1451" t="b">
        <v>0</v>
      </c>
      <c r="N1451" t="s">
        <v>8271</v>
      </c>
      <c r="O1451" s="9">
        <f t="shared" si="138"/>
        <v>7.24</v>
      </c>
      <c r="P1451" s="10">
        <f t="shared" si="139"/>
        <v>72.400000000000006</v>
      </c>
      <c r="Q1451" t="str">
        <f t="shared" si="140"/>
        <v>theater</v>
      </c>
      <c r="R1451" t="str">
        <f t="shared" si="141"/>
        <v>plays</v>
      </c>
      <c r="S1451" s="15">
        <f t="shared" si="136"/>
        <v>42040.955000000002</v>
      </c>
      <c r="T1451" s="15">
        <f t="shared" si="137"/>
        <v>42085.91333333333</v>
      </c>
    </row>
    <row r="1452" spans="1:20" ht="43.2" x14ac:dyDescent="0.3">
      <c r="A1452">
        <v>3742</v>
      </c>
      <c r="B1452" s="3" t="s">
        <v>3739</v>
      </c>
      <c r="C1452" s="3" t="s">
        <v>7852</v>
      </c>
      <c r="D1452">
        <v>5000</v>
      </c>
      <c r="E1452">
        <v>100</v>
      </c>
      <c r="F1452" s="6" t="s">
        <v>8221</v>
      </c>
      <c r="G1452" t="s">
        <v>8224</v>
      </c>
      <c r="H1452" t="s">
        <v>8246</v>
      </c>
      <c r="I1452">
        <v>1409980144</v>
      </c>
      <c r="J1452">
        <v>1407388144</v>
      </c>
      <c r="K1452" t="b">
        <v>0</v>
      </c>
      <c r="L1452">
        <v>4</v>
      </c>
      <c r="M1452" t="b">
        <v>0</v>
      </c>
      <c r="N1452" t="s">
        <v>8271</v>
      </c>
      <c r="O1452" s="9">
        <f t="shared" si="138"/>
        <v>2</v>
      </c>
      <c r="P1452" s="10">
        <f t="shared" si="139"/>
        <v>25</v>
      </c>
      <c r="Q1452" t="str">
        <f t="shared" si="140"/>
        <v>theater</v>
      </c>
      <c r="R1452" t="str">
        <f t="shared" si="141"/>
        <v>plays</v>
      </c>
      <c r="S1452" s="15">
        <f t="shared" si="136"/>
        <v>41857.964629629627</v>
      </c>
      <c r="T1452" s="15">
        <f t="shared" si="137"/>
        <v>41887.964629629627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8"/>
        <v>1.0554089709762533E-2</v>
      </c>
      <c r="P1453" s="10">
        <f t="shared" si="139"/>
        <v>1</v>
      </c>
      <c r="Q1453" t="str">
        <f t="shared" si="140"/>
        <v>publishing</v>
      </c>
      <c r="R1453" t="str">
        <f t="shared" si="141"/>
        <v>translations</v>
      </c>
      <c r="S1453" s="15">
        <f t="shared" si="136"/>
        <v>41931.709016203706</v>
      </c>
      <c r="T1453" s="15">
        <f t="shared" si="137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8"/>
        <v>0</v>
      </c>
      <c r="P1454" s="10" t="e">
        <f t="shared" si="139"/>
        <v>#DIV/0!</v>
      </c>
      <c r="Q1454" t="str">
        <f t="shared" si="140"/>
        <v>publishing</v>
      </c>
      <c r="R1454" t="str">
        <f t="shared" si="141"/>
        <v>translations</v>
      </c>
      <c r="S1454" s="15">
        <f t="shared" si="136"/>
        <v>41818.453275462962</v>
      </c>
      <c r="T1454" s="15">
        <f t="shared" si="137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8"/>
        <v>0</v>
      </c>
      <c r="P1455" s="10" t="e">
        <f t="shared" si="139"/>
        <v>#DIV/0!</v>
      </c>
      <c r="Q1455" t="str">
        <f t="shared" si="140"/>
        <v>publishing</v>
      </c>
      <c r="R1455" t="str">
        <f t="shared" si="141"/>
        <v>translations</v>
      </c>
      <c r="S1455" s="15">
        <f t="shared" si="136"/>
        <v>42795.446145833332</v>
      </c>
      <c r="T1455" s="15">
        <f t="shared" si="137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8"/>
        <v>0.85714285714285721</v>
      </c>
      <c r="P1456" s="10">
        <f t="shared" si="139"/>
        <v>15</v>
      </c>
      <c r="Q1456" t="str">
        <f t="shared" si="140"/>
        <v>publishing</v>
      </c>
      <c r="R1456" t="str">
        <f t="shared" si="141"/>
        <v>translations</v>
      </c>
      <c r="S1456" s="15">
        <f t="shared" si="136"/>
        <v>42463.616666666669</v>
      </c>
      <c r="T1456" s="15">
        <f t="shared" si="137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8"/>
        <v>10.5</v>
      </c>
      <c r="P1457" s="10">
        <f t="shared" si="139"/>
        <v>225</v>
      </c>
      <c r="Q1457" t="str">
        <f t="shared" si="140"/>
        <v>publishing</v>
      </c>
      <c r="R1457" t="str">
        <f t="shared" si="141"/>
        <v>translations</v>
      </c>
      <c r="S1457" s="15">
        <f t="shared" si="136"/>
        <v>41832.422685185185</v>
      </c>
      <c r="T1457" s="15">
        <f t="shared" si="137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8"/>
        <v>2.9000000000000004</v>
      </c>
      <c r="P1458" s="10">
        <f t="shared" si="139"/>
        <v>48.333333333333336</v>
      </c>
      <c r="Q1458" t="str">
        <f t="shared" si="140"/>
        <v>publishing</v>
      </c>
      <c r="R1458" t="str">
        <f t="shared" si="141"/>
        <v>translations</v>
      </c>
      <c r="S1458" s="15">
        <f t="shared" si="136"/>
        <v>42708.418576388889</v>
      </c>
      <c r="T1458" s="15">
        <f t="shared" si="137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8"/>
        <v>0</v>
      </c>
      <c r="P1459" s="10" t="e">
        <f t="shared" si="139"/>
        <v>#DIV/0!</v>
      </c>
      <c r="Q1459" t="str">
        <f t="shared" si="140"/>
        <v>publishing</v>
      </c>
      <c r="R1459" t="str">
        <f t="shared" si="141"/>
        <v>translations</v>
      </c>
      <c r="S1459" s="15">
        <f t="shared" si="136"/>
        <v>42289.64634259259</v>
      </c>
      <c r="T1459" s="15">
        <f t="shared" si="137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8"/>
        <v>0</v>
      </c>
      <c r="P1460" s="10" t="e">
        <f t="shared" si="139"/>
        <v>#DIV/0!</v>
      </c>
      <c r="Q1460" t="str">
        <f t="shared" si="140"/>
        <v>publishing</v>
      </c>
      <c r="R1460" t="str">
        <f t="shared" si="141"/>
        <v>translations</v>
      </c>
      <c r="S1460" s="15">
        <f t="shared" si="136"/>
        <v>41831.455555555556</v>
      </c>
      <c r="T1460" s="15">
        <f t="shared" si="137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8"/>
        <v>0</v>
      </c>
      <c r="P1461" s="10" t="e">
        <f t="shared" si="139"/>
        <v>#DIV/0!</v>
      </c>
      <c r="Q1461" t="str">
        <f t="shared" si="140"/>
        <v>publishing</v>
      </c>
      <c r="R1461" t="str">
        <f t="shared" si="141"/>
        <v>translations</v>
      </c>
      <c r="S1461" s="15">
        <f t="shared" si="136"/>
        <v>42311.954814814817</v>
      </c>
      <c r="T1461" s="15">
        <f t="shared" si="137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8"/>
        <v>0</v>
      </c>
      <c r="P1462" s="10" t="e">
        <f t="shared" si="139"/>
        <v>#DIV/0!</v>
      </c>
      <c r="Q1462" t="str">
        <f t="shared" si="140"/>
        <v>publishing</v>
      </c>
      <c r="R1462" t="str">
        <f t="shared" si="141"/>
        <v>translations</v>
      </c>
      <c r="S1462" s="15">
        <f t="shared" si="136"/>
        <v>41915.646967592591</v>
      </c>
      <c r="T1462" s="15">
        <f t="shared" si="137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8"/>
        <v>101.24459999999999</v>
      </c>
      <c r="P1463" s="10">
        <f t="shared" si="139"/>
        <v>44.66673529411765</v>
      </c>
      <c r="Q1463" t="str">
        <f t="shared" si="140"/>
        <v>publishing</v>
      </c>
      <c r="R1463" t="str">
        <f t="shared" si="141"/>
        <v>radio &amp; podcasts</v>
      </c>
      <c r="S1463" s="15">
        <f t="shared" si="136"/>
        <v>41899.395300925928</v>
      </c>
      <c r="T1463" s="15">
        <f t="shared" si="137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8"/>
        <v>108.5175</v>
      </c>
      <c r="P1464" s="10">
        <f t="shared" si="139"/>
        <v>28.937999999999999</v>
      </c>
      <c r="Q1464" t="str">
        <f t="shared" si="140"/>
        <v>publishing</v>
      </c>
      <c r="R1464" t="str">
        <f t="shared" si="141"/>
        <v>radio &amp; podcasts</v>
      </c>
      <c r="S1464" s="15">
        <f t="shared" si="136"/>
        <v>41344.412858796299</v>
      </c>
      <c r="T1464" s="15">
        <f t="shared" si="137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8"/>
        <v>147.66666666666666</v>
      </c>
      <c r="P1465" s="10">
        <f t="shared" si="139"/>
        <v>35.44</v>
      </c>
      <c r="Q1465" t="str">
        <f t="shared" si="140"/>
        <v>publishing</v>
      </c>
      <c r="R1465" t="str">
        <f t="shared" si="141"/>
        <v>radio &amp; podcasts</v>
      </c>
      <c r="S1465" s="15">
        <f t="shared" si="136"/>
        <v>41326.661319444444</v>
      </c>
      <c r="T1465" s="15">
        <f t="shared" si="137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8"/>
        <v>163.19999999999999</v>
      </c>
      <c r="P1466" s="10">
        <f t="shared" si="139"/>
        <v>34.871794871794869</v>
      </c>
      <c r="Q1466" t="str">
        <f t="shared" si="140"/>
        <v>publishing</v>
      </c>
      <c r="R1466" t="str">
        <f t="shared" si="141"/>
        <v>radio &amp; podcasts</v>
      </c>
      <c r="S1466" s="15">
        <f t="shared" si="136"/>
        <v>41291.411550925928</v>
      </c>
      <c r="T1466" s="15">
        <f t="shared" si="137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8"/>
        <v>456.41449999999998</v>
      </c>
      <c r="P1467" s="10">
        <f t="shared" si="139"/>
        <v>52.622732513451197</v>
      </c>
      <c r="Q1467" t="str">
        <f t="shared" si="140"/>
        <v>publishing</v>
      </c>
      <c r="R1467" t="str">
        <f t="shared" si="141"/>
        <v>radio &amp; podcasts</v>
      </c>
      <c r="S1467" s="15">
        <f t="shared" si="136"/>
        <v>40959.484398148146</v>
      </c>
      <c r="T1467" s="15">
        <f t="shared" si="137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8"/>
        <v>107.87731249999999</v>
      </c>
      <c r="P1468" s="10">
        <f t="shared" si="139"/>
        <v>69.598266129032254</v>
      </c>
      <c r="Q1468" t="str">
        <f t="shared" si="140"/>
        <v>publishing</v>
      </c>
      <c r="R1468" t="str">
        <f t="shared" si="141"/>
        <v>radio &amp; podcasts</v>
      </c>
      <c r="S1468" s="15">
        <f t="shared" si="136"/>
        <v>42339.922060185185</v>
      </c>
      <c r="T1468" s="15">
        <f t="shared" si="137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8"/>
        <v>115.08</v>
      </c>
      <c r="P1469" s="10">
        <f t="shared" si="139"/>
        <v>76.72</v>
      </c>
      <c r="Q1469" t="str">
        <f t="shared" si="140"/>
        <v>publishing</v>
      </c>
      <c r="R1469" t="str">
        <f t="shared" si="141"/>
        <v>radio &amp; podcasts</v>
      </c>
      <c r="S1469" s="15">
        <f t="shared" si="136"/>
        <v>40933.55190972222</v>
      </c>
      <c r="T1469" s="15">
        <f t="shared" si="137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8"/>
        <v>102.36842105263158</v>
      </c>
      <c r="P1470" s="10">
        <f t="shared" si="139"/>
        <v>33.191126279863482</v>
      </c>
      <c r="Q1470" t="str">
        <f t="shared" si="140"/>
        <v>publishing</v>
      </c>
      <c r="R1470" t="str">
        <f t="shared" si="141"/>
        <v>radio &amp; podcasts</v>
      </c>
      <c r="S1470" s="15">
        <f t="shared" si="136"/>
        <v>40645.764456018522</v>
      </c>
      <c r="T1470" s="15">
        <f t="shared" si="137"/>
        <v>40705.764456018522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8"/>
        <v>108.42485875706214</v>
      </c>
      <c r="P1471" s="10">
        <f t="shared" si="139"/>
        <v>149.46417445482865</v>
      </c>
      <c r="Q1471" t="str">
        <f t="shared" si="140"/>
        <v>publishing</v>
      </c>
      <c r="R1471" t="str">
        <f t="shared" si="141"/>
        <v>radio &amp; podcasts</v>
      </c>
      <c r="S1471" s="15">
        <f t="shared" si="136"/>
        <v>41290.348483796297</v>
      </c>
      <c r="T1471" s="15">
        <f t="shared" si="137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8"/>
        <v>125.13333333333334</v>
      </c>
      <c r="P1472" s="10">
        <f t="shared" si="139"/>
        <v>23.172839506172838</v>
      </c>
      <c r="Q1472" t="str">
        <f t="shared" si="140"/>
        <v>publishing</v>
      </c>
      <c r="R1472" t="str">
        <f t="shared" si="141"/>
        <v>radio &amp; podcasts</v>
      </c>
      <c r="S1472" s="15">
        <f t="shared" si="136"/>
        <v>41250.577118055553</v>
      </c>
      <c r="T1472" s="15">
        <f t="shared" si="137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8"/>
        <v>103.840625</v>
      </c>
      <c r="P1473" s="10">
        <f t="shared" si="139"/>
        <v>96.877551020408163</v>
      </c>
      <c r="Q1473" t="str">
        <f t="shared" si="140"/>
        <v>publishing</v>
      </c>
      <c r="R1473" t="str">
        <f t="shared" si="141"/>
        <v>radio &amp; podcasts</v>
      </c>
      <c r="S1473" s="15">
        <f t="shared" si="136"/>
        <v>42073.707569444443</v>
      </c>
      <c r="T1473" s="15">
        <f t="shared" si="137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8"/>
        <v>138.70400000000001</v>
      </c>
      <c r="P1474" s="10">
        <f t="shared" si="139"/>
        <v>103.20238095238095</v>
      </c>
      <c r="Q1474" t="str">
        <f t="shared" si="140"/>
        <v>publishing</v>
      </c>
      <c r="R1474" t="str">
        <f t="shared" si="141"/>
        <v>radio &amp; podcasts</v>
      </c>
      <c r="S1474" s="15">
        <f t="shared" si="136"/>
        <v>41533.292858796296</v>
      </c>
      <c r="T1474" s="15">
        <f t="shared" si="137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si="138"/>
        <v>120.51600000000001</v>
      </c>
      <c r="P1475" s="10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5">
        <f t="shared" ref="S1475:S1538" si="142">(((J1475/60)/60)/24)+DATE(1970,1,1)+(-6/24)</f>
        <v>40939.729618055557</v>
      </c>
      <c r="T1475" s="15">
        <f t="shared" ref="T1475:T1538" si="143">(((I1475/60)/60)/24)+DATE(1970,1,1)+(-6/24)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10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41500.477916666663</v>
      </c>
      <c r="T1476" s="15">
        <f t="shared" si="143"/>
        <v>41530.477916666663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10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41960.472951388889</v>
      </c>
      <c r="T1477" s="15">
        <f t="shared" si="143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10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40765.791921296295</v>
      </c>
      <c r="T1478" s="15">
        <f t="shared" si="143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10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40840.365787037037</v>
      </c>
      <c r="T1479" s="15">
        <f t="shared" si="143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1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41394.621678240743</v>
      </c>
      <c r="T1480" s="15">
        <f t="shared" si="143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10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41754.495243055557</v>
      </c>
      <c r="T1481" s="15">
        <f t="shared" si="143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10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41464.684016203704</v>
      </c>
      <c r="T1482" s="15">
        <f t="shared" si="143"/>
        <v>41481.458333333336</v>
      </c>
    </row>
    <row r="1483" spans="1:20" ht="43.2" x14ac:dyDescent="0.3">
      <c r="A1483">
        <v>3794</v>
      </c>
      <c r="B1483" s="3" t="s">
        <v>3791</v>
      </c>
      <c r="C1483" s="3" t="s">
        <v>7904</v>
      </c>
      <c r="D1483">
        <v>5000</v>
      </c>
      <c r="E1483">
        <v>50</v>
      </c>
      <c r="F1483" s="6" t="s">
        <v>8221</v>
      </c>
      <c r="G1483" t="s">
        <v>8225</v>
      </c>
      <c r="H1483" t="s">
        <v>8247</v>
      </c>
      <c r="I1483">
        <v>1433685354</v>
      </c>
      <c r="J1483">
        <v>1431093354</v>
      </c>
      <c r="K1483" t="b">
        <v>0</v>
      </c>
      <c r="L1483">
        <v>1</v>
      </c>
      <c r="M1483" t="b">
        <v>0</v>
      </c>
      <c r="N1483" t="s">
        <v>8305</v>
      </c>
      <c r="O1483" s="9">
        <f t="shared" si="138"/>
        <v>1</v>
      </c>
      <c r="P1483" s="10">
        <f t="shared" si="139"/>
        <v>50</v>
      </c>
      <c r="Q1483" t="str">
        <f t="shared" si="140"/>
        <v>theater</v>
      </c>
      <c r="R1483" t="str">
        <f t="shared" si="141"/>
        <v>musical</v>
      </c>
      <c r="S1483" s="15">
        <f t="shared" si="142"/>
        <v>42132.33048611111</v>
      </c>
      <c r="T1483" s="15">
        <f t="shared" si="143"/>
        <v>42162.33048611111</v>
      </c>
    </row>
    <row r="1484" spans="1:20" ht="43.2" x14ac:dyDescent="0.3">
      <c r="A1484">
        <v>3801</v>
      </c>
      <c r="B1484" s="3" t="s">
        <v>3798</v>
      </c>
      <c r="C1484" s="3" t="s">
        <v>7911</v>
      </c>
      <c r="D1484">
        <v>5000</v>
      </c>
      <c r="E1484">
        <v>426</v>
      </c>
      <c r="F1484" s="6" t="s">
        <v>8221</v>
      </c>
      <c r="G1484" t="s">
        <v>8224</v>
      </c>
      <c r="H1484" t="s">
        <v>8246</v>
      </c>
      <c r="I1484">
        <v>1420215216</v>
      </c>
      <c r="J1484">
        <v>1417536816</v>
      </c>
      <c r="K1484" t="b">
        <v>0</v>
      </c>
      <c r="L1484">
        <v>9</v>
      </c>
      <c r="M1484" t="b">
        <v>0</v>
      </c>
      <c r="N1484" t="s">
        <v>8305</v>
      </c>
      <c r="O1484" s="9">
        <f t="shared" si="138"/>
        <v>8.52</v>
      </c>
      <c r="P1484" s="10">
        <f t="shared" si="139"/>
        <v>47.333333333333336</v>
      </c>
      <c r="Q1484" t="str">
        <f t="shared" si="140"/>
        <v>theater</v>
      </c>
      <c r="R1484" t="str">
        <f t="shared" si="141"/>
        <v>musical</v>
      </c>
      <c r="S1484" s="15">
        <f t="shared" si="142"/>
        <v>41975.426111111112</v>
      </c>
      <c r="T1484" s="15">
        <f t="shared" si="143"/>
        <v>42006.426111111112</v>
      </c>
    </row>
    <row r="1485" spans="1:20" ht="43.2" x14ac:dyDescent="0.3">
      <c r="A1485">
        <v>3842</v>
      </c>
      <c r="B1485" s="3" t="s">
        <v>3839</v>
      </c>
      <c r="C1485" s="3" t="s">
        <v>7951</v>
      </c>
      <c r="D1485">
        <v>5000</v>
      </c>
      <c r="E1485">
        <v>1097</v>
      </c>
      <c r="F1485" s="6" t="s">
        <v>8221</v>
      </c>
      <c r="G1485" t="s">
        <v>8225</v>
      </c>
      <c r="H1485" t="s">
        <v>8247</v>
      </c>
      <c r="I1485">
        <v>1399809052</v>
      </c>
      <c r="J1485">
        <v>1397217052</v>
      </c>
      <c r="K1485" t="b">
        <v>1</v>
      </c>
      <c r="L1485">
        <v>23</v>
      </c>
      <c r="M1485" t="b">
        <v>0</v>
      </c>
      <c r="N1485" t="s">
        <v>8271</v>
      </c>
      <c r="O1485" s="9">
        <f t="shared" si="138"/>
        <v>21.94</v>
      </c>
      <c r="P1485" s="10">
        <f t="shared" si="139"/>
        <v>47.695652173913047</v>
      </c>
      <c r="Q1485" t="str">
        <f t="shared" si="140"/>
        <v>theater</v>
      </c>
      <c r="R1485" t="str">
        <f t="shared" si="141"/>
        <v>plays</v>
      </c>
      <c r="S1485" s="15">
        <f t="shared" si="142"/>
        <v>41740.243657407409</v>
      </c>
      <c r="T1485" s="15">
        <f t="shared" si="143"/>
        <v>41770.243657407409</v>
      </c>
    </row>
    <row r="1486" spans="1:20" ht="43.2" x14ac:dyDescent="0.3">
      <c r="A1486">
        <v>3843</v>
      </c>
      <c r="B1486" s="3" t="s">
        <v>3840</v>
      </c>
      <c r="C1486" s="3" t="s">
        <v>7952</v>
      </c>
      <c r="D1486">
        <v>5000</v>
      </c>
      <c r="E1486">
        <v>1065</v>
      </c>
      <c r="F1486" s="6" t="s">
        <v>8221</v>
      </c>
      <c r="G1486" t="s">
        <v>8224</v>
      </c>
      <c r="H1486" t="s">
        <v>8246</v>
      </c>
      <c r="I1486">
        <v>1401587064</v>
      </c>
      <c r="J1486">
        <v>1399427064</v>
      </c>
      <c r="K1486" t="b">
        <v>1</v>
      </c>
      <c r="L1486">
        <v>19</v>
      </c>
      <c r="M1486" t="b">
        <v>0</v>
      </c>
      <c r="N1486" t="s">
        <v>8271</v>
      </c>
      <c r="O1486" s="9">
        <f t="shared" si="138"/>
        <v>21.3</v>
      </c>
      <c r="P1486" s="10">
        <f t="shared" si="139"/>
        <v>56.05263157894737</v>
      </c>
      <c r="Q1486" t="str">
        <f t="shared" si="140"/>
        <v>theater</v>
      </c>
      <c r="R1486" t="str">
        <f t="shared" si="141"/>
        <v>plays</v>
      </c>
      <c r="S1486" s="15">
        <f t="shared" si="142"/>
        <v>41765.822500000002</v>
      </c>
      <c r="T1486" s="15">
        <f t="shared" si="143"/>
        <v>41790.822500000002</v>
      </c>
    </row>
    <row r="1487" spans="1:20" ht="57.6" x14ac:dyDescent="0.3">
      <c r="A1487">
        <v>3856</v>
      </c>
      <c r="B1487" s="3" t="s">
        <v>3853</v>
      </c>
      <c r="C1487" s="3" t="s">
        <v>7965</v>
      </c>
      <c r="D1487">
        <v>5000</v>
      </c>
      <c r="E1487">
        <v>1</v>
      </c>
      <c r="F1487" s="6" t="s">
        <v>8221</v>
      </c>
      <c r="G1487" t="s">
        <v>8224</v>
      </c>
      <c r="H1487" t="s">
        <v>8246</v>
      </c>
      <c r="I1487">
        <v>1425833403</v>
      </c>
      <c r="J1487">
        <v>1423245003</v>
      </c>
      <c r="K1487" t="b">
        <v>0</v>
      </c>
      <c r="L1487">
        <v>1</v>
      </c>
      <c r="M1487" t="b">
        <v>0</v>
      </c>
      <c r="N1487" t="s">
        <v>8271</v>
      </c>
      <c r="O1487" s="9">
        <f t="shared" si="138"/>
        <v>0.02</v>
      </c>
      <c r="P1487" s="10">
        <f t="shared" si="139"/>
        <v>1</v>
      </c>
      <c r="Q1487" t="str">
        <f t="shared" si="140"/>
        <v>theater</v>
      </c>
      <c r="R1487" t="str">
        <f t="shared" si="141"/>
        <v>plays</v>
      </c>
      <c r="S1487" s="15">
        <f t="shared" si="142"/>
        <v>42041.493090277778</v>
      </c>
      <c r="T1487" s="15">
        <f t="shared" si="143"/>
        <v>42071.451423611114</v>
      </c>
    </row>
    <row r="1488" spans="1:20" ht="43.2" x14ac:dyDescent="0.3">
      <c r="A1488">
        <v>3857</v>
      </c>
      <c r="B1488" s="3" t="s">
        <v>3854</v>
      </c>
      <c r="C1488" s="3" t="s">
        <v>7966</v>
      </c>
      <c r="D1488">
        <v>5000</v>
      </c>
      <c r="E1488">
        <v>260</v>
      </c>
      <c r="F1488" s="6" t="s">
        <v>8221</v>
      </c>
      <c r="G1488" t="s">
        <v>8224</v>
      </c>
      <c r="H1488" t="s">
        <v>8246</v>
      </c>
      <c r="I1488">
        <v>1406913120</v>
      </c>
      <c r="J1488">
        <v>1404927690</v>
      </c>
      <c r="K1488" t="b">
        <v>0</v>
      </c>
      <c r="L1488">
        <v>4</v>
      </c>
      <c r="M1488" t="b">
        <v>0</v>
      </c>
      <c r="N1488" t="s">
        <v>8271</v>
      </c>
      <c r="O1488" s="9">
        <f t="shared" si="138"/>
        <v>5.2</v>
      </c>
      <c r="P1488" s="10">
        <f t="shared" si="139"/>
        <v>65</v>
      </c>
      <c r="Q1488" t="str">
        <f t="shared" si="140"/>
        <v>theater</v>
      </c>
      <c r="R1488" t="str">
        <f t="shared" si="141"/>
        <v>plays</v>
      </c>
      <c r="S1488" s="15">
        <f t="shared" si="142"/>
        <v>41829.48715277778</v>
      </c>
      <c r="T1488" s="15">
        <f t="shared" si="143"/>
        <v>41852.466666666667</v>
      </c>
    </row>
    <row r="1489" spans="1:20" ht="43.2" x14ac:dyDescent="0.3">
      <c r="A1489">
        <v>3864</v>
      </c>
      <c r="B1489" s="3" t="s">
        <v>3861</v>
      </c>
      <c r="C1489" s="3" t="s">
        <v>7973</v>
      </c>
      <c r="D1489">
        <v>5000</v>
      </c>
      <c r="E1489">
        <v>60</v>
      </c>
      <c r="F1489" s="6" t="s">
        <v>8221</v>
      </c>
      <c r="G1489" t="s">
        <v>8224</v>
      </c>
      <c r="H1489" t="s">
        <v>8246</v>
      </c>
      <c r="I1489">
        <v>1447799054</v>
      </c>
      <c r="J1489">
        <v>1445203454</v>
      </c>
      <c r="K1489" t="b">
        <v>0</v>
      </c>
      <c r="L1489">
        <v>3</v>
      </c>
      <c r="M1489" t="b">
        <v>0</v>
      </c>
      <c r="N1489" t="s">
        <v>8271</v>
      </c>
      <c r="O1489" s="9">
        <f t="shared" si="138"/>
        <v>1.2</v>
      </c>
      <c r="P1489" s="10">
        <f t="shared" si="139"/>
        <v>20</v>
      </c>
      <c r="Q1489" t="str">
        <f t="shared" si="140"/>
        <v>theater</v>
      </c>
      <c r="R1489" t="str">
        <f t="shared" si="141"/>
        <v>plays</v>
      </c>
      <c r="S1489" s="15">
        <f t="shared" si="142"/>
        <v>42295.641828703709</v>
      </c>
      <c r="T1489" s="15">
        <f t="shared" si="143"/>
        <v>42325.683495370366</v>
      </c>
    </row>
    <row r="1490" spans="1:20" ht="43.2" x14ac:dyDescent="0.3">
      <c r="A1490">
        <v>3919</v>
      </c>
      <c r="B1490" s="3" t="s">
        <v>3916</v>
      </c>
      <c r="C1490" s="3" t="s">
        <v>8027</v>
      </c>
      <c r="D1490">
        <v>5000</v>
      </c>
      <c r="E1490">
        <v>90</v>
      </c>
      <c r="F1490" s="6" t="s">
        <v>8221</v>
      </c>
      <c r="G1490" t="s">
        <v>8225</v>
      </c>
      <c r="H1490" t="s">
        <v>8247</v>
      </c>
      <c r="I1490">
        <v>1453075200</v>
      </c>
      <c r="J1490">
        <v>1450628773</v>
      </c>
      <c r="K1490" t="b">
        <v>0</v>
      </c>
      <c r="L1490">
        <v>3</v>
      </c>
      <c r="M1490" t="b">
        <v>0</v>
      </c>
      <c r="N1490" t="s">
        <v>8271</v>
      </c>
      <c r="O1490" s="9">
        <f t="shared" si="138"/>
        <v>1.7999999999999998</v>
      </c>
      <c r="P1490" s="10">
        <f t="shared" si="139"/>
        <v>30</v>
      </c>
      <c r="Q1490" t="str">
        <f t="shared" si="140"/>
        <v>theater</v>
      </c>
      <c r="R1490" t="str">
        <f t="shared" si="141"/>
        <v>plays</v>
      </c>
      <c r="S1490" s="15">
        <f t="shared" si="142"/>
        <v>42358.434872685189</v>
      </c>
      <c r="T1490" s="15">
        <f t="shared" si="143"/>
        <v>42386.75</v>
      </c>
    </row>
    <row r="1491" spans="1:20" ht="28.8" x14ac:dyDescent="0.3">
      <c r="A1491">
        <v>3926</v>
      </c>
      <c r="B1491" s="3" t="s">
        <v>3923</v>
      </c>
      <c r="C1491" s="3" t="s">
        <v>8034</v>
      </c>
      <c r="D1491">
        <v>5000</v>
      </c>
      <c r="E1491">
        <v>15</v>
      </c>
      <c r="F1491" s="6" t="s">
        <v>8221</v>
      </c>
      <c r="G1491" t="s">
        <v>8226</v>
      </c>
      <c r="H1491" t="s">
        <v>8248</v>
      </c>
      <c r="I1491">
        <v>1419645748</v>
      </c>
      <c r="J1491">
        <v>1417053748</v>
      </c>
      <c r="K1491" t="b">
        <v>0</v>
      </c>
      <c r="L1491">
        <v>1</v>
      </c>
      <c r="M1491" t="b">
        <v>0</v>
      </c>
      <c r="N1491" t="s">
        <v>8271</v>
      </c>
      <c r="O1491" s="9">
        <f t="shared" si="138"/>
        <v>0.3</v>
      </c>
      <c r="P1491" s="10">
        <f t="shared" si="139"/>
        <v>15</v>
      </c>
      <c r="Q1491" t="str">
        <f t="shared" si="140"/>
        <v>theater</v>
      </c>
      <c r="R1491" t="str">
        <f t="shared" si="141"/>
        <v>plays</v>
      </c>
      <c r="S1491" s="15">
        <f t="shared" si="142"/>
        <v>41969.835046296299</v>
      </c>
      <c r="T1491" s="15">
        <f t="shared" si="143"/>
        <v>41999.835046296299</v>
      </c>
    </row>
    <row r="1492" spans="1:20" ht="43.2" x14ac:dyDescent="0.3">
      <c r="A1492">
        <v>3928</v>
      </c>
      <c r="B1492" s="3" t="s">
        <v>3925</v>
      </c>
      <c r="C1492" s="3" t="s">
        <v>8036</v>
      </c>
      <c r="D1492">
        <v>5000</v>
      </c>
      <c r="E1492">
        <v>651</v>
      </c>
      <c r="F1492" s="6" t="s">
        <v>8221</v>
      </c>
      <c r="G1492" t="s">
        <v>8224</v>
      </c>
      <c r="H1492" t="s">
        <v>8246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8271</v>
      </c>
      <c r="O1492" s="9">
        <f t="shared" si="138"/>
        <v>13.020000000000001</v>
      </c>
      <c r="P1492" s="10">
        <f t="shared" si="139"/>
        <v>93</v>
      </c>
      <c r="Q1492" t="str">
        <f t="shared" si="140"/>
        <v>theater</v>
      </c>
      <c r="R1492" t="str">
        <f t="shared" si="141"/>
        <v>plays</v>
      </c>
      <c r="S1492" s="15">
        <f t="shared" si="142"/>
        <v>42265.433182870373</v>
      </c>
      <c r="T1492" s="15">
        <f t="shared" si="143"/>
        <v>42292.957638888889</v>
      </c>
    </row>
    <row r="1493" spans="1:20" ht="43.2" x14ac:dyDescent="0.3">
      <c r="A1493">
        <v>3934</v>
      </c>
      <c r="B1493" s="3" t="s">
        <v>3931</v>
      </c>
      <c r="C1493" s="3" t="s">
        <v>8042</v>
      </c>
      <c r="D1493">
        <v>5000</v>
      </c>
      <c r="E1493">
        <v>550</v>
      </c>
      <c r="F1493" s="6" t="s">
        <v>8221</v>
      </c>
      <c r="G1493" t="s">
        <v>8224</v>
      </c>
      <c r="H1493" t="s">
        <v>8246</v>
      </c>
      <c r="I1493">
        <v>1443704400</v>
      </c>
      <c r="J1493">
        <v>1439827639</v>
      </c>
      <c r="K1493" t="b">
        <v>0</v>
      </c>
      <c r="L1493">
        <v>12</v>
      </c>
      <c r="M1493" t="b">
        <v>0</v>
      </c>
      <c r="N1493" t="s">
        <v>8271</v>
      </c>
      <c r="O1493" s="9">
        <f t="shared" si="138"/>
        <v>11</v>
      </c>
      <c r="P1493" s="10">
        <f t="shared" si="139"/>
        <v>45.833333333333336</v>
      </c>
      <c r="Q1493" t="str">
        <f t="shared" si="140"/>
        <v>theater</v>
      </c>
      <c r="R1493" t="str">
        <f t="shared" si="141"/>
        <v>plays</v>
      </c>
      <c r="S1493" s="15">
        <f t="shared" si="142"/>
        <v>42233.421747685185</v>
      </c>
      <c r="T1493" s="15">
        <f t="shared" si="143"/>
        <v>42278.291666666672</v>
      </c>
    </row>
    <row r="1494" spans="1:20" ht="43.2" x14ac:dyDescent="0.3">
      <c r="A1494">
        <v>3939</v>
      </c>
      <c r="B1494" s="3" t="s">
        <v>3936</v>
      </c>
      <c r="C1494" s="3" t="s">
        <v>8047</v>
      </c>
      <c r="D1494">
        <v>5000</v>
      </c>
      <c r="E1494">
        <v>5</v>
      </c>
      <c r="F1494" s="6" t="s">
        <v>8221</v>
      </c>
      <c r="G1494" t="s">
        <v>8226</v>
      </c>
      <c r="H1494" t="s">
        <v>8248</v>
      </c>
      <c r="I1494">
        <v>1412656200</v>
      </c>
      <c r="J1494">
        <v>1412328979</v>
      </c>
      <c r="K1494" t="b">
        <v>0</v>
      </c>
      <c r="L1494">
        <v>1</v>
      </c>
      <c r="M1494" t="b">
        <v>0</v>
      </c>
      <c r="N1494" t="s">
        <v>8271</v>
      </c>
      <c r="O1494" s="9">
        <f t="shared" si="138"/>
        <v>0.1</v>
      </c>
      <c r="P1494" s="10">
        <f t="shared" si="139"/>
        <v>5</v>
      </c>
      <c r="Q1494" t="str">
        <f t="shared" si="140"/>
        <v>theater</v>
      </c>
      <c r="R1494" t="str">
        <f t="shared" si="141"/>
        <v>plays</v>
      </c>
      <c r="S1494" s="15">
        <f t="shared" si="142"/>
        <v>41915.150219907409</v>
      </c>
      <c r="T1494" s="15">
        <f t="shared" si="143"/>
        <v>41918.9375</v>
      </c>
    </row>
    <row r="1495" spans="1:20" ht="43.2" x14ac:dyDescent="0.3">
      <c r="A1495">
        <v>3940</v>
      </c>
      <c r="B1495" s="3" t="s">
        <v>3937</v>
      </c>
      <c r="C1495" s="3" t="s">
        <v>8048</v>
      </c>
      <c r="D1495">
        <v>5000</v>
      </c>
      <c r="E1495">
        <v>11</v>
      </c>
      <c r="F1495" s="6" t="s">
        <v>8221</v>
      </c>
      <c r="G1495" t="s">
        <v>8224</v>
      </c>
      <c r="H1495" t="s">
        <v>8246</v>
      </c>
      <c r="I1495">
        <v>1420199351</v>
      </c>
      <c r="J1495">
        <v>1416311351</v>
      </c>
      <c r="K1495" t="b">
        <v>0</v>
      </c>
      <c r="L1495">
        <v>2</v>
      </c>
      <c r="M1495" t="b">
        <v>0</v>
      </c>
      <c r="N1495" t="s">
        <v>8271</v>
      </c>
      <c r="O1495" s="9">
        <f t="shared" si="138"/>
        <v>0.22</v>
      </c>
      <c r="P1495" s="10">
        <f t="shared" si="139"/>
        <v>5.5</v>
      </c>
      <c r="Q1495" t="str">
        <f t="shared" si="140"/>
        <v>theater</v>
      </c>
      <c r="R1495" t="str">
        <f t="shared" si="141"/>
        <v>plays</v>
      </c>
      <c r="S1495" s="15">
        <f t="shared" si="142"/>
        <v>41961.242488425924</v>
      </c>
      <c r="T1495" s="15">
        <f t="shared" si="143"/>
        <v>42006.242488425924</v>
      </c>
    </row>
    <row r="1496" spans="1:20" ht="43.2" x14ac:dyDescent="0.3">
      <c r="A1496">
        <v>3943</v>
      </c>
      <c r="B1496" s="3" t="s">
        <v>3940</v>
      </c>
      <c r="C1496" s="3" t="s">
        <v>8051</v>
      </c>
      <c r="D1496">
        <v>5000</v>
      </c>
      <c r="E1496">
        <v>1782</v>
      </c>
      <c r="F1496" s="6" t="s">
        <v>8221</v>
      </c>
      <c r="G1496" t="s">
        <v>8224</v>
      </c>
      <c r="H1496" t="s">
        <v>8246</v>
      </c>
      <c r="I1496">
        <v>1446483000</v>
      </c>
      <c r="J1496">
        <v>1443811268</v>
      </c>
      <c r="K1496" t="b">
        <v>0</v>
      </c>
      <c r="L1496">
        <v>13</v>
      </c>
      <c r="M1496" t="b">
        <v>0</v>
      </c>
      <c r="N1496" t="s">
        <v>8271</v>
      </c>
      <c r="O1496" s="9">
        <f t="shared" si="138"/>
        <v>35.64</v>
      </c>
      <c r="P1496" s="10">
        <f t="shared" si="139"/>
        <v>137.07692307692307</v>
      </c>
      <c r="Q1496" t="str">
        <f t="shared" si="140"/>
        <v>theater</v>
      </c>
      <c r="R1496" t="str">
        <f t="shared" si="141"/>
        <v>plays</v>
      </c>
      <c r="S1496" s="15">
        <f t="shared" si="142"/>
        <v>42279.528564814813</v>
      </c>
      <c r="T1496" s="15">
        <f t="shared" si="143"/>
        <v>42310.451388888891</v>
      </c>
    </row>
    <row r="1497" spans="1:20" ht="57.6" x14ac:dyDescent="0.3">
      <c r="A1497">
        <v>3944</v>
      </c>
      <c r="B1497" s="3" t="s">
        <v>3941</v>
      </c>
      <c r="C1497" s="3" t="s">
        <v>8052</v>
      </c>
      <c r="D1497">
        <v>5000</v>
      </c>
      <c r="E1497">
        <v>0</v>
      </c>
      <c r="F1497" s="6" t="s">
        <v>8221</v>
      </c>
      <c r="G1497" t="s">
        <v>8224</v>
      </c>
      <c r="H1497" t="s">
        <v>8246</v>
      </c>
      <c r="I1497">
        <v>1440690875</v>
      </c>
      <c r="J1497">
        <v>1438098875</v>
      </c>
      <c r="K1497" t="b">
        <v>0</v>
      </c>
      <c r="L1497">
        <v>0</v>
      </c>
      <c r="M1497" t="b">
        <v>0</v>
      </c>
      <c r="N1497" t="s">
        <v>8271</v>
      </c>
      <c r="O1497" s="9">
        <f t="shared" si="138"/>
        <v>0</v>
      </c>
      <c r="P1497" s="10" t="e">
        <f t="shared" si="139"/>
        <v>#DIV/0!</v>
      </c>
      <c r="Q1497" t="str">
        <f t="shared" si="140"/>
        <v>theater</v>
      </c>
      <c r="R1497" t="str">
        <f t="shared" si="141"/>
        <v>plays</v>
      </c>
      <c r="S1497" s="15">
        <f t="shared" si="142"/>
        <v>42213.412905092591</v>
      </c>
      <c r="T1497" s="15">
        <f t="shared" si="143"/>
        <v>42243.412905092591</v>
      </c>
    </row>
    <row r="1498" spans="1:20" ht="57.6" x14ac:dyDescent="0.3">
      <c r="A1498">
        <v>3961</v>
      </c>
      <c r="B1498" s="3" t="s">
        <v>3958</v>
      </c>
      <c r="C1498" s="3" t="s">
        <v>8068</v>
      </c>
      <c r="D1498">
        <v>5000</v>
      </c>
      <c r="E1498">
        <v>21</v>
      </c>
      <c r="F1498" s="6" t="s">
        <v>8221</v>
      </c>
      <c r="G1498" t="s">
        <v>8225</v>
      </c>
      <c r="H1498" t="s">
        <v>8247</v>
      </c>
      <c r="I1498">
        <v>1399584210</v>
      </c>
      <c r="J1498">
        <v>1397683410</v>
      </c>
      <c r="K1498" t="b">
        <v>0</v>
      </c>
      <c r="L1498">
        <v>2</v>
      </c>
      <c r="M1498" t="b">
        <v>0</v>
      </c>
      <c r="N1498" t="s">
        <v>8271</v>
      </c>
      <c r="O1498" s="9">
        <f t="shared" si="138"/>
        <v>0.42</v>
      </c>
      <c r="P1498" s="10">
        <f t="shared" si="139"/>
        <v>10.5</v>
      </c>
      <c r="Q1498" t="str">
        <f t="shared" si="140"/>
        <v>theater</v>
      </c>
      <c r="R1498" t="str">
        <f t="shared" si="141"/>
        <v>plays</v>
      </c>
      <c r="S1498" s="15">
        <f t="shared" si="142"/>
        <v>41745.641319444447</v>
      </c>
      <c r="T1498" s="15">
        <f t="shared" si="143"/>
        <v>41767.641319444447</v>
      </c>
    </row>
    <row r="1499" spans="1:20" ht="43.2" x14ac:dyDescent="0.3">
      <c r="A1499">
        <v>3968</v>
      </c>
      <c r="B1499" s="3" t="s">
        <v>3965</v>
      </c>
      <c r="C1499" s="3" t="s">
        <v>8075</v>
      </c>
      <c r="D1499">
        <v>5000</v>
      </c>
      <c r="E1499">
        <v>527</v>
      </c>
      <c r="F1499" s="6" t="s">
        <v>8221</v>
      </c>
      <c r="G1499" t="s">
        <v>8224</v>
      </c>
      <c r="H1499" t="s">
        <v>8246</v>
      </c>
      <c r="I1499">
        <v>1463945673</v>
      </c>
      <c r="J1499">
        <v>1458761673</v>
      </c>
      <c r="K1499" t="b">
        <v>0</v>
      </c>
      <c r="L1499">
        <v>11</v>
      </c>
      <c r="M1499" t="b">
        <v>0</v>
      </c>
      <c r="N1499" t="s">
        <v>8271</v>
      </c>
      <c r="O1499" s="9">
        <f t="shared" si="138"/>
        <v>10.54</v>
      </c>
      <c r="P1499" s="10">
        <f t="shared" si="139"/>
        <v>47.909090909090907</v>
      </c>
      <c r="Q1499" t="str">
        <f t="shared" si="140"/>
        <v>theater</v>
      </c>
      <c r="R1499" t="str">
        <f t="shared" si="141"/>
        <v>plays</v>
      </c>
      <c r="S1499" s="15">
        <f t="shared" si="142"/>
        <v>42452.565659722226</v>
      </c>
      <c r="T1499" s="15">
        <f t="shared" si="143"/>
        <v>42512.565659722226</v>
      </c>
    </row>
    <row r="1500" spans="1:20" ht="43.2" x14ac:dyDescent="0.3">
      <c r="A1500">
        <v>3973</v>
      </c>
      <c r="B1500" s="3" t="s">
        <v>3970</v>
      </c>
      <c r="C1500" s="3" t="s">
        <v>8080</v>
      </c>
      <c r="D1500">
        <v>5000</v>
      </c>
      <c r="E1500">
        <v>3905</v>
      </c>
      <c r="F1500" s="6" t="s">
        <v>8221</v>
      </c>
      <c r="G1500" t="s">
        <v>8224</v>
      </c>
      <c r="H1500" t="s">
        <v>8246</v>
      </c>
      <c r="I1500">
        <v>1462766400</v>
      </c>
      <c r="J1500">
        <v>1460219110</v>
      </c>
      <c r="K1500" t="b">
        <v>0</v>
      </c>
      <c r="L1500">
        <v>37</v>
      </c>
      <c r="M1500" t="b">
        <v>0</v>
      </c>
      <c r="N1500" t="s">
        <v>8271</v>
      </c>
      <c r="O1500" s="9">
        <f t="shared" si="138"/>
        <v>78.100000000000009</v>
      </c>
      <c r="P1500" s="10">
        <f t="shared" si="139"/>
        <v>105.54054054054055</v>
      </c>
      <c r="Q1500" t="str">
        <f t="shared" si="140"/>
        <v>theater</v>
      </c>
      <c r="R1500" t="str">
        <f t="shared" si="141"/>
        <v>plays</v>
      </c>
      <c r="S1500" s="15">
        <f t="shared" si="142"/>
        <v>42469.43414351852</v>
      </c>
      <c r="T1500" s="15">
        <f t="shared" si="143"/>
        <v>42498.916666666672</v>
      </c>
    </row>
    <row r="1501" spans="1:20" ht="57.6" x14ac:dyDescent="0.3">
      <c r="A1501">
        <v>3986</v>
      </c>
      <c r="B1501" s="3" t="s">
        <v>3982</v>
      </c>
      <c r="C1501" s="3" t="s">
        <v>8092</v>
      </c>
      <c r="D1501">
        <v>5000</v>
      </c>
      <c r="E1501">
        <v>488</v>
      </c>
      <c r="F1501" s="6" t="s">
        <v>8221</v>
      </c>
      <c r="G1501" t="s">
        <v>8225</v>
      </c>
      <c r="H1501" t="s">
        <v>8247</v>
      </c>
      <c r="I1501">
        <v>1462539840</v>
      </c>
      <c r="J1501">
        <v>1460034594</v>
      </c>
      <c r="K1501" t="b">
        <v>0</v>
      </c>
      <c r="L1501">
        <v>13</v>
      </c>
      <c r="M1501" t="b">
        <v>0</v>
      </c>
      <c r="N1501" t="s">
        <v>8271</v>
      </c>
      <c r="O1501" s="9">
        <f t="shared" si="138"/>
        <v>9.76</v>
      </c>
      <c r="P1501" s="10">
        <f t="shared" si="139"/>
        <v>37.53846153846154</v>
      </c>
      <c r="Q1501" t="str">
        <f t="shared" si="140"/>
        <v>theater</v>
      </c>
      <c r="R1501" t="str">
        <f t="shared" si="141"/>
        <v>plays</v>
      </c>
      <c r="S1501" s="15">
        <f t="shared" si="142"/>
        <v>42467.298541666663</v>
      </c>
      <c r="T1501" s="15">
        <f t="shared" si="143"/>
        <v>42496.294444444444</v>
      </c>
    </row>
    <row r="1502" spans="1:20" ht="57.6" x14ac:dyDescent="0.3">
      <c r="A1502">
        <v>4025</v>
      </c>
      <c r="B1502" s="3" t="s">
        <v>4021</v>
      </c>
      <c r="C1502" s="3" t="s">
        <v>8130</v>
      </c>
      <c r="D1502">
        <v>5000</v>
      </c>
      <c r="E1502">
        <v>250</v>
      </c>
      <c r="F1502" s="6" t="s">
        <v>8221</v>
      </c>
      <c r="G1502" t="s">
        <v>8230</v>
      </c>
      <c r="H1502" t="s">
        <v>8249</v>
      </c>
      <c r="I1502">
        <v>1437889336</v>
      </c>
      <c r="J1502">
        <v>1432705336</v>
      </c>
      <c r="K1502" t="b">
        <v>0</v>
      </c>
      <c r="L1502">
        <v>4</v>
      </c>
      <c r="M1502" t="b">
        <v>0</v>
      </c>
      <c r="N1502" t="s">
        <v>8271</v>
      </c>
      <c r="O1502" s="9">
        <f t="shared" si="138"/>
        <v>5</v>
      </c>
      <c r="P1502" s="10">
        <f t="shared" si="139"/>
        <v>62.5</v>
      </c>
      <c r="Q1502" t="str">
        <f t="shared" si="140"/>
        <v>theater</v>
      </c>
      <c r="R1502" t="str">
        <f t="shared" si="141"/>
        <v>plays</v>
      </c>
      <c r="S1502" s="15">
        <f t="shared" si="142"/>
        <v>42150.987685185188</v>
      </c>
      <c r="T1502" s="15">
        <f t="shared" si="143"/>
        <v>42210.987685185188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10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42163.333599537036</v>
      </c>
      <c r="T1503" s="15">
        <f t="shared" si="143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10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42426.292592592596</v>
      </c>
      <c r="T1504" s="15">
        <f t="shared" si="143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10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42606.097233796296</v>
      </c>
      <c r="T1505" s="15">
        <f t="shared" si="143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ref="O1506:O1569" si="144">E1506/D1506*100</f>
        <v>277.93846153846158</v>
      </c>
      <c r="P1506" s="10">
        <f t="shared" ref="P1506:P1569" si="145">E1506/L1506</f>
        <v>67.159851301115239</v>
      </c>
      <c r="Q1506" t="str">
        <f t="shared" ref="Q1506:Q1569" si="146">LEFT(N1506, SEARCH("/", N1506)-1)</f>
        <v>photography</v>
      </c>
      <c r="R1506" t="str">
        <f t="shared" ref="R1506:R1569" si="147">RIGHT(N1506,LEN(N1506)-SEARCH("/",N1506))</f>
        <v>photobooks</v>
      </c>
      <c r="S1506" s="15">
        <f t="shared" si="142"/>
        <v>41772.407685185186</v>
      </c>
      <c r="T1506" s="15">
        <f t="shared" si="143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44"/>
        <v>103.58125</v>
      </c>
      <c r="P1507" s="10">
        <f t="shared" si="145"/>
        <v>48.037681159420288</v>
      </c>
      <c r="Q1507" t="str">
        <f t="shared" si="146"/>
        <v>photography</v>
      </c>
      <c r="R1507" t="str">
        <f t="shared" si="147"/>
        <v>photobooks</v>
      </c>
      <c r="S1507" s="15">
        <f t="shared" si="142"/>
        <v>42414.19332175926</v>
      </c>
      <c r="T1507" s="15">
        <f t="shared" si="143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44"/>
        <v>111.4</v>
      </c>
      <c r="P1508" s="10">
        <f t="shared" si="145"/>
        <v>38.860465116279073</v>
      </c>
      <c r="Q1508" t="str">
        <f t="shared" si="146"/>
        <v>photography</v>
      </c>
      <c r="R1508" t="str">
        <f t="shared" si="147"/>
        <v>photobooks</v>
      </c>
      <c r="S1508" s="15">
        <f t="shared" si="142"/>
        <v>41814.535925925928</v>
      </c>
      <c r="T1508" s="15">
        <f t="shared" si="143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44"/>
        <v>215</v>
      </c>
      <c r="P1509" s="10">
        <f t="shared" si="145"/>
        <v>78.181818181818187</v>
      </c>
      <c r="Q1509" t="str">
        <f t="shared" si="146"/>
        <v>photography</v>
      </c>
      <c r="R1509" t="str">
        <f t="shared" si="147"/>
        <v>photobooks</v>
      </c>
      <c r="S1509" s="15">
        <f t="shared" si="142"/>
        <v>40254.200335648151</v>
      </c>
      <c r="T1509" s="15">
        <f t="shared" si="143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44"/>
        <v>110.76216216216217</v>
      </c>
      <c r="P1510" s="10">
        <f t="shared" si="145"/>
        <v>97.113744075829388</v>
      </c>
      <c r="Q1510" t="str">
        <f t="shared" si="146"/>
        <v>photography</v>
      </c>
      <c r="R1510" t="str">
        <f t="shared" si="147"/>
        <v>photobooks</v>
      </c>
      <c r="S1510" s="15">
        <f t="shared" si="142"/>
        <v>41786.364363425928</v>
      </c>
      <c r="T1510" s="15">
        <f t="shared" si="143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44"/>
        <v>123.64125714285714</v>
      </c>
      <c r="P1511" s="10">
        <f t="shared" si="145"/>
        <v>110.39397959183674</v>
      </c>
      <c r="Q1511" t="str">
        <f t="shared" si="146"/>
        <v>photography</v>
      </c>
      <c r="R1511" t="str">
        <f t="shared" si="147"/>
        <v>photobooks</v>
      </c>
      <c r="S1511" s="15">
        <f t="shared" si="142"/>
        <v>42751.283391203702</v>
      </c>
      <c r="T1511" s="15">
        <f t="shared" si="143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44"/>
        <v>101.03500000000001</v>
      </c>
      <c r="P1512" s="10">
        <f t="shared" si="145"/>
        <v>39.91506172839506</v>
      </c>
      <c r="Q1512" t="str">
        <f t="shared" si="146"/>
        <v>photography</v>
      </c>
      <c r="R1512" t="str">
        <f t="shared" si="147"/>
        <v>photobooks</v>
      </c>
      <c r="S1512" s="15">
        <f t="shared" si="142"/>
        <v>41809.135162037033</v>
      </c>
      <c r="T1512" s="15">
        <f t="shared" si="143"/>
        <v>41839.135162037033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44"/>
        <v>111.79285714285714</v>
      </c>
      <c r="P1513" s="10">
        <f t="shared" si="145"/>
        <v>75.975728155339809</v>
      </c>
      <c r="Q1513" t="str">
        <f t="shared" si="146"/>
        <v>photography</v>
      </c>
      <c r="R1513" t="str">
        <f t="shared" si="147"/>
        <v>photobooks</v>
      </c>
      <c r="S1513" s="15">
        <f t="shared" si="142"/>
        <v>42296.333379629628</v>
      </c>
      <c r="T1513" s="15">
        <f t="shared" si="143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44"/>
        <v>558.7714285714286</v>
      </c>
      <c r="P1514" s="10">
        <f t="shared" si="145"/>
        <v>58.379104477611939</v>
      </c>
      <c r="Q1514" t="str">
        <f t="shared" si="146"/>
        <v>photography</v>
      </c>
      <c r="R1514" t="str">
        <f t="shared" si="147"/>
        <v>photobooks</v>
      </c>
      <c r="S1514" s="15">
        <f t="shared" si="142"/>
        <v>42741.434479166666</v>
      </c>
      <c r="T1514" s="15">
        <f t="shared" si="143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44"/>
        <v>150.01875000000001</v>
      </c>
      <c r="P1515" s="10">
        <f t="shared" si="145"/>
        <v>55.82093023255814</v>
      </c>
      <c r="Q1515" t="str">
        <f t="shared" si="146"/>
        <v>photography</v>
      </c>
      <c r="R1515" t="str">
        <f t="shared" si="147"/>
        <v>photobooks</v>
      </c>
      <c r="S1515" s="15">
        <f t="shared" si="142"/>
        <v>41806.387337962966</v>
      </c>
      <c r="T1515" s="15">
        <f t="shared" si="143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44"/>
        <v>106.476</v>
      </c>
      <c r="P1516" s="10">
        <f t="shared" si="145"/>
        <v>151.24431818181819</v>
      </c>
      <c r="Q1516" t="str">
        <f t="shared" si="146"/>
        <v>photography</v>
      </c>
      <c r="R1516" t="str">
        <f t="shared" si="147"/>
        <v>photobooks</v>
      </c>
      <c r="S1516" s="15">
        <f t="shared" si="142"/>
        <v>42234.347685185188</v>
      </c>
      <c r="T1516" s="15">
        <f t="shared" si="143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44"/>
        <v>157.18899999999999</v>
      </c>
      <c r="P1517" s="10">
        <f t="shared" si="145"/>
        <v>849.67027027027029</v>
      </c>
      <c r="Q1517" t="str">
        <f t="shared" si="146"/>
        <v>photography</v>
      </c>
      <c r="R1517" t="str">
        <f t="shared" si="147"/>
        <v>photobooks</v>
      </c>
      <c r="S1517" s="15">
        <f t="shared" si="142"/>
        <v>42415.003437499996</v>
      </c>
      <c r="T1517" s="15">
        <f t="shared" si="143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44"/>
        <v>108.65882352941176</v>
      </c>
      <c r="P1518" s="10">
        <f t="shared" si="145"/>
        <v>159.24137931034483</v>
      </c>
      <c r="Q1518" t="str">
        <f t="shared" si="146"/>
        <v>photography</v>
      </c>
      <c r="R1518" t="str">
        <f t="shared" si="147"/>
        <v>photobooks</v>
      </c>
      <c r="S1518" s="15">
        <f t="shared" si="142"/>
        <v>42619.216342592597</v>
      </c>
      <c r="T1518" s="15">
        <f t="shared" si="143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44"/>
        <v>161.97999999999999</v>
      </c>
      <c r="P1519" s="10">
        <f t="shared" si="145"/>
        <v>39.507317073170732</v>
      </c>
      <c r="Q1519" t="str">
        <f t="shared" si="146"/>
        <v>photography</v>
      </c>
      <c r="R1519" t="str">
        <f t="shared" si="147"/>
        <v>photobooks</v>
      </c>
      <c r="S1519" s="15">
        <f t="shared" si="142"/>
        <v>41948.31658564815</v>
      </c>
      <c r="T1519" s="15">
        <f t="shared" si="143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44"/>
        <v>205.36666666666665</v>
      </c>
      <c r="P1520" s="10">
        <f t="shared" si="145"/>
        <v>130.52966101694915</v>
      </c>
      <c r="Q1520" t="str">
        <f t="shared" si="146"/>
        <v>photography</v>
      </c>
      <c r="R1520" t="str">
        <f t="shared" si="147"/>
        <v>photobooks</v>
      </c>
      <c r="S1520" s="15">
        <f t="shared" si="142"/>
        <v>41760.5700462963</v>
      </c>
      <c r="T1520" s="15">
        <f t="shared" si="143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44"/>
        <v>103.36388888888889</v>
      </c>
      <c r="P1521" s="10">
        <f t="shared" si="145"/>
        <v>64.156896551724131</v>
      </c>
      <c r="Q1521" t="str">
        <f t="shared" si="146"/>
        <v>photography</v>
      </c>
      <c r="R1521" t="str">
        <f t="shared" si="147"/>
        <v>photobooks</v>
      </c>
      <c r="S1521" s="15">
        <f t="shared" si="142"/>
        <v>41782.491701388892</v>
      </c>
      <c r="T1521" s="15">
        <f t="shared" si="143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44"/>
        <v>103.47222222222223</v>
      </c>
      <c r="P1522" s="10">
        <f t="shared" si="145"/>
        <v>111.52694610778443</v>
      </c>
      <c r="Q1522" t="str">
        <f t="shared" si="146"/>
        <v>photography</v>
      </c>
      <c r="R1522" t="str">
        <f t="shared" si="147"/>
        <v>photobooks</v>
      </c>
      <c r="S1522" s="15">
        <f t="shared" si="142"/>
        <v>41955.607789351852</v>
      </c>
      <c r="T1522" s="15">
        <f t="shared" si="143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44"/>
        <v>106.81333333333333</v>
      </c>
      <c r="P1523" s="10">
        <f t="shared" si="145"/>
        <v>170.44680851063831</v>
      </c>
      <c r="Q1523" t="str">
        <f t="shared" si="146"/>
        <v>photography</v>
      </c>
      <c r="R1523" t="str">
        <f t="shared" si="147"/>
        <v>photobooks</v>
      </c>
      <c r="S1523" s="15">
        <f t="shared" si="142"/>
        <v>42492.917719907404</v>
      </c>
      <c r="T1523" s="15">
        <f t="shared" si="143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44"/>
        <v>138.96574712643678</v>
      </c>
      <c r="P1524" s="10">
        <f t="shared" si="145"/>
        <v>133.7391592920354</v>
      </c>
      <c r="Q1524" t="str">
        <f t="shared" si="146"/>
        <v>photography</v>
      </c>
      <c r="R1524" t="str">
        <f t="shared" si="147"/>
        <v>photobooks</v>
      </c>
      <c r="S1524" s="15">
        <f t="shared" si="142"/>
        <v>41899.580312500002</v>
      </c>
      <c r="T1524" s="15">
        <f t="shared" si="143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44"/>
        <v>124.84324324324325</v>
      </c>
      <c r="P1525" s="10">
        <f t="shared" si="145"/>
        <v>95.834024896265561</v>
      </c>
      <c r="Q1525" t="str">
        <f t="shared" si="146"/>
        <v>photography</v>
      </c>
      <c r="R1525" t="str">
        <f t="shared" si="147"/>
        <v>photobooks</v>
      </c>
      <c r="S1525" s="15">
        <f t="shared" si="142"/>
        <v>41964.501342592594</v>
      </c>
      <c r="T1525" s="15">
        <f t="shared" si="143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44"/>
        <v>206.99999999999997</v>
      </c>
      <c r="P1526" s="10">
        <f t="shared" si="145"/>
        <v>221.78571428571428</v>
      </c>
      <c r="Q1526" t="str">
        <f t="shared" si="146"/>
        <v>photography</v>
      </c>
      <c r="R1526" t="str">
        <f t="shared" si="147"/>
        <v>photobooks</v>
      </c>
      <c r="S1526" s="15">
        <f t="shared" si="142"/>
        <v>42756.251041666663</v>
      </c>
      <c r="T1526" s="15">
        <f t="shared" si="143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44"/>
        <v>174.00576923076923</v>
      </c>
      <c r="P1527" s="10">
        <f t="shared" si="145"/>
        <v>32.315357142857138</v>
      </c>
      <c r="Q1527" t="str">
        <f t="shared" si="146"/>
        <v>photography</v>
      </c>
      <c r="R1527" t="str">
        <f t="shared" si="147"/>
        <v>photobooks</v>
      </c>
      <c r="S1527" s="15">
        <f t="shared" si="142"/>
        <v>42570.452986111108</v>
      </c>
      <c r="T1527" s="15">
        <f t="shared" si="143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44"/>
        <v>120.32608695652173</v>
      </c>
      <c r="P1528" s="10">
        <f t="shared" si="145"/>
        <v>98.839285714285708</v>
      </c>
      <c r="Q1528" t="str">
        <f t="shared" si="146"/>
        <v>photography</v>
      </c>
      <c r="R1528" t="str">
        <f t="shared" si="147"/>
        <v>photobooks</v>
      </c>
      <c r="S1528" s="15">
        <f t="shared" si="142"/>
        <v>42339.026006944448</v>
      </c>
      <c r="T1528" s="15">
        <f t="shared" si="143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44"/>
        <v>110.44428571428573</v>
      </c>
      <c r="P1529" s="10">
        <f t="shared" si="145"/>
        <v>55.222142857142863</v>
      </c>
      <c r="Q1529" t="str">
        <f t="shared" si="146"/>
        <v>photography</v>
      </c>
      <c r="R1529" t="str">
        <f t="shared" si="147"/>
        <v>photobooks</v>
      </c>
      <c r="S1529" s="15">
        <f t="shared" si="142"/>
        <v>42780.350532407407</v>
      </c>
      <c r="T1529" s="15">
        <f t="shared" si="143"/>
        <v>42808.308865740735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44"/>
        <v>281.56666666666666</v>
      </c>
      <c r="P1530" s="10">
        <f t="shared" si="145"/>
        <v>52.793750000000003</v>
      </c>
      <c r="Q1530" t="str">
        <f t="shared" si="146"/>
        <v>photography</v>
      </c>
      <c r="R1530" t="str">
        <f t="shared" si="147"/>
        <v>photobooks</v>
      </c>
      <c r="S1530" s="15">
        <f t="shared" si="142"/>
        <v>42736.482893518521</v>
      </c>
      <c r="T1530" s="15">
        <f t="shared" si="143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44"/>
        <v>100.67894736842105</v>
      </c>
      <c r="P1531" s="10">
        <f t="shared" si="145"/>
        <v>135.66666666666666</v>
      </c>
      <c r="Q1531" t="str">
        <f t="shared" si="146"/>
        <v>photography</v>
      </c>
      <c r="R1531" t="str">
        <f t="shared" si="147"/>
        <v>photobooks</v>
      </c>
      <c r="S1531" s="15">
        <f t="shared" si="142"/>
        <v>42052.378703703704</v>
      </c>
      <c r="T1531" s="15">
        <f t="shared" si="143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44"/>
        <v>134.82571428571427</v>
      </c>
      <c r="P1532" s="10">
        <f t="shared" si="145"/>
        <v>53.991990846681922</v>
      </c>
      <c r="Q1532" t="str">
        <f t="shared" si="146"/>
        <v>photography</v>
      </c>
      <c r="R1532" t="str">
        <f t="shared" si="147"/>
        <v>photobooks</v>
      </c>
      <c r="S1532" s="15">
        <f t="shared" si="142"/>
        <v>42275.517303240747</v>
      </c>
      <c r="T1532" s="15">
        <f t="shared" si="143"/>
        <v>42300.517303240747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44"/>
        <v>175.95744680851064</v>
      </c>
      <c r="P1533" s="10">
        <f t="shared" si="145"/>
        <v>56.643835616438359</v>
      </c>
      <c r="Q1533" t="str">
        <f t="shared" si="146"/>
        <v>photography</v>
      </c>
      <c r="R1533" t="str">
        <f t="shared" si="147"/>
        <v>photobooks</v>
      </c>
      <c r="S1533" s="15">
        <f t="shared" si="142"/>
        <v>41941.552384259259</v>
      </c>
      <c r="T1533" s="15">
        <f t="shared" si="143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44"/>
        <v>484.02000000000004</v>
      </c>
      <c r="P1534" s="10">
        <f t="shared" si="145"/>
        <v>82.316326530612244</v>
      </c>
      <c r="Q1534" t="str">
        <f t="shared" si="146"/>
        <v>photography</v>
      </c>
      <c r="R1534" t="str">
        <f t="shared" si="147"/>
        <v>photobooks</v>
      </c>
      <c r="S1534" s="15">
        <f t="shared" si="142"/>
        <v>42391.225289351853</v>
      </c>
      <c r="T1534" s="15">
        <f t="shared" si="143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44"/>
        <v>145.14000000000001</v>
      </c>
      <c r="P1535" s="10">
        <f t="shared" si="145"/>
        <v>88.26081081081081</v>
      </c>
      <c r="Q1535" t="str">
        <f t="shared" si="146"/>
        <v>photography</v>
      </c>
      <c r="R1535" t="str">
        <f t="shared" si="147"/>
        <v>photobooks</v>
      </c>
      <c r="S1535" s="15">
        <f t="shared" si="142"/>
        <v>42442.75204861111</v>
      </c>
      <c r="T1535" s="15">
        <f t="shared" si="143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44"/>
        <v>417.73333333333335</v>
      </c>
      <c r="P1536" s="10">
        <f t="shared" si="145"/>
        <v>84.905149051490511</v>
      </c>
      <c r="Q1536" t="str">
        <f t="shared" si="146"/>
        <v>photography</v>
      </c>
      <c r="R1536" t="str">
        <f t="shared" si="147"/>
        <v>photobooks</v>
      </c>
      <c r="S1536" s="15">
        <f t="shared" si="142"/>
        <v>42221.42432870371</v>
      </c>
      <c r="T1536" s="15">
        <f t="shared" si="143"/>
        <v>42251.42432870371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44"/>
        <v>132.42499999999998</v>
      </c>
      <c r="P1537" s="10">
        <f t="shared" si="145"/>
        <v>48.154545454545456</v>
      </c>
      <c r="Q1537" t="str">
        <f t="shared" si="146"/>
        <v>photography</v>
      </c>
      <c r="R1537" t="str">
        <f t="shared" si="147"/>
        <v>photobooks</v>
      </c>
      <c r="S1537" s="15">
        <f t="shared" si="142"/>
        <v>42484.579062500001</v>
      </c>
      <c r="T1537" s="15">
        <f t="shared" si="143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44"/>
        <v>250.30841666666666</v>
      </c>
      <c r="P1538" s="10">
        <f t="shared" si="145"/>
        <v>66.015406593406595</v>
      </c>
      <c r="Q1538" t="str">
        <f t="shared" si="146"/>
        <v>photography</v>
      </c>
      <c r="R1538" t="str">
        <f t="shared" si="147"/>
        <v>photobooks</v>
      </c>
      <c r="S1538" s="15">
        <f t="shared" si="142"/>
        <v>42213.552199074074</v>
      </c>
      <c r="T1538" s="15">
        <f t="shared" si="143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si="144"/>
        <v>179.9</v>
      </c>
      <c r="P1539" s="10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5">
        <f t="shared" ref="S1539:S1602" si="148">(((J1539/60)/60)/24)+DATE(1970,1,1)+(-6/24)</f>
        <v>42552.065127314811</v>
      </c>
      <c r="T1539" s="15">
        <f t="shared" ref="T1539:T1602" si="149">(((I1539/60)/60)/24)+DATE(1970,1,1)+(-6/24)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1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41981.532060185185</v>
      </c>
      <c r="T1540" s="15">
        <f t="shared" si="14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10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42705.669201388882</v>
      </c>
      <c r="T1541" s="15">
        <f t="shared" si="149"/>
        <v>42738.669201388882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10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41938.75712962963</v>
      </c>
      <c r="T1542" s="15">
        <f t="shared" si="149"/>
        <v>41968.802083333328</v>
      </c>
    </row>
    <row r="1543" spans="1:20" ht="43.2" x14ac:dyDescent="0.3">
      <c r="A1543">
        <v>4031</v>
      </c>
      <c r="B1543" s="3" t="s">
        <v>4027</v>
      </c>
      <c r="C1543" s="3" t="s">
        <v>8136</v>
      </c>
      <c r="D1543">
        <v>5000</v>
      </c>
      <c r="E1543">
        <v>0</v>
      </c>
      <c r="F1543" s="6" t="s">
        <v>8221</v>
      </c>
      <c r="G1543" t="s">
        <v>8224</v>
      </c>
      <c r="H1543" t="s">
        <v>8246</v>
      </c>
      <c r="I1543">
        <v>1418914964</v>
      </c>
      <c r="J1543">
        <v>1414591364</v>
      </c>
      <c r="K1543" t="b">
        <v>0</v>
      </c>
      <c r="L1543">
        <v>0</v>
      </c>
      <c r="M1543" t="b">
        <v>0</v>
      </c>
      <c r="N1543" t="s">
        <v>8271</v>
      </c>
      <c r="O1543" s="9">
        <f t="shared" si="144"/>
        <v>0</v>
      </c>
      <c r="P1543" s="10" t="e">
        <f t="shared" si="145"/>
        <v>#DIV/0!</v>
      </c>
      <c r="Q1543" t="str">
        <f t="shared" si="146"/>
        <v>theater</v>
      </c>
      <c r="R1543" t="str">
        <f t="shared" si="147"/>
        <v>plays</v>
      </c>
      <c r="S1543" s="15">
        <f t="shared" si="148"/>
        <v>41941.335231481484</v>
      </c>
      <c r="T1543" s="15">
        <f t="shared" si="149"/>
        <v>41991.376898148148</v>
      </c>
    </row>
    <row r="1544" spans="1:20" ht="28.8" x14ac:dyDescent="0.3">
      <c r="A1544">
        <v>4041</v>
      </c>
      <c r="B1544" s="3" t="s">
        <v>4037</v>
      </c>
      <c r="C1544" s="3" t="s">
        <v>8145</v>
      </c>
      <c r="D1544">
        <v>5000</v>
      </c>
      <c r="E1544">
        <v>21</v>
      </c>
      <c r="F1544" s="6" t="s">
        <v>8221</v>
      </c>
      <c r="G1544" t="s">
        <v>8225</v>
      </c>
      <c r="H1544" t="s">
        <v>8247</v>
      </c>
      <c r="I1544">
        <v>1473160954</v>
      </c>
      <c r="J1544">
        <v>1467976954</v>
      </c>
      <c r="K1544" t="b">
        <v>0</v>
      </c>
      <c r="L1544">
        <v>2</v>
      </c>
      <c r="M1544" t="b">
        <v>0</v>
      </c>
      <c r="N1544" t="s">
        <v>8271</v>
      </c>
      <c r="O1544" s="9">
        <f t="shared" si="144"/>
        <v>0.42</v>
      </c>
      <c r="P1544" s="10">
        <f t="shared" si="145"/>
        <v>10.5</v>
      </c>
      <c r="Q1544" t="str">
        <f t="shared" si="146"/>
        <v>theater</v>
      </c>
      <c r="R1544" t="str">
        <f t="shared" si="147"/>
        <v>plays</v>
      </c>
      <c r="S1544" s="15">
        <f t="shared" si="148"/>
        <v>42559.224004629628</v>
      </c>
      <c r="T1544" s="15">
        <f t="shared" si="149"/>
        <v>42619.224004629628</v>
      </c>
    </row>
    <row r="1545" spans="1:20" ht="57.6" x14ac:dyDescent="0.3">
      <c r="A1545">
        <v>4045</v>
      </c>
      <c r="B1545" s="3" t="s">
        <v>4041</v>
      </c>
      <c r="C1545" s="3" t="s">
        <v>8149</v>
      </c>
      <c r="D1545">
        <v>5000</v>
      </c>
      <c r="E1545">
        <v>1</v>
      </c>
      <c r="F1545" s="6" t="s">
        <v>8221</v>
      </c>
      <c r="G1545" t="s">
        <v>8226</v>
      </c>
      <c r="H1545" t="s">
        <v>8248</v>
      </c>
      <c r="I1545">
        <v>1408596589</v>
      </c>
      <c r="J1545">
        <v>1406004589</v>
      </c>
      <c r="K1545" t="b">
        <v>0</v>
      </c>
      <c r="L1545">
        <v>1</v>
      </c>
      <c r="M1545" t="b">
        <v>0</v>
      </c>
      <c r="N1545" t="s">
        <v>8271</v>
      </c>
      <c r="O1545" s="9">
        <f t="shared" si="144"/>
        <v>0.02</v>
      </c>
      <c r="P1545" s="10">
        <f t="shared" si="145"/>
        <v>1</v>
      </c>
      <c r="Q1545" t="str">
        <f t="shared" si="146"/>
        <v>theater</v>
      </c>
      <c r="R1545" t="str">
        <f t="shared" si="147"/>
        <v>plays</v>
      </c>
      <c r="S1545" s="15">
        <f t="shared" si="148"/>
        <v>41841.951261574075</v>
      </c>
      <c r="T1545" s="15">
        <f t="shared" si="149"/>
        <v>41871.951261574075</v>
      </c>
    </row>
    <row r="1546" spans="1:20" ht="43.2" x14ac:dyDescent="0.3">
      <c r="A1546">
        <v>4047</v>
      </c>
      <c r="B1546" s="3" t="s">
        <v>4043</v>
      </c>
      <c r="C1546" s="3" t="s">
        <v>8151</v>
      </c>
      <c r="D1546">
        <v>5000</v>
      </c>
      <c r="E1546">
        <v>110</v>
      </c>
      <c r="F1546" s="6" t="s">
        <v>8221</v>
      </c>
      <c r="G1546" t="s">
        <v>8224</v>
      </c>
      <c r="H1546" t="s">
        <v>8246</v>
      </c>
      <c r="I1546">
        <v>1420938000</v>
      </c>
      <c r="J1546">
        <v>1418862743</v>
      </c>
      <c r="K1546" t="b">
        <v>0</v>
      </c>
      <c r="L1546">
        <v>4</v>
      </c>
      <c r="M1546" t="b">
        <v>0</v>
      </c>
      <c r="N1546" t="s">
        <v>8271</v>
      </c>
      <c r="O1546" s="9">
        <f t="shared" si="144"/>
        <v>2.1999999999999997</v>
      </c>
      <c r="P1546" s="10">
        <f t="shared" si="145"/>
        <v>27.5</v>
      </c>
      <c r="Q1546" t="str">
        <f t="shared" si="146"/>
        <v>theater</v>
      </c>
      <c r="R1546" t="str">
        <f t="shared" si="147"/>
        <v>plays</v>
      </c>
      <c r="S1546" s="15">
        <f t="shared" si="148"/>
        <v>41990.772488425922</v>
      </c>
      <c r="T1546" s="15">
        <f t="shared" si="149"/>
        <v>42014.791666666672</v>
      </c>
    </row>
    <row r="1547" spans="1:20" ht="43.2" x14ac:dyDescent="0.3">
      <c r="A1547">
        <v>4055</v>
      </c>
      <c r="B1547" s="3" t="s">
        <v>4051</v>
      </c>
      <c r="C1547" s="3" t="s">
        <v>8159</v>
      </c>
      <c r="D1547">
        <v>5000</v>
      </c>
      <c r="E1547">
        <v>881</v>
      </c>
      <c r="F1547" s="6" t="s">
        <v>8221</v>
      </c>
      <c r="G1547" t="s">
        <v>8225</v>
      </c>
      <c r="H1547" t="s">
        <v>8247</v>
      </c>
      <c r="I1547">
        <v>1403192031</v>
      </c>
      <c r="J1547">
        <v>1400600031</v>
      </c>
      <c r="K1547" t="b">
        <v>0</v>
      </c>
      <c r="L1547">
        <v>21</v>
      </c>
      <c r="M1547" t="b">
        <v>0</v>
      </c>
      <c r="N1547" t="s">
        <v>8271</v>
      </c>
      <c r="O1547" s="9">
        <f t="shared" si="144"/>
        <v>17.62</v>
      </c>
      <c r="P1547" s="10">
        <f t="shared" si="145"/>
        <v>41.952380952380949</v>
      </c>
      <c r="Q1547" t="str">
        <f t="shared" si="146"/>
        <v>theater</v>
      </c>
      <c r="R1547" t="str">
        <f t="shared" si="147"/>
        <v>plays</v>
      </c>
      <c r="S1547" s="15">
        <f t="shared" si="148"/>
        <v>41779.398506944446</v>
      </c>
      <c r="T1547" s="15">
        <f t="shared" si="149"/>
        <v>41809.398506944446</v>
      </c>
    </row>
    <row r="1548" spans="1:20" ht="43.2" x14ac:dyDescent="0.3">
      <c r="A1548">
        <v>4067</v>
      </c>
      <c r="B1548" s="3" t="s">
        <v>4063</v>
      </c>
      <c r="C1548" s="3" t="s">
        <v>7998</v>
      </c>
      <c r="D1548">
        <v>5000</v>
      </c>
      <c r="E1548">
        <v>3045</v>
      </c>
      <c r="F1548" s="6" t="s">
        <v>8221</v>
      </c>
      <c r="G1548" t="s">
        <v>8224</v>
      </c>
      <c r="H1548" t="s">
        <v>8246</v>
      </c>
      <c r="I1548">
        <v>1443408550</v>
      </c>
      <c r="J1548">
        <v>1439952550</v>
      </c>
      <c r="K1548" t="b">
        <v>0</v>
      </c>
      <c r="L1548">
        <v>17</v>
      </c>
      <c r="M1548" t="b">
        <v>0</v>
      </c>
      <c r="N1548" t="s">
        <v>8271</v>
      </c>
      <c r="O1548" s="9">
        <f t="shared" si="144"/>
        <v>60.9</v>
      </c>
      <c r="P1548" s="10">
        <f t="shared" si="145"/>
        <v>179.11764705882354</v>
      </c>
      <c r="Q1548" t="str">
        <f t="shared" si="146"/>
        <v>theater</v>
      </c>
      <c r="R1548" t="str">
        <f t="shared" si="147"/>
        <v>plays</v>
      </c>
      <c r="S1548" s="15">
        <f t="shared" si="148"/>
        <v>42234.867476851854</v>
      </c>
      <c r="T1548" s="15">
        <f t="shared" si="149"/>
        <v>42274.867476851854</v>
      </c>
    </row>
    <row r="1549" spans="1:20" ht="57.6" x14ac:dyDescent="0.3">
      <c r="A1549">
        <v>4089</v>
      </c>
      <c r="B1549" s="3" t="s">
        <v>4085</v>
      </c>
      <c r="C1549" s="3" t="s">
        <v>8192</v>
      </c>
      <c r="D1549">
        <v>5000</v>
      </c>
      <c r="E1549">
        <v>240</v>
      </c>
      <c r="F1549" s="6" t="s">
        <v>8221</v>
      </c>
      <c r="G1549" t="s">
        <v>8224</v>
      </c>
      <c r="H1549" t="s">
        <v>8246</v>
      </c>
      <c r="I1549">
        <v>1433093700</v>
      </c>
      <c r="J1549">
        <v>1430242488</v>
      </c>
      <c r="K1549" t="b">
        <v>0</v>
      </c>
      <c r="L1549">
        <v>8</v>
      </c>
      <c r="M1549" t="b">
        <v>0</v>
      </c>
      <c r="N1549" t="s">
        <v>8271</v>
      </c>
      <c r="O1549" s="9">
        <f t="shared" si="144"/>
        <v>4.8</v>
      </c>
      <c r="P1549" s="10">
        <f t="shared" si="145"/>
        <v>30</v>
      </c>
      <c r="Q1549" t="str">
        <f t="shared" si="146"/>
        <v>theater</v>
      </c>
      <c r="R1549" t="str">
        <f t="shared" si="147"/>
        <v>plays</v>
      </c>
      <c r="S1549" s="15">
        <f t="shared" si="148"/>
        <v>42122.482499999998</v>
      </c>
      <c r="T1549" s="15">
        <f t="shared" si="149"/>
        <v>42155.482638888891</v>
      </c>
    </row>
    <row r="1550" spans="1:20" ht="43.2" x14ac:dyDescent="0.3">
      <c r="A1550">
        <v>4106</v>
      </c>
      <c r="B1550" s="3" t="s">
        <v>4102</v>
      </c>
      <c r="C1550" s="3" t="s">
        <v>8209</v>
      </c>
      <c r="D1550">
        <v>5000</v>
      </c>
      <c r="E1550">
        <v>3530</v>
      </c>
      <c r="F1550" s="6" t="s">
        <v>8221</v>
      </c>
      <c r="G1550" t="s">
        <v>8224</v>
      </c>
      <c r="H1550" t="s">
        <v>8246</v>
      </c>
      <c r="I1550">
        <v>1427936400</v>
      </c>
      <c r="J1550">
        <v>1424221866</v>
      </c>
      <c r="K1550" t="b">
        <v>0</v>
      </c>
      <c r="L1550">
        <v>33</v>
      </c>
      <c r="M1550" t="b">
        <v>0</v>
      </c>
      <c r="N1550" t="s">
        <v>8271</v>
      </c>
      <c r="O1550" s="9">
        <f t="shared" si="144"/>
        <v>70.599999999999994</v>
      </c>
      <c r="P1550" s="10">
        <f t="shared" si="145"/>
        <v>106.96969696969697</v>
      </c>
      <c r="Q1550" t="str">
        <f t="shared" si="146"/>
        <v>theater</v>
      </c>
      <c r="R1550" t="str">
        <f t="shared" si="147"/>
        <v>plays</v>
      </c>
      <c r="S1550" s="15">
        <f t="shared" si="148"/>
        <v>42052.799375000002</v>
      </c>
      <c r="T1550" s="15">
        <f t="shared" si="149"/>
        <v>42095.791666666672</v>
      </c>
    </row>
    <row r="1551" spans="1:20" ht="43.2" x14ac:dyDescent="0.3">
      <c r="A1551">
        <v>1701</v>
      </c>
      <c r="B1551" s="3" t="s">
        <v>1702</v>
      </c>
      <c r="C1551" s="3" t="s">
        <v>5811</v>
      </c>
      <c r="D1551">
        <v>5050</v>
      </c>
      <c r="E1551">
        <v>10</v>
      </c>
      <c r="F1551" s="6" t="s">
        <v>8221</v>
      </c>
      <c r="G1551" t="s">
        <v>8224</v>
      </c>
      <c r="H1551" t="s">
        <v>8246</v>
      </c>
      <c r="I1551">
        <v>1421337405</v>
      </c>
      <c r="J1551">
        <v>1418745405</v>
      </c>
      <c r="K1551" t="b">
        <v>0</v>
      </c>
      <c r="L1551">
        <v>2</v>
      </c>
      <c r="M1551" t="b">
        <v>0</v>
      </c>
      <c r="N1551" t="s">
        <v>8293</v>
      </c>
      <c r="O1551" s="9">
        <f t="shared" si="144"/>
        <v>0.19801980198019803</v>
      </c>
      <c r="P1551" s="10">
        <f t="shared" si="145"/>
        <v>5</v>
      </c>
      <c r="Q1551" t="str">
        <f t="shared" si="146"/>
        <v>music</v>
      </c>
      <c r="R1551" t="str">
        <f t="shared" si="147"/>
        <v>faith</v>
      </c>
      <c r="S1551" s="15">
        <f t="shared" si="148"/>
        <v>41989.414409722223</v>
      </c>
      <c r="T1551" s="15">
        <f t="shared" si="149"/>
        <v>42019.414409722223</v>
      </c>
    </row>
    <row r="1552" spans="1:20" ht="43.2" x14ac:dyDescent="0.3">
      <c r="A1552">
        <v>1163</v>
      </c>
      <c r="B1552" s="3" t="s">
        <v>1164</v>
      </c>
      <c r="C1552" s="3" t="s">
        <v>5273</v>
      </c>
      <c r="D1552">
        <v>5200</v>
      </c>
      <c r="E1552">
        <v>0</v>
      </c>
      <c r="F1552" s="6" t="s">
        <v>8221</v>
      </c>
      <c r="G1552" t="s">
        <v>8224</v>
      </c>
      <c r="H1552" t="s">
        <v>8246</v>
      </c>
      <c r="I1552">
        <v>1407604920</v>
      </c>
      <c r="J1552">
        <v>1405012920</v>
      </c>
      <c r="K1552" t="b">
        <v>0</v>
      </c>
      <c r="L1552">
        <v>0</v>
      </c>
      <c r="M1552" t="b">
        <v>0</v>
      </c>
      <c r="N1552" t="s">
        <v>8284</v>
      </c>
      <c r="O1552" s="9">
        <f t="shared" si="144"/>
        <v>0</v>
      </c>
      <c r="P1552" s="10" t="e">
        <f t="shared" si="145"/>
        <v>#DIV/0!</v>
      </c>
      <c r="Q1552" t="str">
        <f t="shared" si="146"/>
        <v>food</v>
      </c>
      <c r="R1552" t="str">
        <f t="shared" si="147"/>
        <v>food trucks</v>
      </c>
      <c r="S1552" s="15">
        <f t="shared" si="148"/>
        <v>41830.473611111112</v>
      </c>
      <c r="T1552" s="15">
        <f t="shared" si="149"/>
        <v>41860.473611111112</v>
      </c>
    </row>
    <row r="1553" spans="1:20" ht="43.2" x14ac:dyDescent="0.3">
      <c r="A1553">
        <v>920</v>
      </c>
      <c r="B1553" s="3" t="s">
        <v>921</v>
      </c>
      <c r="C1553" s="3" t="s">
        <v>5030</v>
      </c>
      <c r="D1553">
        <v>5500</v>
      </c>
      <c r="E1553">
        <v>0</v>
      </c>
      <c r="F1553" s="6" t="s">
        <v>8221</v>
      </c>
      <c r="G1553" t="s">
        <v>8224</v>
      </c>
      <c r="H1553" t="s">
        <v>8246</v>
      </c>
      <c r="I1553">
        <v>1384448822</v>
      </c>
      <c r="J1553">
        <v>1381853222</v>
      </c>
      <c r="K1553" t="b">
        <v>0</v>
      </c>
      <c r="L1553">
        <v>0</v>
      </c>
      <c r="M1553" t="b">
        <v>0</v>
      </c>
      <c r="N1553" t="s">
        <v>8278</v>
      </c>
      <c r="O1553" s="9">
        <f t="shared" si="144"/>
        <v>0</v>
      </c>
      <c r="P1553" s="10" t="e">
        <f t="shared" si="145"/>
        <v>#DIV/0!</v>
      </c>
      <c r="Q1553" t="str">
        <f t="shared" si="146"/>
        <v>music</v>
      </c>
      <c r="R1553" t="str">
        <f t="shared" si="147"/>
        <v>jazz</v>
      </c>
      <c r="S1553" s="15">
        <f t="shared" si="148"/>
        <v>41562.42155092593</v>
      </c>
      <c r="T1553" s="15">
        <f t="shared" si="149"/>
        <v>41592.463217592594</v>
      </c>
    </row>
    <row r="1554" spans="1:20" ht="43.2" x14ac:dyDescent="0.3">
      <c r="A1554">
        <v>1706</v>
      </c>
      <c r="B1554" s="3" t="s">
        <v>1707</v>
      </c>
      <c r="C1554" s="3" t="s">
        <v>5816</v>
      </c>
      <c r="D1554">
        <v>5500</v>
      </c>
      <c r="E1554">
        <v>0</v>
      </c>
      <c r="F1554" s="6" t="s">
        <v>8221</v>
      </c>
      <c r="G1554" t="s">
        <v>8236</v>
      </c>
      <c r="H1554" t="s">
        <v>8249</v>
      </c>
      <c r="I1554">
        <v>1440314472</v>
      </c>
      <c r="J1554">
        <v>1435130472</v>
      </c>
      <c r="K1554" t="b">
        <v>0</v>
      </c>
      <c r="L1554">
        <v>0</v>
      </c>
      <c r="M1554" t="b">
        <v>0</v>
      </c>
      <c r="N1554" t="s">
        <v>8293</v>
      </c>
      <c r="O1554" s="9">
        <f t="shared" si="144"/>
        <v>0</v>
      </c>
      <c r="P1554" s="10" t="e">
        <f t="shared" si="145"/>
        <v>#DIV/0!</v>
      </c>
      <c r="Q1554" t="str">
        <f t="shared" si="146"/>
        <v>music</v>
      </c>
      <c r="R1554" t="str">
        <f t="shared" si="147"/>
        <v>faith</v>
      </c>
      <c r="S1554" s="15">
        <f t="shared" si="148"/>
        <v>42179.056388888886</v>
      </c>
      <c r="T1554" s="15">
        <f t="shared" si="149"/>
        <v>42239.056388888886</v>
      </c>
    </row>
    <row r="1555" spans="1:20" ht="43.2" x14ac:dyDescent="0.3">
      <c r="A1555">
        <v>1725</v>
      </c>
      <c r="B1555" s="3" t="s">
        <v>1726</v>
      </c>
      <c r="C1555" s="3" t="s">
        <v>5835</v>
      </c>
      <c r="D1555">
        <v>5500</v>
      </c>
      <c r="E1555">
        <v>560</v>
      </c>
      <c r="F1555" s="6" t="s">
        <v>8221</v>
      </c>
      <c r="G1555" t="s">
        <v>8224</v>
      </c>
      <c r="H1555" t="s">
        <v>8246</v>
      </c>
      <c r="I1555">
        <v>1408922049</v>
      </c>
      <c r="J1555">
        <v>1406330049</v>
      </c>
      <c r="K1555" t="b">
        <v>0</v>
      </c>
      <c r="L1555">
        <v>9</v>
      </c>
      <c r="M1555" t="b">
        <v>0</v>
      </c>
      <c r="N1555" t="s">
        <v>8293</v>
      </c>
      <c r="O1555" s="9">
        <f t="shared" si="144"/>
        <v>10.181818181818182</v>
      </c>
      <c r="P1555" s="10">
        <f t="shared" si="145"/>
        <v>62.222222222222221</v>
      </c>
      <c r="Q1555" t="str">
        <f t="shared" si="146"/>
        <v>music</v>
      </c>
      <c r="R1555" t="str">
        <f t="shared" si="147"/>
        <v>faith</v>
      </c>
      <c r="S1555" s="15">
        <f t="shared" si="148"/>
        <v>41845.718159722222</v>
      </c>
      <c r="T1555" s="15">
        <f t="shared" si="149"/>
        <v>41875.718159722222</v>
      </c>
    </row>
    <row r="1556" spans="1:20" ht="43.2" x14ac:dyDescent="0.3">
      <c r="A1556">
        <v>1772</v>
      </c>
      <c r="B1556" s="3" t="s">
        <v>1773</v>
      </c>
      <c r="C1556" s="3" t="s">
        <v>5882</v>
      </c>
      <c r="D1556">
        <v>5500</v>
      </c>
      <c r="E1556">
        <v>858</v>
      </c>
      <c r="F1556" s="6" t="s">
        <v>8221</v>
      </c>
      <c r="G1556" t="s">
        <v>8225</v>
      </c>
      <c r="H1556" t="s">
        <v>8247</v>
      </c>
      <c r="I1556">
        <v>1404666836</v>
      </c>
      <c r="J1556">
        <v>1399482836</v>
      </c>
      <c r="K1556" t="b">
        <v>1</v>
      </c>
      <c r="L1556">
        <v>19</v>
      </c>
      <c r="M1556" t="b">
        <v>0</v>
      </c>
      <c r="N1556" t="s">
        <v>8285</v>
      </c>
      <c r="O1556" s="9">
        <f t="shared" si="144"/>
        <v>15.6</v>
      </c>
      <c r="P1556" s="10">
        <f t="shared" si="145"/>
        <v>45.157894736842103</v>
      </c>
      <c r="Q1556" t="str">
        <f t="shared" si="146"/>
        <v>photography</v>
      </c>
      <c r="R1556" t="str">
        <f t="shared" si="147"/>
        <v>photobooks</v>
      </c>
      <c r="S1556" s="15">
        <f t="shared" si="148"/>
        <v>41766.468009259261</v>
      </c>
      <c r="T1556" s="15">
        <f t="shared" si="149"/>
        <v>41826.468009259261</v>
      </c>
    </row>
    <row r="1557" spans="1:20" ht="43.2" x14ac:dyDescent="0.3">
      <c r="A1557">
        <v>1781</v>
      </c>
      <c r="B1557" s="3" t="s">
        <v>1782</v>
      </c>
      <c r="C1557" s="3" t="s">
        <v>5891</v>
      </c>
      <c r="D1557">
        <v>5500</v>
      </c>
      <c r="E1557">
        <v>1417</v>
      </c>
      <c r="F1557" s="6" t="s">
        <v>8221</v>
      </c>
      <c r="G1557" t="s">
        <v>8224</v>
      </c>
      <c r="H1557" t="s">
        <v>8246</v>
      </c>
      <c r="I1557">
        <v>1473950945</v>
      </c>
      <c r="J1557">
        <v>1471272545</v>
      </c>
      <c r="K1557" t="b">
        <v>1</v>
      </c>
      <c r="L1557">
        <v>24</v>
      </c>
      <c r="M1557" t="b">
        <v>0</v>
      </c>
      <c r="N1557" t="s">
        <v>8285</v>
      </c>
      <c r="O1557" s="9">
        <f t="shared" si="144"/>
        <v>25.763636363636365</v>
      </c>
      <c r="P1557" s="10">
        <f t="shared" si="145"/>
        <v>59.041666666666664</v>
      </c>
      <c r="Q1557" t="str">
        <f t="shared" si="146"/>
        <v>photography</v>
      </c>
      <c r="R1557" t="str">
        <f t="shared" si="147"/>
        <v>photobooks</v>
      </c>
      <c r="S1557" s="15">
        <f t="shared" si="148"/>
        <v>42597.367418981477</v>
      </c>
      <c r="T1557" s="15">
        <f t="shared" si="149"/>
        <v>42628.367418981477</v>
      </c>
    </row>
    <row r="1558" spans="1:20" ht="43.2" x14ac:dyDescent="0.3">
      <c r="A1558">
        <v>1788</v>
      </c>
      <c r="B1558" s="3" t="s">
        <v>1789</v>
      </c>
      <c r="C1558" s="3" t="s">
        <v>5898</v>
      </c>
      <c r="D1558">
        <v>5500</v>
      </c>
      <c r="E1558">
        <v>76</v>
      </c>
      <c r="F1558" s="6" t="s">
        <v>8221</v>
      </c>
      <c r="G1558" t="s">
        <v>8225</v>
      </c>
      <c r="H1558" t="s">
        <v>8247</v>
      </c>
      <c r="I1558">
        <v>1414795542</v>
      </c>
      <c r="J1558">
        <v>1412203542</v>
      </c>
      <c r="K1558" t="b">
        <v>1</v>
      </c>
      <c r="L1558">
        <v>4</v>
      </c>
      <c r="M1558" t="b">
        <v>0</v>
      </c>
      <c r="N1558" t="s">
        <v>8285</v>
      </c>
      <c r="O1558" s="9">
        <f t="shared" si="144"/>
        <v>1.3818181818181818</v>
      </c>
      <c r="P1558" s="10">
        <f t="shared" si="145"/>
        <v>19</v>
      </c>
      <c r="Q1558" t="str">
        <f t="shared" si="146"/>
        <v>photography</v>
      </c>
      <c r="R1558" t="str">
        <f t="shared" si="147"/>
        <v>photobooks</v>
      </c>
      <c r="S1558" s="15">
        <f t="shared" si="148"/>
        <v>41913.69840277778</v>
      </c>
      <c r="T1558" s="15">
        <f t="shared" si="149"/>
        <v>41943.69840277778</v>
      </c>
    </row>
    <row r="1559" spans="1:20" ht="28.8" x14ac:dyDescent="0.3">
      <c r="A1559">
        <v>1987</v>
      </c>
      <c r="B1559" s="3" t="s">
        <v>1988</v>
      </c>
      <c r="C1559" s="3" t="s">
        <v>6097</v>
      </c>
      <c r="D1559">
        <v>5500</v>
      </c>
      <c r="E1559">
        <v>2336</v>
      </c>
      <c r="F1559" s="6" t="s">
        <v>8221</v>
      </c>
      <c r="G1559" t="s">
        <v>8225</v>
      </c>
      <c r="H1559" t="s">
        <v>8247</v>
      </c>
      <c r="I1559">
        <v>1425223276</v>
      </c>
      <c r="J1559">
        <v>1422631276</v>
      </c>
      <c r="K1559" t="b">
        <v>0</v>
      </c>
      <c r="L1559">
        <v>28</v>
      </c>
      <c r="M1559" t="b">
        <v>0</v>
      </c>
      <c r="N1559" t="s">
        <v>8296</v>
      </c>
      <c r="O1559" s="9">
        <f t="shared" si="144"/>
        <v>42.472727272727276</v>
      </c>
      <c r="P1559" s="10">
        <f t="shared" si="145"/>
        <v>83.428571428571431</v>
      </c>
      <c r="Q1559" t="str">
        <f t="shared" si="146"/>
        <v>photography</v>
      </c>
      <c r="R1559" t="str">
        <f t="shared" si="147"/>
        <v>people</v>
      </c>
      <c r="S1559" s="15">
        <f t="shared" si="148"/>
        <v>42034.389768518522</v>
      </c>
      <c r="T1559" s="15">
        <f t="shared" si="149"/>
        <v>42064.389768518522</v>
      </c>
    </row>
    <row r="1560" spans="1:20" ht="57.6" x14ac:dyDescent="0.3">
      <c r="A1560">
        <v>2778</v>
      </c>
      <c r="B1560" s="3" t="s">
        <v>2778</v>
      </c>
      <c r="C1560" s="3" t="s">
        <v>6888</v>
      </c>
      <c r="D1560">
        <v>5500</v>
      </c>
      <c r="E1560">
        <v>1405</v>
      </c>
      <c r="F1560" s="6" t="s">
        <v>8221</v>
      </c>
      <c r="G1560" t="s">
        <v>8224</v>
      </c>
      <c r="H1560" t="s">
        <v>8246</v>
      </c>
      <c r="I1560">
        <v>1409009306</v>
      </c>
      <c r="J1560">
        <v>1406417306</v>
      </c>
      <c r="K1560" t="b">
        <v>0</v>
      </c>
      <c r="L1560">
        <v>15</v>
      </c>
      <c r="M1560" t="b">
        <v>0</v>
      </c>
      <c r="N1560" t="s">
        <v>8304</v>
      </c>
      <c r="O1560" s="9">
        <f t="shared" si="144"/>
        <v>25.545454545454543</v>
      </c>
      <c r="P1560" s="10">
        <f t="shared" si="145"/>
        <v>93.666666666666671</v>
      </c>
      <c r="Q1560" t="str">
        <f t="shared" si="146"/>
        <v>publishing</v>
      </c>
      <c r="R1560" t="str">
        <f t="shared" si="147"/>
        <v>children's books</v>
      </c>
      <c r="S1560" s="15">
        <f t="shared" si="148"/>
        <v>41846.728078703702</v>
      </c>
      <c r="T1560" s="15">
        <f t="shared" si="149"/>
        <v>41876.728078703702</v>
      </c>
    </row>
    <row r="1561" spans="1:20" ht="43.2" x14ac:dyDescent="0.3">
      <c r="A1561">
        <v>2881</v>
      </c>
      <c r="B1561" s="3" t="s">
        <v>2881</v>
      </c>
      <c r="C1561" s="3" t="s">
        <v>6991</v>
      </c>
      <c r="D1561">
        <v>5500</v>
      </c>
      <c r="E1561">
        <v>0</v>
      </c>
      <c r="F1561" s="6" t="s">
        <v>8221</v>
      </c>
      <c r="G1561" t="s">
        <v>8224</v>
      </c>
      <c r="H1561" t="s">
        <v>8246</v>
      </c>
      <c r="I1561">
        <v>1417620036</v>
      </c>
      <c r="J1561">
        <v>1412432436</v>
      </c>
      <c r="K1561" t="b">
        <v>0</v>
      </c>
      <c r="L1561">
        <v>0</v>
      </c>
      <c r="M1561" t="b">
        <v>0</v>
      </c>
      <c r="N1561" t="s">
        <v>8271</v>
      </c>
      <c r="O1561" s="9">
        <f t="shared" si="144"/>
        <v>0</v>
      </c>
      <c r="P1561" s="10" t="e">
        <f t="shared" si="145"/>
        <v>#DIV/0!</v>
      </c>
      <c r="Q1561" t="str">
        <f t="shared" si="146"/>
        <v>theater</v>
      </c>
      <c r="R1561" t="str">
        <f t="shared" si="147"/>
        <v>plays</v>
      </c>
      <c r="S1561" s="15">
        <f t="shared" si="148"/>
        <v>41916.347638888888</v>
      </c>
      <c r="T1561" s="15">
        <f t="shared" si="149"/>
        <v>41976.389305555553</v>
      </c>
    </row>
    <row r="1562" spans="1:20" ht="43.2" x14ac:dyDescent="0.3">
      <c r="A1562">
        <v>2892</v>
      </c>
      <c r="B1562" s="3" t="s">
        <v>2892</v>
      </c>
      <c r="C1562" s="3" t="s">
        <v>7002</v>
      </c>
      <c r="D1562">
        <v>5500</v>
      </c>
      <c r="E1562">
        <v>500</v>
      </c>
      <c r="F1562" s="6" t="s">
        <v>8221</v>
      </c>
      <c r="G1562" t="s">
        <v>8224</v>
      </c>
      <c r="H1562" t="s">
        <v>8246</v>
      </c>
      <c r="I1562">
        <v>1409000400</v>
      </c>
      <c r="J1562">
        <v>1408381704</v>
      </c>
      <c r="K1562" t="b">
        <v>0</v>
      </c>
      <c r="L1562">
        <v>17</v>
      </c>
      <c r="M1562" t="b">
        <v>0</v>
      </c>
      <c r="N1562" t="s">
        <v>8271</v>
      </c>
      <c r="O1562" s="9">
        <f t="shared" si="144"/>
        <v>9.0909090909090917</v>
      </c>
      <c r="P1562" s="10">
        <f t="shared" si="145"/>
        <v>29.411764705882351</v>
      </c>
      <c r="Q1562" t="str">
        <f t="shared" si="146"/>
        <v>theater</v>
      </c>
      <c r="R1562" t="str">
        <f t="shared" si="147"/>
        <v>plays</v>
      </c>
      <c r="S1562" s="15">
        <f t="shared" si="148"/>
        <v>41869.464166666665</v>
      </c>
      <c r="T1562" s="15">
        <f t="shared" si="149"/>
        <v>41876.625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10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41554.791701388887</v>
      </c>
      <c r="T1563" s="15">
        <f t="shared" si="149"/>
        <v>41584.833368055559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10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40079.316157407404</v>
      </c>
      <c r="T1564" s="15">
        <f t="shared" si="14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10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41652.492488425924</v>
      </c>
      <c r="T1565" s="15">
        <f t="shared" si="14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10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42121.117002314815</v>
      </c>
      <c r="T1566" s="15">
        <f t="shared" si="14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10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40672.479872685188</v>
      </c>
      <c r="T1567" s="15">
        <f t="shared" si="14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10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42549.666712962964</v>
      </c>
      <c r="T1568" s="15">
        <f t="shared" si="14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10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41671.686863425923</v>
      </c>
      <c r="T1569" s="15">
        <f t="shared" si="14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ref="O1570:O1633" si="150">E1570/D1570*100</f>
        <v>13.639999999999999</v>
      </c>
      <c r="P1570" s="10">
        <f t="shared" ref="P1570:P1633" si="151">E1570/L1570</f>
        <v>155</v>
      </c>
      <c r="Q1570" t="str">
        <f t="shared" ref="Q1570:Q1633" si="152">LEFT(N1570, SEARCH("/", N1570)-1)</f>
        <v>publishing</v>
      </c>
      <c r="R1570" t="str">
        <f t="shared" ref="R1570:R1633" si="153">RIGHT(N1570,LEN(N1570)-SEARCH("/",N1570))</f>
        <v>art books</v>
      </c>
      <c r="S1570" s="15">
        <f t="shared" si="148"/>
        <v>41961.812326388885</v>
      </c>
      <c r="T1570" s="15">
        <f t="shared" si="14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50"/>
        <v>0</v>
      </c>
      <c r="P1571" s="10" t="e">
        <f t="shared" si="151"/>
        <v>#DIV/0!</v>
      </c>
      <c r="Q1571" t="str">
        <f t="shared" si="152"/>
        <v>publishing</v>
      </c>
      <c r="R1571" t="str">
        <f t="shared" si="153"/>
        <v>art books</v>
      </c>
      <c r="S1571" s="15">
        <f t="shared" si="148"/>
        <v>41389.429560185185</v>
      </c>
      <c r="T1571" s="15">
        <f t="shared" si="14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50"/>
        <v>41.4</v>
      </c>
      <c r="P1572" s="10">
        <f t="shared" si="151"/>
        <v>47.769230769230766</v>
      </c>
      <c r="Q1572" t="str">
        <f t="shared" si="152"/>
        <v>publishing</v>
      </c>
      <c r="R1572" t="str">
        <f t="shared" si="153"/>
        <v>art books</v>
      </c>
      <c r="S1572" s="15">
        <f t="shared" si="148"/>
        <v>42438.563449074078</v>
      </c>
      <c r="T1572" s="15">
        <f t="shared" si="14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50"/>
        <v>0.66115702479338845</v>
      </c>
      <c r="P1573" s="10">
        <f t="shared" si="151"/>
        <v>20</v>
      </c>
      <c r="Q1573" t="str">
        <f t="shared" si="152"/>
        <v>publishing</v>
      </c>
      <c r="R1573" t="str">
        <f t="shared" si="153"/>
        <v>art books</v>
      </c>
      <c r="S1573" s="15">
        <f t="shared" si="148"/>
        <v>42144.519479166673</v>
      </c>
      <c r="T1573" s="15">
        <f t="shared" si="149"/>
        <v>42174.519479166673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50"/>
        <v>5</v>
      </c>
      <c r="P1574" s="10">
        <f t="shared" si="151"/>
        <v>41.666666666666664</v>
      </c>
      <c r="Q1574" t="str">
        <f t="shared" si="152"/>
        <v>publishing</v>
      </c>
      <c r="R1574" t="str">
        <f t="shared" si="153"/>
        <v>art books</v>
      </c>
      <c r="S1574" s="15">
        <f t="shared" si="148"/>
        <v>42403.783090277779</v>
      </c>
      <c r="T1574" s="15">
        <f t="shared" si="14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50"/>
        <v>2.4777777777777779</v>
      </c>
      <c r="P1575" s="10">
        <f t="shared" si="151"/>
        <v>74.333333333333329</v>
      </c>
      <c r="Q1575" t="str">
        <f t="shared" si="152"/>
        <v>publishing</v>
      </c>
      <c r="R1575" t="str">
        <f t="shared" si="153"/>
        <v>art books</v>
      </c>
      <c r="S1575" s="15">
        <f t="shared" si="148"/>
        <v>42785.750023148154</v>
      </c>
      <c r="T1575" s="15">
        <f t="shared" si="14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50"/>
        <v>5.0599999999999996</v>
      </c>
      <c r="P1576" s="10">
        <f t="shared" si="151"/>
        <v>84.333333333333329</v>
      </c>
      <c r="Q1576" t="str">
        <f t="shared" si="152"/>
        <v>publishing</v>
      </c>
      <c r="R1576" t="str">
        <f t="shared" si="153"/>
        <v>art books</v>
      </c>
      <c r="S1576" s="15">
        <f t="shared" si="148"/>
        <v>42017.677418981482</v>
      </c>
      <c r="T1576" s="15">
        <f t="shared" si="14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50"/>
        <v>22.91</v>
      </c>
      <c r="P1577" s="10">
        <f t="shared" si="151"/>
        <v>65.457142857142856</v>
      </c>
      <c r="Q1577" t="str">
        <f t="shared" si="152"/>
        <v>publishing</v>
      </c>
      <c r="R1577" t="str">
        <f t="shared" si="153"/>
        <v>art books</v>
      </c>
      <c r="S1577" s="15">
        <f t="shared" si="148"/>
        <v>41799.274259259262</v>
      </c>
      <c r="T1577" s="15">
        <f t="shared" si="149"/>
        <v>41829.274259259262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50"/>
        <v>13</v>
      </c>
      <c r="P1578" s="10">
        <f t="shared" si="151"/>
        <v>65</v>
      </c>
      <c r="Q1578" t="str">
        <f t="shared" si="152"/>
        <v>publishing</v>
      </c>
      <c r="R1578" t="str">
        <f t="shared" si="153"/>
        <v>art books</v>
      </c>
      <c r="S1578" s="15">
        <f t="shared" si="148"/>
        <v>42140.629259259258</v>
      </c>
      <c r="T1578" s="15">
        <f t="shared" si="14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50"/>
        <v>0.54999999999999993</v>
      </c>
      <c r="P1579" s="10">
        <f t="shared" si="151"/>
        <v>27.5</v>
      </c>
      <c r="Q1579" t="str">
        <f t="shared" si="152"/>
        <v>publishing</v>
      </c>
      <c r="R1579" t="str">
        <f t="shared" si="153"/>
        <v>art books</v>
      </c>
      <c r="S1579" s="15">
        <f t="shared" si="148"/>
        <v>41054.597777777781</v>
      </c>
      <c r="T1579" s="15">
        <f t="shared" si="149"/>
        <v>41114.597777777781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50"/>
        <v>10.806536636794938</v>
      </c>
      <c r="P1580" s="10">
        <f t="shared" si="151"/>
        <v>51.25</v>
      </c>
      <c r="Q1580" t="str">
        <f t="shared" si="152"/>
        <v>publishing</v>
      </c>
      <c r="R1580" t="str">
        <f t="shared" si="153"/>
        <v>art books</v>
      </c>
      <c r="S1580" s="15">
        <f t="shared" si="148"/>
        <v>40398.815868055557</v>
      </c>
      <c r="T1580" s="15">
        <f t="shared" si="14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50"/>
        <v>0.84008400840084008</v>
      </c>
      <c r="P1581" s="10">
        <f t="shared" si="151"/>
        <v>14</v>
      </c>
      <c r="Q1581" t="str">
        <f t="shared" si="152"/>
        <v>publishing</v>
      </c>
      <c r="R1581" t="str">
        <f t="shared" si="153"/>
        <v>art books</v>
      </c>
      <c r="S1581" s="15">
        <f t="shared" si="148"/>
        <v>41481.746423611112</v>
      </c>
      <c r="T1581" s="15">
        <f t="shared" si="14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50"/>
        <v>0</v>
      </c>
      <c r="P1582" s="10" t="e">
        <f t="shared" si="151"/>
        <v>#DIV/0!</v>
      </c>
      <c r="Q1582" t="str">
        <f t="shared" si="152"/>
        <v>publishing</v>
      </c>
      <c r="R1582" t="str">
        <f t="shared" si="153"/>
        <v>art books</v>
      </c>
      <c r="S1582" s="15">
        <f t="shared" si="148"/>
        <v>40989.800069444449</v>
      </c>
      <c r="T1582" s="15">
        <f t="shared" si="149"/>
        <v>41049.800069444449</v>
      </c>
    </row>
    <row r="1583" spans="1:20" ht="57.6" x14ac:dyDescent="0.3">
      <c r="A1583">
        <v>2900</v>
      </c>
      <c r="B1583" s="3" t="s">
        <v>2900</v>
      </c>
      <c r="C1583" s="3" t="s">
        <v>7010</v>
      </c>
      <c r="D1583">
        <v>5500</v>
      </c>
      <c r="E1583">
        <v>3405</v>
      </c>
      <c r="F1583" s="6" t="s">
        <v>8221</v>
      </c>
      <c r="G1583" t="s">
        <v>8224</v>
      </c>
      <c r="H1583" t="s">
        <v>8246</v>
      </c>
      <c r="I1583">
        <v>1407562632</v>
      </c>
      <c r="J1583">
        <v>1404970632</v>
      </c>
      <c r="K1583" t="b">
        <v>0</v>
      </c>
      <c r="L1583">
        <v>7</v>
      </c>
      <c r="M1583" t="b">
        <v>0</v>
      </c>
      <c r="N1583" t="s">
        <v>8271</v>
      </c>
      <c r="O1583" s="9">
        <f t="shared" si="150"/>
        <v>61.909090909090914</v>
      </c>
      <c r="P1583" s="10">
        <f t="shared" si="151"/>
        <v>486.42857142857144</v>
      </c>
      <c r="Q1583" t="str">
        <f t="shared" si="152"/>
        <v>theater</v>
      </c>
      <c r="R1583" t="str">
        <f t="shared" si="153"/>
        <v>plays</v>
      </c>
      <c r="S1583" s="15">
        <f t="shared" si="148"/>
        <v>41829.984166666669</v>
      </c>
      <c r="T1583" s="15">
        <f t="shared" si="149"/>
        <v>41859.984166666669</v>
      </c>
    </row>
    <row r="1584" spans="1:20" ht="43.2" x14ac:dyDescent="0.3">
      <c r="A1584">
        <v>3207</v>
      </c>
      <c r="B1584" s="3" t="s">
        <v>3207</v>
      </c>
      <c r="C1584" s="3" t="s">
        <v>7317</v>
      </c>
      <c r="D1584">
        <v>5500</v>
      </c>
      <c r="E1584">
        <v>2550</v>
      </c>
      <c r="F1584" s="6" t="s">
        <v>8221</v>
      </c>
      <c r="G1584" t="s">
        <v>8224</v>
      </c>
      <c r="H1584" t="s">
        <v>8246</v>
      </c>
      <c r="I1584">
        <v>1429767607</v>
      </c>
      <c r="J1584">
        <v>1424587207</v>
      </c>
      <c r="K1584" t="b">
        <v>0</v>
      </c>
      <c r="L1584">
        <v>36</v>
      </c>
      <c r="M1584" t="b">
        <v>0</v>
      </c>
      <c r="N1584" t="s">
        <v>8305</v>
      </c>
      <c r="O1584" s="9">
        <f t="shared" si="150"/>
        <v>46.36363636363636</v>
      </c>
      <c r="P1584" s="10">
        <f t="shared" si="151"/>
        <v>70.833333333333329</v>
      </c>
      <c r="Q1584" t="str">
        <f t="shared" si="152"/>
        <v>theater</v>
      </c>
      <c r="R1584" t="str">
        <f t="shared" si="153"/>
        <v>musical</v>
      </c>
      <c r="S1584" s="15">
        <f t="shared" si="148"/>
        <v>42057.027858796297</v>
      </c>
      <c r="T1584" s="15">
        <f t="shared" si="149"/>
        <v>42116.986192129625</v>
      </c>
    </row>
    <row r="1585" spans="1:20" ht="43.2" x14ac:dyDescent="0.3">
      <c r="A1585">
        <v>3731</v>
      </c>
      <c r="B1585" s="3" t="s">
        <v>3728</v>
      </c>
      <c r="C1585" s="3" t="s">
        <v>7841</v>
      </c>
      <c r="D1585">
        <v>5500</v>
      </c>
      <c r="E1585">
        <v>620</v>
      </c>
      <c r="F1585" s="6" t="s">
        <v>8221</v>
      </c>
      <c r="G1585" t="s">
        <v>8224</v>
      </c>
      <c r="H1585" t="s">
        <v>8246</v>
      </c>
      <c r="I1585">
        <v>1420860180</v>
      </c>
      <c r="J1585">
        <v>1418234646</v>
      </c>
      <c r="K1585" t="b">
        <v>0</v>
      </c>
      <c r="L1585">
        <v>12</v>
      </c>
      <c r="M1585" t="b">
        <v>0</v>
      </c>
      <c r="N1585" t="s">
        <v>8271</v>
      </c>
      <c r="O1585" s="9">
        <f t="shared" si="150"/>
        <v>11.272727272727273</v>
      </c>
      <c r="P1585" s="10">
        <f t="shared" si="151"/>
        <v>51.666666666666664</v>
      </c>
      <c r="Q1585" t="str">
        <f t="shared" si="152"/>
        <v>theater</v>
      </c>
      <c r="R1585" t="str">
        <f t="shared" si="153"/>
        <v>plays</v>
      </c>
      <c r="S1585" s="15">
        <f t="shared" si="148"/>
        <v>41983.502847222218</v>
      </c>
      <c r="T1585" s="15">
        <f t="shared" si="149"/>
        <v>42013.890972222223</v>
      </c>
    </row>
    <row r="1586" spans="1:20" ht="72" x14ac:dyDescent="0.3">
      <c r="A1586">
        <v>3941</v>
      </c>
      <c r="B1586" s="3" t="s">
        <v>3938</v>
      </c>
      <c r="C1586" s="3" t="s">
        <v>8049</v>
      </c>
      <c r="D1586">
        <v>5500</v>
      </c>
      <c r="E1586">
        <v>50</v>
      </c>
      <c r="F1586" s="6" t="s">
        <v>8221</v>
      </c>
      <c r="G1586" t="s">
        <v>8224</v>
      </c>
      <c r="H1586" t="s">
        <v>8246</v>
      </c>
      <c r="I1586">
        <v>1416877200</v>
      </c>
      <c r="J1586">
        <v>1414505137</v>
      </c>
      <c r="K1586" t="b">
        <v>0</v>
      </c>
      <c r="L1586">
        <v>2</v>
      </c>
      <c r="M1586" t="b">
        <v>0</v>
      </c>
      <c r="N1586" t="s">
        <v>8271</v>
      </c>
      <c r="O1586" s="9">
        <f t="shared" si="150"/>
        <v>0.90909090909090906</v>
      </c>
      <c r="P1586" s="10">
        <f t="shared" si="151"/>
        <v>25</v>
      </c>
      <c r="Q1586" t="str">
        <f t="shared" si="152"/>
        <v>theater</v>
      </c>
      <c r="R1586" t="str">
        <f t="shared" si="153"/>
        <v>plays</v>
      </c>
      <c r="S1586" s="15">
        <f t="shared" si="148"/>
        <v>41940.337233796294</v>
      </c>
      <c r="T1586" s="15">
        <f t="shared" si="149"/>
        <v>41967.791666666672</v>
      </c>
    </row>
    <row r="1587" spans="1:20" ht="43.2" x14ac:dyDescent="0.3">
      <c r="A1587">
        <v>3956</v>
      </c>
      <c r="B1587" s="3" t="s">
        <v>3953</v>
      </c>
      <c r="C1587" s="3" t="s">
        <v>8063</v>
      </c>
      <c r="D1587">
        <v>5500</v>
      </c>
      <c r="E1587">
        <v>0</v>
      </c>
      <c r="F1587" s="6" t="s">
        <v>8221</v>
      </c>
      <c r="G1587" t="s">
        <v>8224</v>
      </c>
      <c r="H1587" t="s">
        <v>8246</v>
      </c>
      <c r="I1587">
        <v>1461543600</v>
      </c>
      <c r="J1587">
        <v>1459203727</v>
      </c>
      <c r="K1587" t="b">
        <v>0</v>
      </c>
      <c r="L1587">
        <v>0</v>
      </c>
      <c r="M1587" t="b">
        <v>0</v>
      </c>
      <c r="N1587" t="s">
        <v>8271</v>
      </c>
      <c r="O1587" s="9">
        <f t="shared" si="150"/>
        <v>0</v>
      </c>
      <c r="P1587" s="10" t="e">
        <f t="shared" si="151"/>
        <v>#DIV/0!</v>
      </c>
      <c r="Q1587" t="str">
        <f t="shared" si="152"/>
        <v>theater</v>
      </c>
      <c r="R1587" t="str">
        <f t="shared" si="153"/>
        <v>plays</v>
      </c>
      <c r="S1587" s="15">
        <f t="shared" si="148"/>
        <v>42457.682025462964</v>
      </c>
      <c r="T1587" s="15">
        <f t="shared" si="149"/>
        <v>42484.763888888891</v>
      </c>
    </row>
    <row r="1588" spans="1:20" ht="57.6" x14ac:dyDescent="0.3">
      <c r="A1588">
        <v>4046</v>
      </c>
      <c r="B1588" s="3" t="s">
        <v>4042</v>
      </c>
      <c r="C1588" s="3" t="s">
        <v>8150</v>
      </c>
      <c r="D1588">
        <v>5600</v>
      </c>
      <c r="E1588">
        <v>460</v>
      </c>
      <c r="F1588" s="6" t="s">
        <v>8221</v>
      </c>
      <c r="G1588" t="s">
        <v>8224</v>
      </c>
      <c r="H1588" t="s">
        <v>8246</v>
      </c>
      <c r="I1588">
        <v>1413992210</v>
      </c>
      <c r="J1588">
        <v>1411400210</v>
      </c>
      <c r="K1588" t="b">
        <v>0</v>
      </c>
      <c r="L1588">
        <v>12</v>
      </c>
      <c r="M1588" t="b">
        <v>0</v>
      </c>
      <c r="N1588" t="s">
        <v>8271</v>
      </c>
      <c r="O1588" s="9">
        <f t="shared" si="150"/>
        <v>8.2142857142857135</v>
      </c>
      <c r="P1588" s="10">
        <f t="shared" si="151"/>
        <v>38.333333333333336</v>
      </c>
      <c r="Q1588" t="str">
        <f t="shared" si="152"/>
        <v>theater</v>
      </c>
      <c r="R1588" t="str">
        <f t="shared" si="153"/>
        <v>plays</v>
      </c>
      <c r="S1588" s="15">
        <f t="shared" si="148"/>
        <v>41904.400578703702</v>
      </c>
      <c r="T1588" s="15">
        <f t="shared" si="149"/>
        <v>41934.400578703702</v>
      </c>
    </row>
    <row r="1589" spans="1:20" ht="43.2" x14ac:dyDescent="0.3">
      <c r="A1589">
        <v>3105</v>
      </c>
      <c r="B1589" s="3" t="s">
        <v>3105</v>
      </c>
      <c r="C1589" s="3" t="s">
        <v>7215</v>
      </c>
      <c r="D1589">
        <v>5845</v>
      </c>
      <c r="E1589">
        <v>2476</v>
      </c>
      <c r="F1589" s="6" t="s">
        <v>8221</v>
      </c>
      <c r="G1589" t="s">
        <v>8224</v>
      </c>
      <c r="H1589" t="s">
        <v>8246</v>
      </c>
      <c r="I1589">
        <v>1413694800</v>
      </c>
      <c r="J1589">
        <v>1408986916</v>
      </c>
      <c r="K1589" t="b">
        <v>0</v>
      </c>
      <c r="L1589">
        <v>31</v>
      </c>
      <c r="M1589" t="b">
        <v>0</v>
      </c>
      <c r="N1589" t="s">
        <v>8303</v>
      </c>
      <c r="O1589" s="9">
        <f t="shared" si="150"/>
        <v>42.360992301112063</v>
      </c>
      <c r="P1589" s="10">
        <f t="shared" si="151"/>
        <v>79.870967741935488</v>
      </c>
      <c r="Q1589" t="str">
        <f t="shared" si="152"/>
        <v>theater</v>
      </c>
      <c r="R1589" t="str">
        <f t="shared" si="153"/>
        <v>spaces</v>
      </c>
      <c r="S1589" s="15">
        <f t="shared" si="148"/>
        <v>41876.468935185185</v>
      </c>
      <c r="T1589" s="15">
        <f t="shared" si="149"/>
        <v>41930.958333333336</v>
      </c>
    </row>
    <row r="1590" spans="1:20" ht="57.6" x14ac:dyDescent="0.3">
      <c r="A1590">
        <v>2743</v>
      </c>
      <c r="B1590" s="3" t="s">
        <v>2743</v>
      </c>
      <c r="C1590" s="3" t="s">
        <v>6853</v>
      </c>
      <c r="D1590">
        <v>5999</v>
      </c>
      <c r="E1590">
        <v>0</v>
      </c>
      <c r="F1590" s="6" t="s">
        <v>8221</v>
      </c>
      <c r="G1590" t="s">
        <v>8224</v>
      </c>
      <c r="H1590" t="s">
        <v>8246</v>
      </c>
      <c r="I1590">
        <v>1476863607</v>
      </c>
      <c r="J1590">
        <v>1474271607</v>
      </c>
      <c r="K1590" t="b">
        <v>0</v>
      </c>
      <c r="L1590">
        <v>0</v>
      </c>
      <c r="M1590" t="b">
        <v>0</v>
      </c>
      <c r="N1590" t="s">
        <v>8304</v>
      </c>
      <c r="O1590" s="9">
        <f t="shared" si="150"/>
        <v>0</v>
      </c>
      <c r="P1590" s="10" t="e">
        <f t="shared" si="151"/>
        <v>#DIV/0!</v>
      </c>
      <c r="Q1590" t="str">
        <f t="shared" si="152"/>
        <v>publishing</v>
      </c>
      <c r="R1590" t="str">
        <f t="shared" si="153"/>
        <v>children's books</v>
      </c>
      <c r="S1590" s="15">
        <f t="shared" si="148"/>
        <v>42632.078784722224</v>
      </c>
      <c r="T1590" s="15">
        <f t="shared" si="149"/>
        <v>42662.078784722224</v>
      </c>
    </row>
    <row r="1591" spans="1:20" ht="43.2" x14ac:dyDescent="0.3">
      <c r="A1591">
        <v>174</v>
      </c>
      <c r="B1591" s="3" t="s">
        <v>176</v>
      </c>
      <c r="C1591" s="3" t="s">
        <v>4284</v>
      </c>
      <c r="D1591">
        <v>6000</v>
      </c>
      <c r="E1591">
        <v>0</v>
      </c>
      <c r="F1591" s="6" t="s">
        <v>8221</v>
      </c>
      <c r="G1591" t="s">
        <v>8233</v>
      </c>
      <c r="H1591" t="s">
        <v>8249</v>
      </c>
      <c r="I1591">
        <v>1431108776</v>
      </c>
      <c r="J1591">
        <v>1425924776</v>
      </c>
      <c r="K1591" t="b">
        <v>0</v>
      </c>
      <c r="L1591">
        <v>0</v>
      </c>
      <c r="M1591" t="b">
        <v>0</v>
      </c>
      <c r="N1591" t="s">
        <v>8268</v>
      </c>
      <c r="O1591" s="9">
        <f t="shared" si="150"/>
        <v>0</v>
      </c>
      <c r="P1591" s="10" t="e">
        <f t="shared" si="151"/>
        <v>#DIV/0!</v>
      </c>
      <c r="Q1591" t="str">
        <f t="shared" si="152"/>
        <v>film &amp; video</v>
      </c>
      <c r="R1591" t="str">
        <f t="shared" si="153"/>
        <v>drama</v>
      </c>
      <c r="S1591" s="15">
        <f t="shared" si="148"/>
        <v>42072.508981481486</v>
      </c>
      <c r="T1591" s="15">
        <f t="shared" si="149"/>
        <v>42132.508981481486</v>
      </c>
    </row>
    <row r="1592" spans="1:20" ht="28.8" x14ac:dyDescent="0.3">
      <c r="A1592">
        <v>200</v>
      </c>
      <c r="B1592" s="3" t="s">
        <v>202</v>
      </c>
      <c r="C1592" s="3" t="s">
        <v>4310</v>
      </c>
      <c r="D1592">
        <v>6000</v>
      </c>
      <c r="E1592">
        <v>1571.55</v>
      </c>
      <c r="F1592" s="6" t="s">
        <v>8221</v>
      </c>
      <c r="G1592" t="s">
        <v>8224</v>
      </c>
      <c r="H1592" t="s">
        <v>8246</v>
      </c>
      <c r="I1592">
        <v>1410746403</v>
      </c>
      <c r="J1592">
        <v>1408154403</v>
      </c>
      <c r="K1592" t="b">
        <v>0</v>
      </c>
      <c r="L1592">
        <v>18</v>
      </c>
      <c r="M1592" t="b">
        <v>0</v>
      </c>
      <c r="N1592" t="s">
        <v>8268</v>
      </c>
      <c r="O1592" s="9">
        <f t="shared" si="150"/>
        <v>26.192500000000003</v>
      </c>
      <c r="P1592" s="10">
        <f t="shared" si="151"/>
        <v>87.308333333333337</v>
      </c>
      <c r="Q1592" t="str">
        <f t="shared" si="152"/>
        <v>film &amp; video</v>
      </c>
      <c r="R1592" t="str">
        <f t="shared" si="153"/>
        <v>drama</v>
      </c>
      <c r="S1592" s="15">
        <f t="shared" si="148"/>
        <v>41866.833368055559</v>
      </c>
      <c r="T1592" s="15">
        <f t="shared" si="149"/>
        <v>41896.833368055559</v>
      </c>
    </row>
    <row r="1593" spans="1:20" x14ac:dyDescent="0.3">
      <c r="A1593">
        <v>202</v>
      </c>
      <c r="B1593" s="3" t="s">
        <v>204</v>
      </c>
      <c r="C1593" s="3" t="s">
        <v>4312</v>
      </c>
      <c r="D1593">
        <v>6000</v>
      </c>
      <c r="E1593">
        <v>0</v>
      </c>
      <c r="F1593" s="6" t="s">
        <v>8221</v>
      </c>
      <c r="G1593" t="s">
        <v>8224</v>
      </c>
      <c r="H1593" t="s">
        <v>8246</v>
      </c>
      <c r="I1593">
        <v>1444337940</v>
      </c>
      <c r="J1593">
        <v>1441750564</v>
      </c>
      <c r="K1593" t="b">
        <v>0</v>
      </c>
      <c r="L1593">
        <v>0</v>
      </c>
      <c r="M1593" t="b">
        <v>0</v>
      </c>
      <c r="N1593" t="s">
        <v>8268</v>
      </c>
      <c r="O1593" s="9">
        <f t="shared" si="150"/>
        <v>0</v>
      </c>
      <c r="P1593" s="10" t="e">
        <f t="shared" si="151"/>
        <v>#DIV/0!</v>
      </c>
      <c r="Q1593" t="str">
        <f t="shared" si="152"/>
        <v>film &amp; video</v>
      </c>
      <c r="R1593" t="str">
        <f t="shared" si="153"/>
        <v>drama</v>
      </c>
      <c r="S1593" s="15">
        <f t="shared" si="148"/>
        <v>42255.677824074075</v>
      </c>
      <c r="T1593" s="15">
        <f t="shared" si="149"/>
        <v>42285.624305555553</v>
      </c>
    </row>
    <row r="1594" spans="1:20" ht="57.6" x14ac:dyDescent="0.3">
      <c r="A1594">
        <v>432</v>
      </c>
      <c r="B1594" s="3" t="s">
        <v>433</v>
      </c>
      <c r="C1594" s="3" t="s">
        <v>4542</v>
      </c>
      <c r="D1594">
        <v>6000</v>
      </c>
      <c r="E1594">
        <v>570</v>
      </c>
      <c r="F1594" s="6" t="s">
        <v>8221</v>
      </c>
      <c r="G1594" t="s">
        <v>8224</v>
      </c>
      <c r="H1594" t="s">
        <v>8246</v>
      </c>
      <c r="I1594">
        <v>1445448381</v>
      </c>
      <c r="J1594">
        <v>1440264381</v>
      </c>
      <c r="K1594" t="b">
        <v>0</v>
      </c>
      <c r="L1594">
        <v>8</v>
      </c>
      <c r="M1594" t="b">
        <v>0</v>
      </c>
      <c r="N1594" t="s">
        <v>8270</v>
      </c>
      <c r="O1594" s="9">
        <f t="shared" si="150"/>
        <v>9.5</v>
      </c>
      <c r="P1594" s="10">
        <f t="shared" si="151"/>
        <v>71.25</v>
      </c>
      <c r="Q1594" t="str">
        <f t="shared" si="152"/>
        <v>film &amp; video</v>
      </c>
      <c r="R1594" t="str">
        <f t="shared" si="153"/>
        <v>animation</v>
      </c>
      <c r="S1594" s="15">
        <f t="shared" si="148"/>
        <v>42238.476631944446</v>
      </c>
      <c r="T1594" s="15">
        <f t="shared" si="149"/>
        <v>42298.476631944446</v>
      </c>
    </row>
    <row r="1595" spans="1:20" ht="28.8" x14ac:dyDescent="0.3">
      <c r="A1595">
        <v>469</v>
      </c>
      <c r="B1595" s="3" t="s">
        <v>470</v>
      </c>
      <c r="C1595" s="3" t="s">
        <v>4579</v>
      </c>
      <c r="D1595">
        <v>6000</v>
      </c>
      <c r="E1595">
        <v>0</v>
      </c>
      <c r="F1595" s="6" t="s">
        <v>8221</v>
      </c>
      <c r="G1595" t="s">
        <v>8225</v>
      </c>
      <c r="H1595" t="s">
        <v>8247</v>
      </c>
      <c r="I1595">
        <v>1409960724</v>
      </c>
      <c r="J1595">
        <v>1404776724</v>
      </c>
      <c r="K1595" t="b">
        <v>0</v>
      </c>
      <c r="L1595">
        <v>0</v>
      </c>
      <c r="M1595" t="b">
        <v>0</v>
      </c>
      <c r="N1595" t="s">
        <v>8270</v>
      </c>
      <c r="O1595" s="9">
        <f t="shared" si="150"/>
        <v>0</v>
      </c>
      <c r="P1595" s="10" t="e">
        <f t="shared" si="151"/>
        <v>#DIV/0!</v>
      </c>
      <c r="Q1595" t="str">
        <f t="shared" si="152"/>
        <v>film &amp; video</v>
      </c>
      <c r="R1595" t="str">
        <f t="shared" si="153"/>
        <v>animation</v>
      </c>
      <c r="S1595" s="15">
        <f t="shared" si="148"/>
        <v>41827.739861111113</v>
      </c>
      <c r="T1595" s="15">
        <f t="shared" si="149"/>
        <v>41887.739861111113</v>
      </c>
    </row>
    <row r="1596" spans="1:20" ht="43.2" x14ac:dyDescent="0.3">
      <c r="A1596">
        <v>675</v>
      </c>
      <c r="B1596" s="3" t="s">
        <v>676</v>
      </c>
      <c r="C1596" s="3" t="s">
        <v>4785</v>
      </c>
      <c r="D1596">
        <v>6000</v>
      </c>
      <c r="E1596">
        <v>891</v>
      </c>
      <c r="F1596" s="6" t="s">
        <v>8221</v>
      </c>
      <c r="G1596" t="s">
        <v>8224</v>
      </c>
      <c r="H1596" t="s">
        <v>8246</v>
      </c>
      <c r="I1596">
        <v>1420095540</v>
      </c>
      <c r="J1596">
        <v>1417558804</v>
      </c>
      <c r="K1596" t="b">
        <v>0</v>
      </c>
      <c r="L1596">
        <v>26</v>
      </c>
      <c r="M1596" t="b">
        <v>0</v>
      </c>
      <c r="N1596" t="s">
        <v>8273</v>
      </c>
      <c r="O1596" s="9">
        <f t="shared" si="150"/>
        <v>14.85</v>
      </c>
      <c r="P1596" s="10">
        <f t="shared" si="151"/>
        <v>34.269230769230766</v>
      </c>
      <c r="Q1596" t="str">
        <f t="shared" si="152"/>
        <v>technology</v>
      </c>
      <c r="R1596" t="str">
        <f t="shared" si="153"/>
        <v>wearables</v>
      </c>
      <c r="S1596" s="15">
        <f t="shared" si="148"/>
        <v>41975.680601851855</v>
      </c>
      <c r="T1596" s="15">
        <f t="shared" si="149"/>
        <v>42005.040972222225</v>
      </c>
    </row>
    <row r="1597" spans="1:20" ht="43.2" x14ac:dyDescent="0.3">
      <c r="A1597">
        <v>871</v>
      </c>
      <c r="B1597" s="3" t="s">
        <v>872</v>
      </c>
      <c r="C1597" s="3" t="s">
        <v>4981</v>
      </c>
      <c r="D1597">
        <v>6000</v>
      </c>
      <c r="E1597">
        <v>325</v>
      </c>
      <c r="F1597" s="6" t="s">
        <v>8221</v>
      </c>
      <c r="G1597" t="s">
        <v>8224</v>
      </c>
      <c r="H1597" t="s">
        <v>8246</v>
      </c>
      <c r="I1597">
        <v>1385735295</v>
      </c>
      <c r="J1597">
        <v>1383139695</v>
      </c>
      <c r="K1597" t="b">
        <v>0</v>
      </c>
      <c r="L1597">
        <v>12</v>
      </c>
      <c r="M1597" t="b">
        <v>0</v>
      </c>
      <c r="N1597" t="s">
        <v>8278</v>
      </c>
      <c r="O1597" s="9">
        <f t="shared" si="150"/>
        <v>5.416666666666667</v>
      </c>
      <c r="P1597" s="10">
        <f t="shared" si="151"/>
        <v>27.083333333333332</v>
      </c>
      <c r="Q1597" t="str">
        <f t="shared" si="152"/>
        <v>music</v>
      </c>
      <c r="R1597" t="str">
        <f t="shared" si="153"/>
        <v>jazz</v>
      </c>
      <c r="S1597" s="15">
        <f t="shared" si="148"/>
        <v>41577.311284722222</v>
      </c>
      <c r="T1597" s="15">
        <f t="shared" si="149"/>
        <v>41607.352951388886</v>
      </c>
    </row>
    <row r="1598" spans="1:20" ht="43.2" x14ac:dyDescent="0.3">
      <c r="A1598">
        <v>892</v>
      </c>
      <c r="B1598" s="3" t="s">
        <v>893</v>
      </c>
      <c r="C1598" s="3" t="s">
        <v>5002</v>
      </c>
      <c r="D1598">
        <v>6000</v>
      </c>
      <c r="E1598">
        <v>2445</v>
      </c>
      <c r="F1598" s="6" t="s">
        <v>8221</v>
      </c>
      <c r="G1598" t="s">
        <v>8224</v>
      </c>
      <c r="H1598" t="s">
        <v>8246</v>
      </c>
      <c r="I1598">
        <v>1280635200</v>
      </c>
      <c r="J1598">
        <v>1273121283</v>
      </c>
      <c r="K1598" t="b">
        <v>0</v>
      </c>
      <c r="L1598">
        <v>17</v>
      </c>
      <c r="M1598" t="b">
        <v>0</v>
      </c>
      <c r="N1598" t="s">
        <v>8279</v>
      </c>
      <c r="O1598" s="9">
        <f t="shared" si="150"/>
        <v>40.75</v>
      </c>
      <c r="P1598" s="10">
        <f t="shared" si="151"/>
        <v>143.8235294117647</v>
      </c>
      <c r="Q1598" t="str">
        <f t="shared" si="152"/>
        <v>music</v>
      </c>
      <c r="R1598" t="str">
        <f t="shared" si="153"/>
        <v>indie rock</v>
      </c>
      <c r="S1598" s="15">
        <f t="shared" si="148"/>
        <v>40303.95003472222</v>
      </c>
      <c r="T1598" s="15">
        <f t="shared" si="149"/>
        <v>40390.916666666664</v>
      </c>
    </row>
    <row r="1599" spans="1:20" ht="43.2" x14ac:dyDescent="0.3">
      <c r="A1599">
        <v>925</v>
      </c>
      <c r="B1599" s="3" t="s">
        <v>926</v>
      </c>
      <c r="C1599" s="3" t="s">
        <v>5035</v>
      </c>
      <c r="D1599">
        <v>6000</v>
      </c>
      <c r="E1599">
        <v>160</v>
      </c>
      <c r="F1599" s="6" t="s">
        <v>8221</v>
      </c>
      <c r="G1599" t="s">
        <v>8224</v>
      </c>
      <c r="H1599" t="s">
        <v>8246</v>
      </c>
      <c r="I1599">
        <v>1385590111</v>
      </c>
      <c r="J1599">
        <v>1382994511</v>
      </c>
      <c r="K1599" t="b">
        <v>0</v>
      </c>
      <c r="L1599">
        <v>5</v>
      </c>
      <c r="M1599" t="b">
        <v>0</v>
      </c>
      <c r="N1599" t="s">
        <v>8278</v>
      </c>
      <c r="O1599" s="9">
        <f t="shared" si="150"/>
        <v>2.666666666666667</v>
      </c>
      <c r="P1599" s="10">
        <f t="shared" si="151"/>
        <v>32</v>
      </c>
      <c r="Q1599" t="str">
        <f t="shared" si="152"/>
        <v>music</v>
      </c>
      <c r="R1599" t="str">
        <f t="shared" si="153"/>
        <v>jazz</v>
      </c>
      <c r="S1599" s="15">
        <f t="shared" si="148"/>
        <v>41575.630914351852</v>
      </c>
      <c r="T1599" s="15">
        <f t="shared" si="149"/>
        <v>41605.672581018516</v>
      </c>
    </row>
    <row r="1600" spans="1:20" ht="43.2" x14ac:dyDescent="0.3">
      <c r="A1600">
        <v>1114</v>
      </c>
      <c r="B1600" s="3" t="s">
        <v>1115</v>
      </c>
      <c r="C1600" s="3" t="s">
        <v>5224</v>
      </c>
      <c r="D1600">
        <v>6000</v>
      </c>
      <c r="E1600">
        <v>10</v>
      </c>
      <c r="F1600" s="6" t="s">
        <v>8221</v>
      </c>
      <c r="G1600" t="s">
        <v>8225</v>
      </c>
      <c r="H1600" t="s">
        <v>8247</v>
      </c>
      <c r="I1600">
        <v>1381306687</v>
      </c>
      <c r="J1600">
        <v>1378714687</v>
      </c>
      <c r="K1600" t="b">
        <v>0</v>
      </c>
      <c r="L1600">
        <v>3</v>
      </c>
      <c r="M1600" t="b">
        <v>0</v>
      </c>
      <c r="N1600" t="s">
        <v>8282</v>
      </c>
      <c r="O1600" s="9">
        <f t="shared" si="150"/>
        <v>0.16666666666666669</v>
      </c>
      <c r="P1600" s="10">
        <f t="shared" si="151"/>
        <v>3.3333333333333335</v>
      </c>
      <c r="Q1600" t="str">
        <f t="shared" si="152"/>
        <v>games</v>
      </c>
      <c r="R1600" t="str">
        <f t="shared" si="153"/>
        <v>video games</v>
      </c>
      <c r="S1600" s="15">
        <f t="shared" si="148"/>
        <v>41526.095914351856</v>
      </c>
      <c r="T1600" s="15">
        <f t="shared" si="149"/>
        <v>41556.095914351856</v>
      </c>
    </row>
    <row r="1601" spans="1:20" ht="43.2" x14ac:dyDescent="0.3">
      <c r="A1601">
        <v>1146</v>
      </c>
      <c r="B1601" s="3" t="s">
        <v>1147</v>
      </c>
      <c r="C1601" s="3" t="s">
        <v>5256</v>
      </c>
      <c r="D1601">
        <v>6000</v>
      </c>
      <c r="E1601">
        <v>530</v>
      </c>
      <c r="F1601" s="6" t="s">
        <v>8221</v>
      </c>
      <c r="G1601" t="s">
        <v>8224</v>
      </c>
      <c r="H1601" t="s">
        <v>8246</v>
      </c>
      <c r="I1601">
        <v>1399071173</v>
      </c>
      <c r="J1601">
        <v>1395787973</v>
      </c>
      <c r="K1601" t="b">
        <v>0</v>
      </c>
      <c r="L1601">
        <v>12</v>
      </c>
      <c r="M1601" t="b">
        <v>0</v>
      </c>
      <c r="N1601" t="s">
        <v>8284</v>
      </c>
      <c r="O1601" s="9">
        <f t="shared" si="150"/>
        <v>8.8333333333333339</v>
      </c>
      <c r="P1601" s="10">
        <f t="shared" si="151"/>
        <v>44.166666666666664</v>
      </c>
      <c r="Q1601" t="str">
        <f t="shared" si="152"/>
        <v>food</v>
      </c>
      <c r="R1601" t="str">
        <f t="shared" si="153"/>
        <v>food trucks</v>
      </c>
      <c r="S1601" s="15">
        <f t="shared" si="148"/>
        <v>41723.7033912037</v>
      </c>
      <c r="T1601" s="15">
        <f t="shared" si="149"/>
        <v>41761.7033912037</v>
      </c>
    </row>
    <row r="1602" spans="1:20" ht="43.2" x14ac:dyDescent="0.3">
      <c r="A1602">
        <v>1177</v>
      </c>
      <c r="B1602" s="3" t="s">
        <v>1178</v>
      </c>
      <c r="C1602" s="3" t="s">
        <v>5287</v>
      </c>
      <c r="D1602">
        <v>6000</v>
      </c>
      <c r="E1602">
        <v>0</v>
      </c>
      <c r="F1602" s="6" t="s">
        <v>8221</v>
      </c>
      <c r="G1602" t="s">
        <v>8225</v>
      </c>
      <c r="H1602" t="s">
        <v>8247</v>
      </c>
      <c r="I1602">
        <v>1413388296</v>
      </c>
      <c r="J1602">
        <v>1410796296</v>
      </c>
      <c r="K1602" t="b">
        <v>0</v>
      </c>
      <c r="L1602">
        <v>0</v>
      </c>
      <c r="M1602" t="b">
        <v>0</v>
      </c>
      <c r="N1602" t="s">
        <v>8284</v>
      </c>
      <c r="O1602" s="9">
        <f t="shared" si="150"/>
        <v>0</v>
      </c>
      <c r="P1602" s="10" t="e">
        <f t="shared" si="151"/>
        <v>#DIV/0!</v>
      </c>
      <c r="Q1602" t="str">
        <f t="shared" si="152"/>
        <v>food</v>
      </c>
      <c r="R1602" t="str">
        <f t="shared" si="153"/>
        <v>food trucks</v>
      </c>
      <c r="S1602" s="15">
        <f t="shared" si="148"/>
        <v>41897.410833333335</v>
      </c>
      <c r="T1602" s="15">
        <f t="shared" si="149"/>
        <v>41927.410833333335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si="150"/>
        <v>108.2492</v>
      </c>
      <c r="P1603" s="10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5">
        <f t="shared" ref="S1603:S1666" si="154">(((J1603/60)/60)/24)+DATE(1970,1,1)+(-6/24)</f>
        <v>40637.842974537038</v>
      </c>
      <c r="T1603" s="15">
        <f t="shared" ref="T1603:T1666" si="155">(((I1603/60)/60)/24)+DATE(1970,1,1)+(-6/24)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10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4"/>
        <v>40788.047650462962</v>
      </c>
      <c r="T1604" s="15">
        <f t="shared" si="155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10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4"/>
        <v>40875.919664351852</v>
      </c>
      <c r="T1605" s="15">
        <f t="shared" si="155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10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4"/>
        <v>40945.595312500001</v>
      </c>
      <c r="T1606" s="15">
        <f t="shared" si="155"/>
        <v>40985.55364583333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10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4"/>
        <v>40746.762881944444</v>
      </c>
      <c r="T1607" s="15">
        <f t="shared" si="155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10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4"/>
        <v>40535.861550925925</v>
      </c>
      <c r="T1608" s="15">
        <f t="shared" si="155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10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4"/>
        <v>41053.55846064815</v>
      </c>
      <c r="T1609" s="15">
        <f t="shared" si="155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4"/>
        <v>41607.58085648148</v>
      </c>
      <c r="T1610" s="15">
        <f t="shared" si="155"/>
        <v>41639.976388888892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10">
        <f t="shared" si="151"/>
        <v>443.75</v>
      </c>
      <c r="Q1611" t="str">
        <f t="shared" si="152"/>
        <v>music</v>
      </c>
      <c r="R1611" t="str">
        <f t="shared" si="153"/>
        <v>rock</v>
      </c>
      <c r="S1611" s="15">
        <f t="shared" si="154"/>
        <v>40795.751261574071</v>
      </c>
      <c r="T1611" s="15">
        <f t="shared" si="155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10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4"/>
        <v>41228.674884259257</v>
      </c>
      <c r="T1612" s="15">
        <f t="shared" si="155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10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4"/>
        <v>41408.75037037037</v>
      </c>
      <c r="T1613" s="15">
        <f t="shared" si="155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10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41246.624814814815</v>
      </c>
      <c r="T1614" s="15">
        <f t="shared" si="155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10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4"/>
        <v>41081.819467592592</v>
      </c>
      <c r="T1615" s="15">
        <f t="shared" si="155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10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4"/>
        <v>41794.731122685182</v>
      </c>
      <c r="T1616" s="15">
        <f t="shared" si="155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10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4"/>
        <v>40844.800879629627</v>
      </c>
      <c r="T1617" s="15">
        <f t="shared" si="155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10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4"/>
        <v>41194.465520833335</v>
      </c>
      <c r="T1618" s="15">
        <f t="shared" si="155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10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4"/>
        <v>41546.414212962962</v>
      </c>
      <c r="T1619" s="15">
        <f t="shared" si="155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1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4"/>
        <v>41301.404340277775</v>
      </c>
      <c r="T1620" s="15">
        <f t="shared" si="155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10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4"/>
        <v>41875.93618055556</v>
      </c>
      <c r="T1621" s="15">
        <f t="shared" si="155"/>
        <v>41896.93618055556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10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4"/>
        <v>41321.089583333334</v>
      </c>
      <c r="T1622" s="15">
        <f t="shared" si="155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10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4"/>
        <v>41003.35665509259</v>
      </c>
      <c r="T1623" s="15">
        <f t="shared" si="155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10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4"/>
        <v>41950.04483796296</v>
      </c>
      <c r="T1624" s="15">
        <f t="shared" si="155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10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4"/>
        <v>41453.438530092593</v>
      </c>
      <c r="T1625" s="15">
        <f t="shared" si="155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10">
        <f t="shared" si="151"/>
        <v>47.2</v>
      </c>
      <c r="Q1626" t="str">
        <f t="shared" si="152"/>
        <v>music</v>
      </c>
      <c r="R1626" t="str">
        <f t="shared" si="153"/>
        <v>rock</v>
      </c>
      <c r="S1626" s="15">
        <f t="shared" si="154"/>
        <v>41243.117303240739</v>
      </c>
      <c r="T1626" s="15">
        <f t="shared" si="155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10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4"/>
        <v>41135.449687500004</v>
      </c>
      <c r="T1627" s="15">
        <f t="shared" si="155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10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4"/>
        <v>41579.597997685189</v>
      </c>
      <c r="T1628" s="15">
        <f t="shared" si="155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10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4"/>
        <v>41205.457048611112</v>
      </c>
      <c r="T1629" s="15">
        <f t="shared" si="155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10">
        <f t="shared" si="151"/>
        <v>45.875</v>
      </c>
      <c r="Q1630" t="str">
        <f t="shared" si="152"/>
        <v>music</v>
      </c>
      <c r="R1630" t="str">
        <f t="shared" si="153"/>
        <v>rock</v>
      </c>
      <c r="S1630" s="15">
        <f t="shared" si="154"/>
        <v>41774.487060185187</v>
      </c>
      <c r="T1630" s="15">
        <f t="shared" si="155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10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4"/>
        <v>41645.617280092592</v>
      </c>
      <c r="T1631" s="15">
        <f t="shared" si="155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10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4"/>
        <v>40939.587673611109</v>
      </c>
      <c r="T1632" s="15">
        <f t="shared" si="155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10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5">
        <f t="shared" si="154"/>
        <v>41164.609502314815</v>
      </c>
      <c r="T1633" s="15">
        <f t="shared" si="155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ref="O1634:O1697" si="156">E1634/D1634*100</f>
        <v>101.62500000000001</v>
      </c>
      <c r="P1634" s="10">
        <f t="shared" ref="P1634:P1697" si="157">E1634/L1634</f>
        <v>86.489361702127653</v>
      </c>
      <c r="Q1634" t="str">
        <f t="shared" ref="Q1634:Q1697" si="158">LEFT(N1634, SEARCH("/", N1634)-1)</f>
        <v>music</v>
      </c>
      <c r="R1634" t="str">
        <f t="shared" ref="R1634:R1697" si="159">RIGHT(N1634,LEN(N1634)-SEARCH("/",N1634))</f>
        <v>rock</v>
      </c>
      <c r="S1634" s="15">
        <f t="shared" si="154"/>
        <v>40750.090902777774</v>
      </c>
      <c r="T1634" s="15">
        <f t="shared" si="155"/>
        <v>40810.090902777774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6"/>
        <v>100</v>
      </c>
      <c r="P1635" s="10">
        <f t="shared" si="157"/>
        <v>172.41379310344828</v>
      </c>
      <c r="Q1635" t="str">
        <f t="shared" si="158"/>
        <v>music</v>
      </c>
      <c r="R1635" t="str">
        <f t="shared" si="159"/>
        <v>rock</v>
      </c>
      <c r="S1635" s="15">
        <f t="shared" si="154"/>
        <v>40896.633750000001</v>
      </c>
      <c r="T1635" s="15">
        <f t="shared" si="155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6"/>
        <v>100.49999999999999</v>
      </c>
      <c r="P1636" s="10">
        <f t="shared" si="157"/>
        <v>62.8125</v>
      </c>
      <c r="Q1636" t="str">
        <f t="shared" si="158"/>
        <v>music</v>
      </c>
      <c r="R1636" t="str">
        <f t="shared" si="159"/>
        <v>rock</v>
      </c>
      <c r="S1636" s="15">
        <f t="shared" si="154"/>
        <v>40657.939826388887</v>
      </c>
      <c r="T1636" s="15">
        <f t="shared" si="155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6"/>
        <v>125.29999999999998</v>
      </c>
      <c r="P1637" s="10">
        <f t="shared" si="157"/>
        <v>67.729729729729726</v>
      </c>
      <c r="Q1637" t="str">
        <f t="shared" si="158"/>
        <v>music</v>
      </c>
      <c r="R1637" t="str">
        <f t="shared" si="159"/>
        <v>rock</v>
      </c>
      <c r="S1637" s="15">
        <f t="shared" si="154"/>
        <v>42502.618761574078</v>
      </c>
      <c r="T1637" s="15">
        <f t="shared" si="155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6"/>
        <v>103.55555555555556</v>
      </c>
      <c r="P1638" s="10">
        <f t="shared" si="157"/>
        <v>53.5632183908046</v>
      </c>
      <c r="Q1638" t="str">
        <f t="shared" si="158"/>
        <v>music</v>
      </c>
      <c r="R1638" t="str">
        <f t="shared" si="159"/>
        <v>rock</v>
      </c>
      <c r="S1638" s="15">
        <f t="shared" si="154"/>
        <v>40662.83666666667</v>
      </c>
      <c r="T1638" s="15">
        <f t="shared" si="155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6"/>
        <v>103.8</v>
      </c>
      <c r="P1639" s="10">
        <f t="shared" si="157"/>
        <v>34.6</v>
      </c>
      <c r="Q1639" t="str">
        <f t="shared" si="158"/>
        <v>music</v>
      </c>
      <c r="R1639" t="str">
        <f t="shared" si="159"/>
        <v>rock</v>
      </c>
      <c r="S1639" s="15">
        <f t="shared" si="154"/>
        <v>40122.501620370371</v>
      </c>
      <c r="T1639" s="15">
        <f t="shared" si="155"/>
        <v>40178.73541666667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6"/>
        <v>105</v>
      </c>
      <c r="P1640" s="10">
        <f t="shared" si="157"/>
        <v>38.888888888888886</v>
      </c>
      <c r="Q1640" t="str">
        <f t="shared" si="158"/>
        <v>music</v>
      </c>
      <c r="R1640" t="str">
        <f t="shared" si="159"/>
        <v>rock</v>
      </c>
      <c r="S1640" s="15">
        <f t="shared" si="154"/>
        <v>41288.43712962963</v>
      </c>
      <c r="T1640" s="15">
        <f t="shared" si="155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6"/>
        <v>100</v>
      </c>
      <c r="P1641" s="10">
        <f t="shared" si="157"/>
        <v>94.736842105263165</v>
      </c>
      <c r="Q1641" t="str">
        <f t="shared" si="158"/>
        <v>music</v>
      </c>
      <c r="R1641" t="str">
        <f t="shared" si="159"/>
        <v>rock</v>
      </c>
      <c r="S1641" s="15">
        <f t="shared" si="154"/>
        <v>40941.402372685188</v>
      </c>
      <c r="T1641" s="15">
        <f t="shared" si="155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6"/>
        <v>169.86</v>
      </c>
      <c r="P1642" s="10">
        <f t="shared" si="157"/>
        <v>39.967058823529413</v>
      </c>
      <c r="Q1642" t="str">
        <f t="shared" si="158"/>
        <v>music</v>
      </c>
      <c r="R1642" t="str">
        <f t="shared" si="159"/>
        <v>rock</v>
      </c>
      <c r="S1642" s="15">
        <f t="shared" si="154"/>
        <v>40378.98096064815</v>
      </c>
      <c r="T1642" s="15">
        <f t="shared" si="155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6"/>
        <v>101.4</v>
      </c>
      <c r="P1643" s="10">
        <f t="shared" si="157"/>
        <v>97.5</v>
      </c>
      <c r="Q1643" t="str">
        <f t="shared" si="158"/>
        <v>music</v>
      </c>
      <c r="R1643" t="str">
        <f t="shared" si="159"/>
        <v>pop</v>
      </c>
      <c r="S1643" s="15">
        <f t="shared" si="154"/>
        <v>41962.346574074079</v>
      </c>
      <c r="T1643" s="15">
        <f t="shared" si="155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6"/>
        <v>100</v>
      </c>
      <c r="P1644" s="10">
        <f t="shared" si="157"/>
        <v>42.857142857142854</v>
      </c>
      <c r="Q1644" t="str">
        <f t="shared" si="158"/>
        <v>music</v>
      </c>
      <c r="R1644" t="str">
        <f t="shared" si="159"/>
        <v>pop</v>
      </c>
      <c r="S1644" s="15">
        <f t="shared" si="154"/>
        <v>40687.774618055555</v>
      </c>
      <c r="T1644" s="15">
        <f t="shared" si="155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6"/>
        <v>124.70000000000002</v>
      </c>
      <c r="P1645" s="10">
        <f t="shared" si="157"/>
        <v>168.51351351351352</v>
      </c>
      <c r="Q1645" t="str">
        <f t="shared" si="158"/>
        <v>music</v>
      </c>
      <c r="R1645" t="str">
        <f t="shared" si="159"/>
        <v>pop</v>
      </c>
      <c r="S1645" s="15">
        <f t="shared" si="154"/>
        <v>41146.574212962965</v>
      </c>
      <c r="T1645" s="15">
        <f t="shared" si="155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6"/>
        <v>109.5</v>
      </c>
      <c r="P1646" s="10">
        <f t="shared" si="157"/>
        <v>85.546875</v>
      </c>
      <c r="Q1646" t="str">
        <f t="shared" si="158"/>
        <v>music</v>
      </c>
      <c r="R1646" t="str">
        <f t="shared" si="159"/>
        <v>pop</v>
      </c>
      <c r="S1646" s="15">
        <f t="shared" si="154"/>
        <v>41174.80972222222</v>
      </c>
      <c r="T1646" s="15">
        <f t="shared" si="155"/>
        <v>41234.851388888892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6"/>
        <v>110.80000000000001</v>
      </c>
      <c r="P1647" s="10">
        <f t="shared" si="157"/>
        <v>554</v>
      </c>
      <c r="Q1647" t="str">
        <f t="shared" si="158"/>
        <v>music</v>
      </c>
      <c r="R1647" t="str">
        <f t="shared" si="159"/>
        <v>pop</v>
      </c>
      <c r="S1647" s="15">
        <f t="shared" si="154"/>
        <v>41521.367361111108</v>
      </c>
      <c r="T1647" s="15">
        <f t="shared" si="155"/>
        <v>41535.367361111108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6"/>
        <v>110.2</v>
      </c>
      <c r="P1648" s="10">
        <f t="shared" si="157"/>
        <v>26.554216867469879</v>
      </c>
      <c r="Q1648" t="str">
        <f t="shared" si="158"/>
        <v>music</v>
      </c>
      <c r="R1648" t="str">
        <f t="shared" si="159"/>
        <v>pop</v>
      </c>
      <c r="S1648" s="15">
        <f t="shared" si="154"/>
        <v>41833.200266203705</v>
      </c>
      <c r="T1648" s="15">
        <f t="shared" si="155"/>
        <v>41865.507638888892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6"/>
        <v>104.71999999999998</v>
      </c>
      <c r="P1649" s="10">
        <f t="shared" si="157"/>
        <v>113.82608695652173</v>
      </c>
      <c r="Q1649" t="str">
        <f t="shared" si="158"/>
        <v>music</v>
      </c>
      <c r="R1649" t="str">
        <f t="shared" si="159"/>
        <v>pop</v>
      </c>
      <c r="S1649" s="15">
        <f t="shared" si="154"/>
        <v>41039.159456018519</v>
      </c>
      <c r="T1649" s="15">
        <f t="shared" si="155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6"/>
        <v>125.26086956521738</v>
      </c>
      <c r="P1650" s="10">
        <f t="shared" si="157"/>
        <v>32.011111111111113</v>
      </c>
      <c r="Q1650" t="str">
        <f t="shared" si="158"/>
        <v>music</v>
      </c>
      <c r="R1650" t="str">
        <f t="shared" si="159"/>
        <v>pop</v>
      </c>
      <c r="S1650" s="15">
        <f t="shared" si="154"/>
        <v>40592.454652777778</v>
      </c>
      <c r="T1650" s="15">
        <f t="shared" si="155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6"/>
        <v>100.58763157894737</v>
      </c>
      <c r="P1651" s="10">
        <f t="shared" si="157"/>
        <v>47.189259259259259</v>
      </c>
      <c r="Q1651" t="str">
        <f t="shared" si="158"/>
        <v>music</v>
      </c>
      <c r="R1651" t="str">
        <f t="shared" si="159"/>
        <v>pop</v>
      </c>
      <c r="S1651" s="15">
        <f t="shared" si="154"/>
        <v>41737.434664351851</v>
      </c>
      <c r="T1651" s="15">
        <f t="shared" si="155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6"/>
        <v>141.55000000000001</v>
      </c>
      <c r="P1652" s="10">
        <f t="shared" si="157"/>
        <v>88.46875</v>
      </c>
      <c r="Q1652" t="str">
        <f t="shared" si="158"/>
        <v>music</v>
      </c>
      <c r="R1652" t="str">
        <f t="shared" si="159"/>
        <v>pop</v>
      </c>
      <c r="S1652" s="15">
        <f t="shared" si="154"/>
        <v>41526.185613425929</v>
      </c>
      <c r="T1652" s="15">
        <f t="shared" si="155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6"/>
        <v>100.75</v>
      </c>
      <c r="P1653" s="10">
        <f t="shared" si="157"/>
        <v>100.75</v>
      </c>
      <c r="Q1653" t="str">
        <f t="shared" si="158"/>
        <v>music</v>
      </c>
      <c r="R1653" t="str">
        <f t="shared" si="159"/>
        <v>pop</v>
      </c>
      <c r="S1653" s="15">
        <f t="shared" si="154"/>
        <v>40625.650694444441</v>
      </c>
      <c r="T1653" s="15">
        <f t="shared" si="155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6"/>
        <v>100.66666666666666</v>
      </c>
      <c r="P1654" s="10">
        <f t="shared" si="157"/>
        <v>64.714285714285708</v>
      </c>
      <c r="Q1654" t="str">
        <f t="shared" si="158"/>
        <v>music</v>
      </c>
      <c r="R1654" t="str">
        <f t="shared" si="159"/>
        <v>pop</v>
      </c>
      <c r="S1654" s="15">
        <f t="shared" si="154"/>
        <v>41572.242974537039</v>
      </c>
      <c r="T1654" s="15">
        <f t="shared" si="155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6"/>
        <v>174.2304</v>
      </c>
      <c r="P1655" s="10">
        <f t="shared" si="157"/>
        <v>51.854285714285716</v>
      </c>
      <c r="Q1655" t="str">
        <f t="shared" si="158"/>
        <v>music</v>
      </c>
      <c r="R1655" t="str">
        <f t="shared" si="159"/>
        <v>pop</v>
      </c>
      <c r="S1655" s="15">
        <f t="shared" si="154"/>
        <v>40626.584444444445</v>
      </c>
      <c r="T1655" s="15">
        <f t="shared" si="155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6"/>
        <v>119.90909090909089</v>
      </c>
      <c r="P1656" s="10">
        <f t="shared" si="157"/>
        <v>38.794117647058826</v>
      </c>
      <c r="Q1656" t="str">
        <f t="shared" si="158"/>
        <v>music</v>
      </c>
      <c r="R1656" t="str">
        <f t="shared" si="159"/>
        <v>pop</v>
      </c>
      <c r="S1656" s="15">
        <f t="shared" si="154"/>
        <v>40987.640740740739</v>
      </c>
      <c r="T1656" s="15">
        <f t="shared" si="155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6"/>
        <v>142.86666666666667</v>
      </c>
      <c r="P1657" s="10">
        <f t="shared" si="157"/>
        <v>44.645833333333336</v>
      </c>
      <c r="Q1657" t="str">
        <f t="shared" si="158"/>
        <v>music</v>
      </c>
      <c r="R1657" t="str">
        <f t="shared" si="159"/>
        <v>pop</v>
      </c>
      <c r="S1657" s="15">
        <f t="shared" si="154"/>
        <v>40974.541898148149</v>
      </c>
      <c r="T1657" s="15">
        <f t="shared" si="155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6"/>
        <v>100.33493333333334</v>
      </c>
      <c r="P1658" s="10">
        <f t="shared" si="157"/>
        <v>156.77333333333334</v>
      </c>
      <c r="Q1658" t="str">
        <f t="shared" si="158"/>
        <v>music</v>
      </c>
      <c r="R1658" t="str">
        <f t="shared" si="159"/>
        <v>pop</v>
      </c>
      <c r="S1658" s="15">
        <f t="shared" si="154"/>
        <v>41226.678842592592</v>
      </c>
      <c r="T1658" s="15">
        <f t="shared" si="155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6"/>
        <v>104.93380000000001</v>
      </c>
      <c r="P1659" s="10">
        <f t="shared" si="157"/>
        <v>118.70339366515837</v>
      </c>
      <c r="Q1659" t="str">
        <f t="shared" si="158"/>
        <v>music</v>
      </c>
      <c r="R1659" t="str">
        <f t="shared" si="159"/>
        <v>pop</v>
      </c>
      <c r="S1659" s="15">
        <f t="shared" si="154"/>
        <v>41023.532037037039</v>
      </c>
      <c r="T1659" s="15">
        <f t="shared" si="155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6"/>
        <v>132.23333333333335</v>
      </c>
      <c r="P1660" s="10">
        <f t="shared" si="157"/>
        <v>74.149532710280369</v>
      </c>
      <c r="Q1660" t="str">
        <f t="shared" si="158"/>
        <v>music</v>
      </c>
      <c r="R1660" t="str">
        <f t="shared" si="159"/>
        <v>pop</v>
      </c>
      <c r="S1660" s="15">
        <f t="shared" si="154"/>
        <v>41222.97184027778</v>
      </c>
      <c r="T1660" s="15">
        <f t="shared" si="155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6"/>
        <v>112.79999999999998</v>
      </c>
      <c r="P1661" s="10">
        <f t="shared" si="157"/>
        <v>12.533333333333333</v>
      </c>
      <c r="Q1661" t="str">
        <f t="shared" si="158"/>
        <v>music</v>
      </c>
      <c r="R1661" t="str">
        <f t="shared" si="159"/>
        <v>pop</v>
      </c>
      <c r="S1661" s="15">
        <f t="shared" si="154"/>
        <v>41596.663437499999</v>
      </c>
      <c r="T1661" s="15">
        <f t="shared" si="155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6"/>
        <v>1253.75</v>
      </c>
      <c r="P1662" s="10">
        <f t="shared" si="157"/>
        <v>27.861111111111111</v>
      </c>
      <c r="Q1662" t="str">
        <f t="shared" si="158"/>
        <v>music</v>
      </c>
      <c r="R1662" t="str">
        <f t="shared" si="159"/>
        <v>pop</v>
      </c>
      <c r="S1662" s="15">
        <f t="shared" si="154"/>
        <v>42459.443865740745</v>
      </c>
      <c r="T1662" s="15">
        <f t="shared" si="155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6"/>
        <v>102.50632911392405</v>
      </c>
      <c r="P1663" s="10">
        <f t="shared" si="157"/>
        <v>80.178217821782184</v>
      </c>
      <c r="Q1663" t="str">
        <f t="shared" si="158"/>
        <v>music</v>
      </c>
      <c r="R1663" t="str">
        <f t="shared" si="159"/>
        <v>pop</v>
      </c>
      <c r="S1663" s="15">
        <f t="shared" si="154"/>
        <v>42343.748043981483</v>
      </c>
      <c r="T1663" s="15">
        <f t="shared" si="155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6"/>
        <v>102.6375</v>
      </c>
      <c r="P1664" s="10">
        <f t="shared" si="157"/>
        <v>132.43548387096774</v>
      </c>
      <c r="Q1664" t="str">
        <f t="shared" si="158"/>
        <v>music</v>
      </c>
      <c r="R1664" t="str">
        <f t="shared" si="159"/>
        <v>pop</v>
      </c>
      <c r="S1664" s="15">
        <f t="shared" si="154"/>
        <v>40847.948333333334</v>
      </c>
      <c r="T1664" s="15">
        <f t="shared" si="155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6"/>
        <v>108</v>
      </c>
      <c r="P1665" s="10">
        <f t="shared" si="157"/>
        <v>33.75</v>
      </c>
      <c r="Q1665" t="str">
        <f t="shared" si="158"/>
        <v>music</v>
      </c>
      <c r="R1665" t="str">
        <f t="shared" si="159"/>
        <v>pop</v>
      </c>
      <c r="S1665" s="15">
        <f t="shared" si="154"/>
        <v>42005.77207175926</v>
      </c>
      <c r="T1665" s="15">
        <f t="shared" si="155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6"/>
        <v>122.40879999999999</v>
      </c>
      <c r="P1666" s="10">
        <f t="shared" si="157"/>
        <v>34.384494382022467</v>
      </c>
      <c r="Q1666" t="str">
        <f t="shared" si="158"/>
        <v>music</v>
      </c>
      <c r="R1666" t="str">
        <f t="shared" si="159"/>
        <v>pop</v>
      </c>
      <c r="S1666" s="15">
        <f t="shared" si="154"/>
        <v>40939.511782407404</v>
      </c>
      <c r="T1666" s="15">
        <f t="shared" si="155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si="156"/>
        <v>119.45714285714286</v>
      </c>
      <c r="P1667" s="10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5">
        <f t="shared" ref="S1667:S1730" si="160">(((J1667/60)/60)/24)+DATE(1970,1,1)+(-6/24)</f>
        <v>40564.399456018517</v>
      </c>
      <c r="T1667" s="15">
        <f t="shared" ref="T1667:T1730" si="161">(((I1667/60)/60)/24)+DATE(1970,1,1)+(-6/24)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10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0"/>
        <v>41331.003159722226</v>
      </c>
      <c r="T1668" s="15">
        <f t="shared" si="161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10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0"/>
        <v>41681.8205787037</v>
      </c>
      <c r="T1669" s="15">
        <f t="shared" si="161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1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0"/>
        <v>40844.89975694444</v>
      </c>
      <c r="T1670" s="15">
        <f t="shared" si="161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10">
        <f t="shared" si="157"/>
        <v>53.75</v>
      </c>
      <c r="Q1671" t="str">
        <f t="shared" si="158"/>
        <v>music</v>
      </c>
      <c r="R1671" t="str">
        <f t="shared" si="159"/>
        <v>pop</v>
      </c>
      <c r="S1671" s="15">
        <f t="shared" si="160"/>
        <v>42461.635138888887</v>
      </c>
      <c r="T1671" s="15">
        <f t="shared" si="161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10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0"/>
        <v>40313.680543981485</v>
      </c>
      <c r="T1672" s="15">
        <f t="shared" si="161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10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0"/>
        <v>42553.29414351852</v>
      </c>
      <c r="T1673" s="15">
        <f t="shared" si="161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10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0"/>
        <v>41034.406597222223</v>
      </c>
      <c r="T1674" s="15">
        <f t="shared" si="161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10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0"/>
        <v>42039.628379629634</v>
      </c>
      <c r="T1675" s="15">
        <f t="shared" si="161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10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0"/>
        <v>42569.355393518519</v>
      </c>
      <c r="T1676" s="15">
        <f t="shared" si="161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10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0"/>
        <v>40802.483101851853</v>
      </c>
      <c r="T1677" s="15">
        <f t="shared" si="161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10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0"/>
        <v>40973.47623842593</v>
      </c>
      <c r="T1678" s="15">
        <f t="shared" si="161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10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0"/>
        <v>42416.157129629632</v>
      </c>
      <c r="T1679" s="15">
        <f t="shared" si="161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1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0"/>
        <v>41662.604988425926</v>
      </c>
      <c r="T1680" s="15">
        <f t="shared" si="161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10">
        <f t="shared" si="157"/>
        <v>62.5</v>
      </c>
      <c r="Q1681" t="str">
        <f t="shared" si="158"/>
        <v>music</v>
      </c>
      <c r="R1681" t="str">
        <f t="shared" si="159"/>
        <v>pop</v>
      </c>
      <c r="S1681" s="15">
        <f t="shared" si="160"/>
        <v>40722.818807870368</v>
      </c>
      <c r="T1681" s="15">
        <f t="shared" si="161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10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41802.507719907408</v>
      </c>
      <c r="T1682" s="15">
        <f t="shared" si="161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10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0"/>
        <v>42773.871342592596</v>
      </c>
      <c r="T1683" s="15">
        <f t="shared" si="161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10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5">
        <f t="shared" si="160"/>
        <v>42778.96365740741</v>
      </c>
      <c r="T1684" s="15">
        <f t="shared" si="161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10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42808.531689814816</v>
      </c>
      <c r="T1685" s="15">
        <f t="shared" si="161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10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0"/>
        <v>42783.565289351856</v>
      </c>
      <c r="T1686" s="15">
        <f t="shared" si="161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10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42788.0002662037</v>
      </c>
      <c r="T1687" s="15">
        <f t="shared" si="161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10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42792.593969907408</v>
      </c>
      <c r="T1688" s="15">
        <f t="shared" si="161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10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0"/>
        <v>42801.796817129631</v>
      </c>
      <c r="T1689" s="15">
        <f t="shared" si="161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1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0"/>
        <v>42804.284652777773</v>
      </c>
      <c r="T1690" s="15">
        <f t="shared" si="161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10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0"/>
        <v>42780.692476851851</v>
      </c>
      <c r="T1691" s="15">
        <f t="shared" si="161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10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0"/>
        <v>42801.18104166667</v>
      </c>
      <c r="T1692" s="15">
        <f t="shared" si="161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10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0"/>
        <v>42795.451481481476</v>
      </c>
      <c r="T1693" s="15">
        <f t="shared" si="161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10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0"/>
        <v>42787.901238425926</v>
      </c>
      <c r="T1694" s="15">
        <f t="shared" si="161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10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42803.670277777783</v>
      </c>
      <c r="T1695" s="15">
        <f t="shared" si="161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10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42791.419837962967</v>
      </c>
      <c r="T1696" s="15">
        <f t="shared" si="161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10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5">
        <f t="shared" si="160"/>
        <v>42800.781412037039</v>
      </c>
      <c r="T1697" s="15">
        <f t="shared" si="161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ref="O1698:O1761" si="162">E1698/D1698*100</f>
        <v>0</v>
      </c>
      <c r="P1698" s="10" t="e">
        <f t="shared" ref="P1698:P1761" si="163">E1698/L1698</f>
        <v>#DIV/0!</v>
      </c>
      <c r="Q1698" t="str">
        <f t="shared" ref="Q1698:Q1761" si="164">LEFT(N1698, SEARCH("/", N1698)-1)</f>
        <v>music</v>
      </c>
      <c r="R1698" t="str">
        <f t="shared" ref="R1698:R1761" si="165">RIGHT(N1698,LEN(N1698)-SEARCH("/",N1698))</f>
        <v>faith</v>
      </c>
      <c r="S1698" s="15">
        <f t="shared" si="160"/>
        <v>42795.819571759261</v>
      </c>
      <c r="T1698" s="15">
        <f t="shared" si="161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62"/>
        <v>20.208000000000002</v>
      </c>
      <c r="P1699" s="10">
        <f t="shared" si="163"/>
        <v>114.81818181818181</v>
      </c>
      <c r="Q1699" t="str">
        <f t="shared" si="164"/>
        <v>music</v>
      </c>
      <c r="R1699" t="str">
        <f t="shared" si="165"/>
        <v>faith</v>
      </c>
      <c r="S1699" s="15">
        <f t="shared" si="160"/>
        <v>42804.782962962956</v>
      </c>
      <c r="T1699" s="15">
        <f t="shared" si="161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62"/>
        <v>0</v>
      </c>
      <c r="P1700" s="10" t="e">
        <f t="shared" si="163"/>
        <v>#DIV/0!</v>
      </c>
      <c r="Q1700" t="str">
        <f t="shared" si="164"/>
        <v>music</v>
      </c>
      <c r="R1700" t="str">
        <f t="shared" si="165"/>
        <v>faith</v>
      </c>
      <c r="S1700" s="15">
        <f t="shared" si="160"/>
        <v>42795.957870370374</v>
      </c>
      <c r="T1700" s="15">
        <f t="shared" si="161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62"/>
        <v>4.2311459353574925</v>
      </c>
      <c r="P1701" s="10">
        <f t="shared" si="163"/>
        <v>54</v>
      </c>
      <c r="Q1701" t="str">
        <f t="shared" si="164"/>
        <v>music</v>
      </c>
      <c r="R1701" t="str">
        <f t="shared" si="165"/>
        <v>faith</v>
      </c>
      <c r="S1701" s="15">
        <f t="shared" si="160"/>
        <v>42806.613946759258</v>
      </c>
      <c r="T1701" s="15">
        <f t="shared" si="161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62"/>
        <v>26.06</v>
      </c>
      <c r="P1702" s="10">
        <f t="shared" si="163"/>
        <v>65.974683544303801</v>
      </c>
      <c r="Q1702" t="str">
        <f t="shared" si="164"/>
        <v>music</v>
      </c>
      <c r="R1702" t="str">
        <f t="shared" si="165"/>
        <v>faith</v>
      </c>
      <c r="S1702" s="15">
        <f t="shared" si="160"/>
        <v>42795.821643518517</v>
      </c>
      <c r="T1702" s="15">
        <f t="shared" si="161"/>
        <v>42825.916666666672</v>
      </c>
    </row>
    <row r="1703" spans="1:20" ht="43.2" x14ac:dyDescent="0.3">
      <c r="A1703">
        <v>1410</v>
      </c>
      <c r="B1703" s="3" t="s">
        <v>1411</v>
      </c>
      <c r="C1703" s="3" t="s">
        <v>5520</v>
      </c>
      <c r="D1703">
        <v>6000</v>
      </c>
      <c r="E1703">
        <v>1</v>
      </c>
      <c r="F1703" s="6" t="s">
        <v>8221</v>
      </c>
      <c r="G1703" t="s">
        <v>8237</v>
      </c>
      <c r="H1703" t="s">
        <v>8249</v>
      </c>
      <c r="I1703">
        <v>1464939520</v>
      </c>
      <c r="J1703">
        <v>1461051520</v>
      </c>
      <c r="K1703" t="b">
        <v>0</v>
      </c>
      <c r="L1703">
        <v>1</v>
      </c>
      <c r="M1703" t="b">
        <v>0</v>
      </c>
      <c r="N1703" t="s">
        <v>8287</v>
      </c>
      <c r="O1703" s="9">
        <f t="shared" si="162"/>
        <v>1.6666666666666666E-2</v>
      </c>
      <c r="P1703" s="10">
        <f t="shared" si="163"/>
        <v>1</v>
      </c>
      <c r="Q1703" t="str">
        <f t="shared" si="164"/>
        <v>publishing</v>
      </c>
      <c r="R1703" t="str">
        <f t="shared" si="165"/>
        <v>translations</v>
      </c>
      <c r="S1703" s="15">
        <f t="shared" si="160"/>
        <v>42479.068518518514</v>
      </c>
      <c r="T1703" s="15">
        <f t="shared" si="161"/>
        <v>42524.068518518514</v>
      </c>
    </row>
    <row r="1704" spans="1:20" ht="43.2" x14ac:dyDescent="0.3">
      <c r="A1704">
        <v>1553</v>
      </c>
      <c r="B1704" s="3" t="s">
        <v>1554</v>
      </c>
      <c r="C1704" s="3" t="s">
        <v>5663</v>
      </c>
      <c r="D1704">
        <v>6000</v>
      </c>
      <c r="E1704">
        <v>0</v>
      </c>
      <c r="F1704" s="6" t="s">
        <v>8221</v>
      </c>
      <c r="G1704" t="s">
        <v>8224</v>
      </c>
      <c r="H1704" t="s">
        <v>8246</v>
      </c>
      <c r="I1704">
        <v>1441176447</v>
      </c>
      <c r="J1704">
        <v>1438584447</v>
      </c>
      <c r="K1704" t="b">
        <v>0</v>
      </c>
      <c r="L1704">
        <v>0</v>
      </c>
      <c r="M1704" t="b">
        <v>0</v>
      </c>
      <c r="N1704" t="s">
        <v>8289</v>
      </c>
      <c r="O1704" s="9">
        <f t="shared" si="162"/>
        <v>0</v>
      </c>
      <c r="P1704" s="10" t="e">
        <f t="shared" si="163"/>
        <v>#DIV/0!</v>
      </c>
      <c r="Q1704" t="str">
        <f t="shared" si="164"/>
        <v>photography</v>
      </c>
      <c r="R1704" t="str">
        <f t="shared" si="165"/>
        <v>nature</v>
      </c>
      <c r="S1704" s="15">
        <f t="shared" si="160"/>
        <v>42219.032951388886</v>
      </c>
      <c r="T1704" s="15">
        <f t="shared" si="161"/>
        <v>42249.032951388886</v>
      </c>
    </row>
    <row r="1705" spans="1:20" ht="43.2" x14ac:dyDescent="0.3">
      <c r="A1705">
        <v>1724</v>
      </c>
      <c r="B1705" s="3" t="s">
        <v>1725</v>
      </c>
      <c r="C1705" s="3" t="s">
        <v>5834</v>
      </c>
      <c r="D1705">
        <v>6000</v>
      </c>
      <c r="E1705">
        <v>35</v>
      </c>
      <c r="F1705" s="6" t="s">
        <v>8221</v>
      </c>
      <c r="G1705" t="s">
        <v>8224</v>
      </c>
      <c r="H1705" t="s">
        <v>8246</v>
      </c>
      <c r="I1705">
        <v>1414707762</v>
      </c>
      <c r="J1705">
        <v>1412115762</v>
      </c>
      <c r="K1705" t="b">
        <v>0</v>
      </c>
      <c r="L1705">
        <v>4</v>
      </c>
      <c r="M1705" t="b">
        <v>0</v>
      </c>
      <c r="N1705" t="s">
        <v>8293</v>
      </c>
      <c r="O1705" s="9">
        <f t="shared" si="162"/>
        <v>0.58333333333333337</v>
      </c>
      <c r="P1705" s="10">
        <f t="shared" si="163"/>
        <v>8.75</v>
      </c>
      <c r="Q1705" t="str">
        <f t="shared" si="164"/>
        <v>music</v>
      </c>
      <c r="R1705" t="str">
        <f t="shared" si="165"/>
        <v>faith</v>
      </c>
      <c r="S1705" s="15">
        <f t="shared" si="160"/>
        <v>41912.682430555556</v>
      </c>
      <c r="T1705" s="15">
        <f t="shared" si="161"/>
        <v>41942.682430555556</v>
      </c>
    </row>
    <row r="1706" spans="1:20" x14ac:dyDescent="0.3">
      <c r="A1706">
        <v>1988</v>
      </c>
      <c r="B1706" s="3" t="s">
        <v>1989</v>
      </c>
      <c r="C1706" s="3" t="s">
        <v>6098</v>
      </c>
      <c r="D1706">
        <v>6000</v>
      </c>
      <c r="E1706">
        <v>25</v>
      </c>
      <c r="F1706" s="6" t="s">
        <v>8221</v>
      </c>
      <c r="G1706" t="s">
        <v>8224</v>
      </c>
      <c r="H1706" t="s">
        <v>8246</v>
      </c>
      <c r="I1706">
        <v>1440094742</v>
      </c>
      <c r="J1706">
        <v>1437502742</v>
      </c>
      <c r="K1706" t="b">
        <v>0</v>
      </c>
      <c r="L1706">
        <v>1</v>
      </c>
      <c r="M1706" t="b">
        <v>0</v>
      </c>
      <c r="N1706" t="s">
        <v>8296</v>
      </c>
      <c r="O1706" s="9">
        <f t="shared" si="162"/>
        <v>0.41666666666666669</v>
      </c>
      <c r="P1706" s="10">
        <f t="shared" si="163"/>
        <v>25</v>
      </c>
      <c r="Q1706" t="str">
        <f t="shared" si="164"/>
        <v>photography</v>
      </c>
      <c r="R1706" t="str">
        <f t="shared" si="165"/>
        <v>people</v>
      </c>
      <c r="S1706" s="15">
        <f t="shared" si="160"/>
        <v>42206.513217592597</v>
      </c>
      <c r="T1706" s="15">
        <f t="shared" si="161"/>
        <v>42236.513217592597</v>
      </c>
    </row>
    <row r="1707" spans="1:20" ht="43.2" x14ac:dyDescent="0.3">
      <c r="A1707">
        <v>2134</v>
      </c>
      <c r="B1707" s="3" t="s">
        <v>2135</v>
      </c>
      <c r="C1707" s="3" t="s">
        <v>6244</v>
      </c>
      <c r="D1707">
        <v>6000</v>
      </c>
      <c r="E1707">
        <v>104</v>
      </c>
      <c r="F1707" s="6" t="s">
        <v>8221</v>
      </c>
      <c r="G1707" t="s">
        <v>8224</v>
      </c>
      <c r="H1707" t="s">
        <v>8246</v>
      </c>
      <c r="I1707">
        <v>1367097391</v>
      </c>
      <c r="J1707">
        <v>1364505391</v>
      </c>
      <c r="K1707" t="b">
        <v>0</v>
      </c>
      <c r="L1707">
        <v>3</v>
      </c>
      <c r="M1707" t="b">
        <v>0</v>
      </c>
      <c r="N1707" t="s">
        <v>8282</v>
      </c>
      <c r="O1707" s="9">
        <f t="shared" si="162"/>
        <v>1.7333333333333332</v>
      </c>
      <c r="P1707" s="10">
        <f t="shared" si="163"/>
        <v>34.666666666666664</v>
      </c>
      <c r="Q1707" t="str">
        <f t="shared" si="164"/>
        <v>games</v>
      </c>
      <c r="R1707" t="str">
        <f t="shared" si="165"/>
        <v>video games</v>
      </c>
      <c r="S1707" s="15">
        <f t="shared" si="160"/>
        <v>41361.636469907404</v>
      </c>
      <c r="T1707" s="15">
        <f t="shared" si="161"/>
        <v>41391.636469907404</v>
      </c>
    </row>
    <row r="1708" spans="1:20" ht="28.8" x14ac:dyDescent="0.3">
      <c r="A1708">
        <v>2421</v>
      </c>
      <c r="B1708" s="3" t="s">
        <v>2422</v>
      </c>
      <c r="C1708" s="3" t="s">
        <v>6531</v>
      </c>
      <c r="D1708">
        <v>6000</v>
      </c>
      <c r="E1708">
        <v>1</v>
      </c>
      <c r="F1708" s="6" t="s">
        <v>8221</v>
      </c>
      <c r="G1708" t="s">
        <v>8224</v>
      </c>
      <c r="H1708" t="s">
        <v>8246</v>
      </c>
      <c r="I1708">
        <v>1424536196</v>
      </c>
      <c r="J1708">
        <v>1421944196</v>
      </c>
      <c r="K1708" t="b">
        <v>0</v>
      </c>
      <c r="L1708">
        <v>1</v>
      </c>
      <c r="M1708" t="b">
        <v>0</v>
      </c>
      <c r="N1708" t="s">
        <v>8284</v>
      </c>
      <c r="O1708" s="9">
        <f t="shared" si="162"/>
        <v>1.6666666666666666E-2</v>
      </c>
      <c r="P1708" s="10">
        <f t="shared" si="163"/>
        <v>1</v>
      </c>
      <c r="Q1708" t="str">
        <f t="shared" si="164"/>
        <v>food</v>
      </c>
      <c r="R1708" t="str">
        <f t="shared" si="165"/>
        <v>food trucks</v>
      </c>
      <c r="S1708" s="15">
        <f t="shared" si="160"/>
        <v>42026.437453703707</v>
      </c>
      <c r="T1708" s="15">
        <f t="shared" si="161"/>
        <v>42056.437453703707</v>
      </c>
    </row>
    <row r="1709" spans="1:20" ht="57.6" x14ac:dyDescent="0.3">
      <c r="A1709">
        <v>2588</v>
      </c>
      <c r="B1709" s="3" t="s">
        <v>2588</v>
      </c>
      <c r="C1709" s="3" t="s">
        <v>6698</v>
      </c>
      <c r="D1709">
        <v>6000</v>
      </c>
      <c r="E1709">
        <v>233</v>
      </c>
      <c r="F1709" s="6" t="s">
        <v>8221</v>
      </c>
      <c r="G1709" t="s">
        <v>8224</v>
      </c>
      <c r="H1709" t="s">
        <v>8246</v>
      </c>
      <c r="I1709">
        <v>1427807640</v>
      </c>
      <c r="J1709">
        <v>1423325626</v>
      </c>
      <c r="K1709" t="b">
        <v>0</v>
      </c>
      <c r="L1709">
        <v>8</v>
      </c>
      <c r="M1709" t="b">
        <v>0</v>
      </c>
      <c r="N1709" t="s">
        <v>8284</v>
      </c>
      <c r="O1709" s="9">
        <f t="shared" si="162"/>
        <v>3.8833333333333329</v>
      </c>
      <c r="P1709" s="10">
        <f t="shared" si="163"/>
        <v>29.125</v>
      </c>
      <c r="Q1709" t="str">
        <f t="shared" si="164"/>
        <v>food</v>
      </c>
      <c r="R1709" t="str">
        <f t="shared" si="165"/>
        <v>food trucks</v>
      </c>
      <c r="S1709" s="15">
        <f t="shared" si="160"/>
        <v>42042.426226851851</v>
      </c>
      <c r="T1709" s="15">
        <f t="shared" si="161"/>
        <v>42094.301388888889</v>
      </c>
    </row>
    <row r="1710" spans="1:20" ht="43.2" x14ac:dyDescent="0.3">
      <c r="A1710">
        <v>2682</v>
      </c>
      <c r="B1710" s="3" t="s">
        <v>2682</v>
      </c>
      <c r="C1710" s="3" t="s">
        <v>6792</v>
      </c>
      <c r="D1710">
        <v>6000</v>
      </c>
      <c r="E1710">
        <v>1698</v>
      </c>
      <c r="F1710" s="6" t="s">
        <v>8221</v>
      </c>
      <c r="G1710" t="s">
        <v>8224</v>
      </c>
      <c r="H1710" t="s">
        <v>8246</v>
      </c>
      <c r="I1710">
        <v>1416635940</v>
      </c>
      <c r="J1710">
        <v>1413838540</v>
      </c>
      <c r="K1710" t="b">
        <v>0</v>
      </c>
      <c r="L1710">
        <v>20</v>
      </c>
      <c r="M1710" t="b">
        <v>0</v>
      </c>
      <c r="N1710" t="s">
        <v>8284</v>
      </c>
      <c r="O1710" s="9">
        <f t="shared" si="162"/>
        <v>28.299999999999997</v>
      </c>
      <c r="P1710" s="10">
        <f t="shared" si="163"/>
        <v>84.9</v>
      </c>
      <c r="Q1710" t="str">
        <f t="shared" si="164"/>
        <v>food</v>
      </c>
      <c r="R1710" t="str">
        <f t="shared" si="165"/>
        <v>food trucks</v>
      </c>
      <c r="S1710" s="15">
        <f t="shared" si="160"/>
        <v>41932.621990740743</v>
      </c>
      <c r="T1710" s="15">
        <f t="shared" si="161"/>
        <v>41964.999305555553</v>
      </c>
    </row>
    <row r="1711" spans="1:20" ht="43.2" x14ac:dyDescent="0.3">
      <c r="A1711">
        <v>2877</v>
      </c>
      <c r="B1711" s="3" t="s">
        <v>2877</v>
      </c>
      <c r="C1711" s="3" t="s">
        <v>6987</v>
      </c>
      <c r="D1711">
        <v>6000</v>
      </c>
      <c r="E1711">
        <v>650</v>
      </c>
      <c r="F1711" s="6" t="s">
        <v>8221</v>
      </c>
      <c r="G1711" t="s">
        <v>8224</v>
      </c>
      <c r="H1711" t="s">
        <v>8246</v>
      </c>
      <c r="I1711">
        <v>1480525200</v>
      </c>
      <c r="J1711">
        <v>1477781724</v>
      </c>
      <c r="K1711" t="b">
        <v>0</v>
      </c>
      <c r="L1711">
        <v>6</v>
      </c>
      <c r="M1711" t="b">
        <v>0</v>
      </c>
      <c r="N1711" t="s">
        <v>8271</v>
      </c>
      <c r="O1711" s="9">
        <f t="shared" si="162"/>
        <v>10.833333333333334</v>
      </c>
      <c r="P1711" s="10">
        <f t="shared" si="163"/>
        <v>108.33333333333333</v>
      </c>
      <c r="Q1711" t="str">
        <f t="shared" si="164"/>
        <v>theater</v>
      </c>
      <c r="R1711" t="str">
        <f t="shared" si="165"/>
        <v>plays</v>
      </c>
      <c r="S1711" s="15">
        <f t="shared" si="160"/>
        <v>42672.705138888887</v>
      </c>
      <c r="T1711" s="15">
        <f t="shared" si="161"/>
        <v>42704.458333333328</v>
      </c>
    </row>
    <row r="1712" spans="1:20" ht="57.6" x14ac:dyDescent="0.3">
      <c r="A1712">
        <v>2906</v>
      </c>
      <c r="B1712" s="3" t="s">
        <v>2906</v>
      </c>
      <c r="C1712" s="3" t="s">
        <v>7016</v>
      </c>
      <c r="D1712">
        <v>6000</v>
      </c>
      <c r="E1712">
        <v>565</v>
      </c>
      <c r="F1712" s="6" t="s">
        <v>8221</v>
      </c>
      <c r="G1712" t="s">
        <v>8224</v>
      </c>
      <c r="H1712" t="s">
        <v>8246</v>
      </c>
      <c r="I1712">
        <v>1438390800</v>
      </c>
      <c r="J1712">
        <v>1436888066</v>
      </c>
      <c r="K1712" t="b">
        <v>0</v>
      </c>
      <c r="L1712">
        <v>7</v>
      </c>
      <c r="M1712" t="b">
        <v>0</v>
      </c>
      <c r="N1712" t="s">
        <v>8271</v>
      </c>
      <c r="O1712" s="9">
        <f t="shared" si="162"/>
        <v>9.4166666666666661</v>
      </c>
      <c r="P1712" s="10">
        <f t="shared" si="163"/>
        <v>80.714285714285708</v>
      </c>
      <c r="Q1712" t="str">
        <f t="shared" si="164"/>
        <v>theater</v>
      </c>
      <c r="R1712" t="str">
        <f t="shared" si="165"/>
        <v>plays</v>
      </c>
      <c r="S1712" s="15">
        <f t="shared" si="160"/>
        <v>42199.398912037039</v>
      </c>
      <c r="T1712" s="15">
        <f t="shared" si="161"/>
        <v>42216.791666666672</v>
      </c>
    </row>
    <row r="1713" spans="1:20" ht="57.6" x14ac:dyDescent="0.3">
      <c r="A1713">
        <v>3797</v>
      </c>
      <c r="B1713" s="3" t="s">
        <v>3794</v>
      </c>
      <c r="C1713" s="3" t="s">
        <v>7907</v>
      </c>
      <c r="D1713">
        <v>6000</v>
      </c>
      <c r="E1713">
        <v>5380</v>
      </c>
      <c r="F1713" s="6" t="s">
        <v>8221</v>
      </c>
      <c r="G1713" t="s">
        <v>8224</v>
      </c>
      <c r="H1713" t="s">
        <v>8246</v>
      </c>
      <c r="I1713">
        <v>1429564165</v>
      </c>
      <c r="J1713">
        <v>1426972165</v>
      </c>
      <c r="K1713" t="b">
        <v>0</v>
      </c>
      <c r="L1713">
        <v>37</v>
      </c>
      <c r="M1713" t="b">
        <v>0</v>
      </c>
      <c r="N1713" t="s">
        <v>8305</v>
      </c>
      <c r="O1713" s="9">
        <f t="shared" si="162"/>
        <v>89.666666666666657</v>
      </c>
      <c r="P1713" s="10">
        <f t="shared" si="163"/>
        <v>145.40540540540542</v>
      </c>
      <c r="Q1713" t="str">
        <f t="shared" si="164"/>
        <v>theater</v>
      </c>
      <c r="R1713" t="str">
        <f t="shared" si="165"/>
        <v>musical</v>
      </c>
      <c r="S1713" s="15">
        <f t="shared" si="160"/>
        <v>42084.631539351853</v>
      </c>
      <c r="T1713" s="15">
        <f t="shared" si="161"/>
        <v>42114.631539351853</v>
      </c>
    </row>
    <row r="1714" spans="1:20" ht="43.2" x14ac:dyDescent="0.3">
      <c r="A1714">
        <v>3860</v>
      </c>
      <c r="B1714" s="3" t="s">
        <v>3857</v>
      </c>
      <c r="C1714" s="3" t="s">
        <v>7969</v>
      </c>
      <c r="D1714">
        <v>6000</v>
      </c>
      <c r="E1714">
        <v>1060</v>
      </c>
      <c r="F1714" s="6" t="s">
        <v>8221</v>
      </c>
      <c r="G1714" t="s">
        <v>8224</v>
      </c>
      <c r="H1714" t="s">
        <v>8246</v>
      </c>
      <c r="I1714">
        <v>1407858710</v>
      </c>
      <c r="J1714">
        <v>1405266710</v>
      </c>
      <c r="K1714" t="b">
        <v>0</v>
      </c>
      <c r="L1714">
        <v>13</v>
      </c>
      <c r="M1714" t="b">
        <v>0</v>
      </c>
      <c r="N1714" t="s">
        <v>8271</v>
      </c>
      <c r="O1714" s="9">
        <f t="shared" si="162"/>
        <v>17.666666666666668</v>
      </c>
      <c r="P1714" s="10">
        <f t="shared" si="163"/>
        <v>81.538461538461533</v>
      </c>
      <c r="Q1714" t="str">
        <f t="shared" si="164"/>
        <v>theater</v>
      </c>
      <c r="R1714" t="str">
        <f t="shared" si="165"/>
        <v>plays</v>
      </c>
      <c r="S1714" s="15">
        <f t="shared" si="160"/>
        <v>41833.410995370366</v>
      </c>
      <c r="T1714" s="15">
        <f t="shared" si="161"/>
        <v>41863.410995370366</v>
      </c>
    </row>
    <row r="1715" spans="1:20" ht="43.2" x14ac:dyDescent="0.3">
      <c r="A1715">
        <v>3863</v>
      </c>
      <c r="B1715" s="3" t="s">
        <v>3860</v>
      </c>
      <c r="C1715" s="3" t="s">
        <v>7972</v>
      </c>
      <c r="D1715">
        <v>6000</v>
      </c>
      <c r="E1715">
        <v>0</v>
      </c>
      <c r="F1715" s="6" t="s">
        <v>8221</v>
      </c>
      <c r="G1715" t="s">
        <v>8224</v>
      </c>
      <c r="H1715" t="s">
        <v>8246</v>
      </c>
      <c r="I1715">
        <v>1446739905</v>
      </c>
      <c r="J1715">
        <v>1441552305</v>
      </c>
      <c r="K1715" t="b">
        <v>0</v>
      </c>
      <c r="L1715">
        <v>0</v>
      </c>
      <c r="M1715" t="b">
        <v>0</v>
      </c>
      <c r="N1715" t="s">
        <v>8271</v>
      </c>
      <c r="O1715" s="9">
        <f t="shared" si="162"/>
        <v>0</v>
      </c>
      <c r="P1715" s="10" t="e">
        <f t="shared" si="163"/>
        <v>#DIV/0!</v>
      </c>
      <c r="Q1715" t="str">
        <f t="shared" si="164"/>
        <v>theater</v>
      </c>
      <c r="R1715" t="str">
        <f t="shared" si="165"/>
        <v>plays</v>
      </c>
      <c r="S1715" s="15">
        <f t="shared" si="160"/>
        <v>42253.383159722223</v>
      </c>
      <c r="T1715" s="15">
        <f t="shared" si="161"/>
        <v>42313.424826388888</v>
      </c>
    </row>
    <row r="1716" spans="1:20" ht="43.2" x14ac:dyDescent="0.3">
      <c r="A1716">
        <v>3910</v>
      </c>
      <c r="B1716" s="3" t="s">
        <v>3907</v>
      </c>
      <c r="C1716" s="3" t="s">
        <v>8018</v>
      </c>
      <c r="D1716">
        <v>6000</v>
      </c>
      <c r="E1716">
        <v>185</v>
      </c>
      <c r="F1716" s="6" t="s">
        <v>8221</v>
      </c>
      <c r="G1716" t="s">
        <v>8224</v>
      </c>
      <c r="H1716" t="s">
        <v>8246</v>
      </c>
      <c r="I1716">
        <v>1441649397</v>
      </c>
      <c r="J1716">
        <v>1439057397</v>
      </c>
      <c r="K1716" t="b">
        <v>0</v>
      </c>
      <c r="L1716">
        <v>3</v>
      </c>
      <c r="M1716" t="b">
        <v>0</v>
      </c>
      <c r="N1716" t="s">
        <v>8271</v>
      </c>
      <c r="O1716" s="9">
        <f t="shared" si="162"/>
        <v>3.0833333333333335</v>
      </c>
      <c r="P1716" s="10">
        <f t="shared" si="163"/>
        <v>61.666666666666664</v>
      </c>
      <c r="Q1716" t="str">
        <f t="shared" si="164"/>
        <v>theater</v>
      </c>
      <c r="R1716" t="str">
        <f t="shared" si="165"/>
        <v>plays</v>
      </c>
      <c r="S1716" s="15">
        <f t="shared" si="160"/>
        <v>42224.506909722222</v>
      </c>
      <c r="T1716" s="15">
        <f t="shared" si="161"/>
        <v>42254.506909722222</v>
      </c>
    </row>
    <row r="1717" spans="1:20" ht="28.8" x14ac:dyDescent="0.3">
      <c r="A1717">
        <v>3946</v>
      </c>
      <c r="B1717" s="3" t="s">
        <v>3943</v>
      </c>
      <c r="C1717" s="3" t="s">
        <v>8054</v>
      </c>
      <c r="D1717">
        <v>6000</v>
      </c>
      <c r="E1717">
        <v>195</v>
      </c>
      <c r="F1717" s="6" t="s">
        <v>8221</v>
      </c>
      <c r="G1717" t="s">
        <v>8224</v>
      </c>
      <c r="H1717" t="s">
        <v>8246</v>
      </c>
      <c r="I1717">
        <v>1425110400</v>
      </c>
      <c r="J1717">
        <v>1422388822</v>
      </c>
      <c r="K1717" t="b">
        <v>0</v>
      </c>
      <c r="L1717">
        <v>5</v>
      </c>
      <c r="M1717" t="b">
        <v>0</v>
      </c>
      <c r="N1717" t="s">
        <v>8271</v>
      </c>
      <c r="O1717" s="9">
        <f t="shared" si="162"/>
        <v>3.25</v>
      </c>
      <c r="P1717" s="10">
        <f t="shared" si="163"/>
        <v>39</v>
      </c>
      <c r="Q1717" t="str">
        <f t="shared" si="164"/>
        <v>theater</v>
      </c>
      <c r="R1717" t="str">
        <f t="shared" si="165"/>
        <v>plays</v>
      </c>
      <c r="S1717" s="15">
        <f t="shared" si="160"/>
        <v>42031.583587962959</v>
      </c>
      <c r="T1717" s="15">
        <f t="shared" si="161"/>
        <v>42063.083333333328</v>
      </c>
    </row>
    <row r="1718" spans="1:20" ht="43.2" x14ac:dyDescent="0.3">
      <c r="A1718">
        <v>3979</v>
      </c>
      <c r="B1718" s="3" t="s">
        <v>3976</v>
      </c>
      <c r="C1718" s="3" t="s">
        <v>8086</v>
      </c>
      <c r="D1718">
        <v>6000</v>
      </c>
      <c r="E1718">
        <v>110</v>
      </c>
      <c r="F1718" s="6" t="s">
        <v>8221</v>
      </c>
      <c r="G1718" t="s">
        <v>8225</v>
      </c>
      <c r="H1718" t="s">
        <v>8247</v>
      </c>
      <c r="I1718">
        <v>1427659200</v>
      </c>
      <c r="J1718">
        <v>1425678057</v>
      </c>
      <c r="K1718" t="b">
        <v>0</v>
      </c>
      <c r="L1718">
        <v>6</v>
      </c>
      <c r="M1718" t="b">
        <v>0</v>
      </c>
      <c r="N1718" t="s">
        <v>8271</v>
      </c>
      <c r="O1718" s="9">
        <f t="shared" si="162"/>
        <v>1.8333333333333333</v>
      </c>
      <c r="P1718" s="10">
        <f t="shared" si="163"/>
        <v>18.333333333333332</v>
      </c>
      <c r="Q1718" t="str">
        <f t="shared" si="164"/>
        <v>theater</v>
      </c>
      <c r="R1718" t="str">
        <f t="shared" si="165"/>
        <v>plays</v>
      </c>
      <c r="S1718" s="15">
        <f t="shared" si="160"/>
        <v>42069.653437500005</v>
      </c>
      <c r="T1718" s="15">
        <f t="shared" si="161"/>
        <v>42092.583333333328</v>
      </c>
    </row>
    <row r="1719" spans="1:20" ht="43.2" x14ac:dyDescent="0.3">
      <c r="A1719">
        <v>4036</v>
      </c>
      <c r="B1719" s="3" t="s">
        <v>4032</v>
      </c>
      <c r="C1719" s="3" t="s">
        <v>7438</v>
      </c>
      <c r="D1719">
        <v>6000</v>
      </c>
      <c r="E1719">
        <v>2823</v>
      </c>
      <c r="F1719" s="6" t="s">
        <v>8221</v>
      </c>
      <c r="G1719" t="s">
        <v>8224</v>
      </c>
      <c r="H1719" t="s">
        <v>8246</v>
      </c>
      <c r="I1719">
        <v>1404253800</v>
      </c>
      <c r="J1719">
        <v>1402784964</v>
      </c>
      <c r="K1719" t="b">
        <v>0</v>
      </c>
      <c r="L1719">
        <v>17</v>
      </c>
      <c r="M1719" t="b">
        <v>0</v>
      </c>
      <c r="N1719" t="s">
        <v>8271</v>
      </c>
      <c r="O1719" s="9">
        <f t="shared" si="162"/>
        <v>47.05</v>
      </c>
      <c r="P1719" s="10">
        <f t="shared" si="163"/>
        <v>166.05882352941177</v>
      </c>
      <c r="Q1719" t="str">
        <f t="shared" si="164"/>
        <v>theater</v>
      </c>
      <c r="R1719" t="str">
        <f t="shared" si="165"/>
        <v>plays</v>
      </c>
      <c r="S1719" s="15">
        <f t="shared" si="160"/>
        <v>41804.687083333331</v>
      </c>
      <c r="T1719" s="15">
        <f t="shared" si="161"/>
        <v>41821.6875</v>
      </c>
    </row>
    <row r="1720" spans="1:20" ht="43.2" x14ac:dyDescent="0.3">
      <c r="A1720">
        <v>4032</v>
      </c>
      <c r="B1720" s="3" t="s">
        <v>4028</v>
      </c>
      <c r="C1720" s="3" t="s">
        <v>8137</v>
      </c>
      <c r="D1720">
        <v>6048</v>
      </c>
      <c r="E1720">
        <v>413</v>
      </c>
      <c r="F1720" s="6" t="s">
        <v>8221</v>
      </c>
      <c r="G1720" t="s">
        <v>8224</v>
      </c>
      <c r="H1720" t="s">
        <v>8246</v>
      </c>
      <c r="I1720">
        <v>1450211116</v>
      </c>
      <c r="J1720">
        <v>1445023516</v>
      </c>
      <c r="K1720" t="b">
        <v>0</v>
      </c>
      <c r="L1720">
        <v>7</v>
      </c>
      <c r="M1720" t="b">
        <v>0</v>
      </c>
      <c r="N1720" t="s">
        <v>8271</v>
      </c>
      <c r="O1720" s="9">
        <f t="shared" si="162"/>
        <v>6.8287037037037033</v>
      </c>
      <c r="P1720" s="10">
        <f t="shared" si="163"/>
        <v>59</v>
      </c>
      <c r="Q1720" t="str">
        <f t="shared" si="164"/>
        <v>theater</v>
      </c>
      <c r="R1720" t="str">
        <f t="shared" si="165"/>
        <v>plays</v>
      </c>
      <c r="S1720" s="15">
        <f t="shared" si="160"/>
        <v>42293.559212962966</v>
      </c>
      <c r="T1720" s="15">
        <f t="shared" si="161"/>
        <v>42353.60087962963</v>
      </c>
    </row>
    <row r="1721" spans="1:20" ht="28.8" x14ac:dyDescent="0.3">
      <c r="A1721">
        <v>212</v>
      </c>
      <c r="B1721" s="3" t="s">
        <v>214</v>
      </c>
      <c r="C1721" s="3" t="s">
        <v>4322</v>
      </c>
      <c r="D1721">
        <v>6300</v>
      </c>
      <c r="E1721">
        <v>1</v>
      </c>
      <c r="F1721" s="6" t="s">
        <v>8221</v>
      </c>
      <c r="G1721" t="s">
        <v>8224</v>
      </c>
      <c r="H1721" t="s">
        <v>8246</v>
      </c>
      <c r="I1721">
        <v>1460837320</v>
      </c>
      <c r="J1721">
        <v>1455656920</v>
      </c>
      <c r="K1721" t="b">
        <v>0</v>
      </c>
      <c r="L1721">
        <v>1</v>
      </c>
      <c r="M1721" t="b">
        <v>0</v>
      </c>
      <c r="N1721" t="s">
        <v>8268</v>
      </c>
      <c r="O1721" s="9">
        <f t="shared" si="162"/>
        <v>1.5873015873015872E-2</v>
      </c>
      <c r="P1721" s="10">
        <f t="shared" si="163"/>
        <v>1</v>
      </c>
      <c r="Q1721" t="str">
        <f t="shared" si="164"/>
        <v>film &amp; video</v>
      </c>
      <c r="R1721" t="str">
        <f t="shared" si="165"/>
        <v>drama</v>
      </c>
      <c r="S1721" s="15">
        <f t="shared" si="160"/>
        <v>42416.631018518514</v>
      </c>
      <c r="T1721" s="15">
        <f t="shared" si="161"/>
        <v>42476.589351851857</v>
      </c>
    </row>
    <row r="1722" spans="1:20" ht="57.6" x14ac:dyDescent="0.3">
      <c r="A1722">
        <v>1419</v>
      </c>
      <c r="B1722" s="3" t="s">
        <v>1420</v>
      </c>
      <c r="C1722" s="3" t="s">
        <v>5529</v>
      </c>
      <c r="D1722">
        <v>6300</v>
      </c>
      <c r="E1722">
        <v>445</v>
      </c>
      <c r="F1722" s="6" t="s">
        <v>8221</v>
      </c>
      <c r="G1722" t="s">
        <v>8224</v>
      </c>
      <c r="H1722" t="s">
        <v>8246</v>
      </c>
      <c r="I1722">
        <v>1476010619</v>
      </c>
      <c r="J1722">
        <v>1473418619</v>
      </c>
      <c r="K1722" t="b">
        <v>0</v>
      </c>
      <c r="L1722">
        <v>10</v>
      </c>
      <c r="M1722" t="b">
        <v>0</v>
      </c>
      <c r="N1722" t="s">
        <v>8287</v>
      </c>
      <c r="O1722" s="9">
        <f t="shared" si="162"/>
        <v>7.0634920634920633</v>
      </c>
      <c r="P1722" s="10">
        <f t="shared" si="163"/>
        <v>44.5</v>
      </c>
      <c r="Q1722" t="str">
        <f t="shared" si="164"/>
        <v>publishing</v>
      </c>
      <c r="R1722" t="str">
        <f t="shared" si="165"/>
        <v>translations</v>
      </c>
      <c r="S1722" s="15">
        <f t="shared" si="160"/>
        <v>42622.206238425926</v>
      </c>
      <c r="T1722" s="15">
        <f t="shared" si="161"/>
        <v>42652.206238425926</v>
      </c>
    </row>
    <row r="1723" spans="1:20" ht="57.6" x14ac:dyDescent="0.3">
      <c r="A1723">
        <v>427</v>
      </c>
      <c r="B1723" s="3" t="s">
        <v>428</v>
      </c>
      <c r="C1723" s="3" t="s">
        <v>4537</v>
      </c>
      <c r="D1723">
        <v>6500</v>
      </c>
      <c r="E1723">
        <v>0</v>
      </c>
      <c r="F1723" s="6" t="s">
        <v>8221</v>
      </c>
      <c r="G1723" t="s">
        <v>8224</v>
      </c>
      <c r="H1723" t="s">
        <v>8246</v>
      </c>
      <c r="I1723">
        <v>1445540340</v>
      </c>
      <c r="J1723">
        <v>1444340940</v>
      </c>
      <c r="K1723" t="b">
        <v>0</v>
      </c>
      <c r="L1723">
        <v>0</v>
      </c>
      <c r="M1723" t="b">
        <v>0</v>
      </c>
      <c r="N1723" t="s">
        <v>8270</v>
      </c>
      <c r="O1723" s="9">
        <f t="shared" si="162"/>
        <v>0</v>
      </c>
      <c r="P1723" s="10" t="e">
        <f t="shared" si="163"/>
        <v>#DIV/0!</v>
      </c>
      <c r="Q1723" t="str">
        <f t="shared" si="164"/>
        <v>film &amp; video</v>
      </c>
      <c r="R1723" t="str">
        <f t="shared" si="165"/>
        <v>animation</v>
      </c>
      <c r="S1723" s="15">
        <f t="shared" si="160"/>
        <v>42285.659027777772</v>
      </c>
      <c r="T1723" s="15">
        <f t="shared" si="161"/>
        <v>42299.540972222225</v>
      </c>
    </row>
    <row r="1724" spans="1:20" ht="57.6" x14ac:dyDescent="0.3">
      <c r="A1724">
        <v>500</v>
      </c>
      <c r="B1724" s="3" t="s">
        <v>501</v>
      </c>
      <c r="C1724" s="3" t="s">
        <v>4610</v>
      </c>
      <c r="D1724">
        <v>6500</v>
      </c>
      <c r="E1724">
        <v>215</v>
      </c>
      <c r="F1724" s="6" t="s">
        <v>8221</v>
      </c>
      <c r="G1724" t="s">
        <v>8224</v>
      </c>
      <c r="H1724" t="s">
        <v>8246</v>
      </c>
      <c r="I1724">
        <v>1273356960</v>
      </c>
      <c r="J1724">
        <v>1268255751</v>
      </c>
      <c r="K1724" t="b">
        <v>0</v>
      </c>
      <c r="L1724">
        <v>4</v>
      </c>
      <c r="M1724" t="b">
        <v>0</v>
      </c>
      <c r="N1724" t="s">
        <v>8270</v>
      </c>
      <c r="O1724" s="9">
        <f t="shared" si="162"/>
        <v>3.3076923076923079</v>
      </c>
      <c r="P1724" s="10">
        <f t="shared" si="163"/>
        <v>53.75</v>
      </c>
      <c r="Q1724" t="str">
        <f t="shared" si="164"/>
        <v>film &amp; video</v>
      </c>
      <c r="R1724" t="str">
        <f t="shared" si="165"/>
        <v>animation</v>
      </c>
      <c r="S1724" s="15">
        <f t="shared" si="160"/>
        <v>40247.636006944449</v>
      </c>
      <c r="T1724" s="15">
        <f t="shared" si="161"/>
        <v>40306.677777777775</v>
      </c>
    </row>
    <row r="1725" spans="1:20" ht="43.2" x14ac:dyDescent="0.3">
      <c r="A1725">
        <v>503</v>
      </c>
      <c r="B1725" s="3" t="s">
        <v>504</v>
      </c>
      <c r="C1725" s="3" t="s">
        <v>4613</v>
      </c>
      <c r="D1725">
        <v>6500</v>
      </c>
      <c r="E1725">
        <v>114</v>
      </c>
      <c r="F1725" s="6" t="s">
        <v>8221</v>
      </c>
      <c r="G1725" t="s">
        <v>8225</v>
      </c>
      <c r="H1725" t="s">
        <v>8247</v>
      </c>
      <c r="I1725">
        <v>1421498303</v>
      </c>
      <c r="J1725">
        <v>1418906303</v>
      </c>
      <c r="K1725" t="b">
        <v>0</v>
      </c>
      <c r="L1725">
        <v>9</v>
      </c>
      <c r="M1725" t="b">
        <v>0</v>
      </c>
      <c r="N1725" t="s">
        <v>8270</v>
      </c>
      <c r="O1725" s="9">
        <f t="shared" si="162"/>
        <v>1.7538461538461538</v>
      </c>
      <c r="P1725" s="10">
        <f t="shared" si="163"/>
        <v>12.666666666666666</v>
      </c>
      <c r="Q1725" t="str">
        <f t="shared" si="164"/>
        <v>film &amp; video</v>
      </c>
      <c r="R1725" t="str">
        <f t="shared" si="165"/>
        <v>animation</v>
      </c>
      <c r="S1725" s="15">
        <f t="shared" si="160"/>
        <v>41991.276655092588</v>
      </c>
      <c r="T1725" s="15">
        <f t="shared" si="161"/>
        <v>42021.276655092588</v>
      </c>
    </row>
    <row r="1726" spans="1:20" ht="43.2" x14ac:dyDescent="0.3">
      <c r="A1726">
        <v>864</v>
      </c>
      <c r="B1726" s="3" t="s">
        <v>865</v>
      </c>
      <c r="C1726" s="3" t="s">
        <v>4974</v>
      </c>
      <c r="D1726">
        <v>6500</v>
      </c>
      <c r="E1726">
        <v>2700</v>
      </c>
      <c r="F1726" s="6" t="s">
        <v>8221</v>
      </c>
      <c r="G1726" t="s">
        <v>8224</v>
      </c>
      <c r="H1726" t="s">
        <v>8246</v>
      </c>
      <c r="I1726">
        <v>1381917540</v>
      </c>
      <c r="J1726">
        <v>1379990038</v>
      </c>
      <c r="K1726" t="b">
        <v>0</v>
      </c>
      <c r="L1726">
        <v>79</v>
      </c>
      <c r="M1726" t="b">
        <v>0</v>
      </c>
      <c r="N1726" t="s">
        <v>8278</v>
      </c>
      <c r="O1726" s="9">
        <f t="shared" si="162"/>
        <v>41.53846153846154</v>
      </c>
      <c r="P1726" s="10">
        <f t="shared" si="163"/>
        <v>34.177215189873415</v>
      </c>
      <c r="Q1726" t="str">
        <f t="shared" si="164"/>
        <v>music</v>
      </c>
      <c r="R1726" t="str">
        <f t="shared" si="165"/>
        <v>jazz</v>
      </c>
      <c r="S1726" s="15">
        <f t="shared" si="160"/>
        <v>41540.856921296298</v>
      </c>
      <c r="T1726" s="15">
        <f t="shared" si="161"/>
        <v>41563.165972222225</v>
      </c>
    </row>
    <row r="1727" spans="1:20" ht="57.6" x14ac:dyDescent="0.3">
      <c r="A1727">
        <v>901</v>
      </c>
      <c r="B1727" s="3" t="s">
        <v>902</v>
      </c>
      <c r="C1727" s="3" t="s">
        <v>5011</v>
      </c>
      <c r="D1727">
        <v>6500</v>
      </c>
      <c r="E1727">
        <v>0</v>
      </c>
      <c r="F1727" s="6" t="s">
        <v>8221</v>
      </c>
      <c r="G1727" t="s">
        <v>8224</v>
      </c>
      <c r="H1727" t="s">
        <v>8246</v>
      </c>
      <c r="I1727">
        <v>1276024260</v>
      </c>
      <c r="J1727">
        <v>1272050914</v>
      </c>
      <c r="K1727" t="b">
        <v>0</v>
      </c>
      <c r="L1727">
        <v>0</v>
      </c>
      <c r="M1727" t="b">
        <v>0</v>
      </c>
      <c r="N1727" t="s">
        <v>8278</v>
      </c>
      <c r="O1727" s="9">
        <f t="shared" si="162"/>
        <v>0</v>
      </c>
      <c r="P1727" s="10" t="e">
        <f t="shared" si="163"/>
        <v>#DIV/0!</v>
      </c>
      <c r="Q1727" t="str">
        <f t="shared" si="164"/>
        <v>music</v>
      </c>
      <c r="R1727" t="str">
        <f t="shared" si="165"/>
        <v>jazz</v>
      </c>
      <c r="S1727" s="15">
        <f t="shared" si="160"/>
        <v>40291.56150462963</v>
      </c>
      <c r="T1727" s="15">
        <f t="shared" si="161"/>
        <v>40337.549305555556</v>
      </c>
    </row>
    <row r="1728" spans="1:20" ht="43.2" x14ac:dyDescent="0.3">
      <c r="A1728">
        <v>905</v>
      </c>
      <c r="B1728" s="3" t="s">
        <v>906</v>
      </c>
      <c r="C1728" s="3" t="s">
        <v>5015</v>
      </c>
      <c r="D1728">
        <v>6500</v>
      </c>
      <c r="E1728">
        <v>196</v>
      </c>
      <c r="F1728" s="6" t="s">
        <v>8221</v>
      </c>
      <c r="G1728" t="s">
        <v>8224</v>
      </c>
      <c r="H1728" t="s">
        <v>8246</v>
      </c>
      <c r="I1728">
        <v>1295847926</v>
      </c>
      <c r="J1728">
        <v>1290663926</v>
      </c>
      <c r="K1728" t="b">
        <v>0</v>
      </c>
      <c r="L1728">
        <v>6</v>
      </c>
      <c r="M1728" t="b">
        <v>0</v>
      </c>
      <c r="N1728" t="s">
        <v>8278</v>
      </c>
      <c r="O1728" s="9">
        <f t="shared" si="162"/>
        <v>3.0153846153846153</v>
      </c>
      <c r="P1728" s="10">
        <f t="shared" si="163"/>
        <v>32.666666666666664</v>
      </c>
      <c r="Q1728" t="str">
        <f t="shared" si="164"/>
        <v>music</v>
      </c>
      <c r="R1728" t="str">
        <f t="shared" si="165"/>
        <v>jazz</v>
      </c>
      <c r="S1728" s="15">
        <f t="shared" si="160"/>
        <v>40506.989884259259</v>
      </c>
      <c r="T1728" s="15">
        <f t="shared" si="161"/>
        <v>40566.989884259259</v>
      </c>
    </row>
    <row r="1729" spans="1:20" ht="43.2" x14ac:dyDescent="0.3">
      <c r="A1729">
        <v>915</v>
      </c>
      <c r="B1729" s="3" t="s">
        <v>916</v>
      </c>
      <c r="C1729" s="3" t="s">
        <v>5025</v>
      </c>
      <c r="D1729">
        <v>6500</v>
      </c>
      <c r="E1729">
        <v>375</v>
      </c>
      <c r="F1729" s="6" t="s">
        <v>8221</v>
      </c>
      <c r="G1729" t="s">
        <v>8224</v>
      </c>
      <c r="H1729" t="s">
        <v>8246</v>
      </c>
      <c r="I1729">
        <v>1330577940</v>
      </c>
      <c r="J1729">
        <v>1327853914</v>
      </c>
      <c r="K1729" t="b">
        <v>0</v>
      </c>
      <c r="L1729">
        <v>9</v>
      </c>
      <c r="M1729" t="b">
        <v>0</v>
      </c>
      <c r="N1729" t="s">
        <v>8278</v>
      </c>
      <c r="O1729" s="9">
        <f t="shared" si="162"/>
        <v>5.7692307692307692</v>
      </c>
      <c r="P1729" s="10">
        <f t="shared" si="163"/>
        <v>41.666666666666664</v>
      </c>
      <c r="Q1729" t="str">
        <f t="shared" si="164"/>
        <v>music</v>
      </c>
      <c r="R1729" t="str">
        <f t="shared" si="165"/>
        <v>jazz</v>
      </c>
      <c r="S1729" s="15">
        <f t="shared" si="160"/>
        <v>40937.429560185185</v>
      </c>
      <c r="T1729" s="15">
        <f t="shared" si="161"/>
        <v>40968.957638888889</v>
      </c>
    </row>
    <row r="1730" spans="1:20" ht="43.2" x14ac:dyDescent="0.3">
      <c r="A1730">
        <v>1156</v>
      </c>
      <c r="B1730" s="3" t="s">
        <v>1157</v>
      </c>
      <c r="C1730" s="3" t="s">
        <v>5266</v>
      </c>
      <c r="D1730">
        <v>6500</v>
      </c>
      <c r="E1730">
        <v>0</v>
      </c>
      <c r="F1730" s="6" t="s">
        <v>8221</v>
      </c>
      <c r="G1730" t="s">
        <v>8224</v>
      </c>
      <c r="H1730" t="s">
        <v>8246</v>
      </c>
      <c r="I1730">
        <v>1424742162</v>
      </c>
      <c r="J1730">
        <v>1422150162</v>
      </c>
      <c r="K1730" t="b">
        <v>0</v>
      </c>
      <c r="L1730">
        <v>0</v>
      </c>
      <c r="M1730" t="b">
        <v>0</v>
      </c>
      <c r="N1730" t="s">
        <v>8284</v>
      </c>
      <c r="O1730" s="9">
        <f t="shared" si="162"/>
        <v>0</v>
      </c>
      <c r="P1730" s="10" t="e">
        <f t="shared" si="163"/>
        <v>#DIV/0!</v>
      </c>
      <c r="Q1730" t="str">
        <f t="shared" si="164"/>
        <v>food</v>
      </c>
      <c r="R1730" t="str">
        <f t="shared" si="165"/>
        <v>food trucks</v>
      </c>
      <c r="S1730" s="15">
        <f t="shared" si="160"/>
        <v>42028.82131944444</v>
      </c>
      <c r="T1730" s="15">
        <f t="shared" si="161"/>
        <v>42058.82131944444</v>
      </c>
    </row>
    <row r="1731" spans="1:20" ht="28.8" x14ac:dyDescent="0.3">
      <c r="A1731">
        <v>1726</v>
      </c>
      <c r="B1731" s="3" t="s">
        <v>1727</v>
      </c>
      <c r="C1731" s="3" t="s">
        <v>5836</v>
      </c>
      <c r="D1731">
        <v>6500</v>
      </c>
      <c r="E1731">
        <v>2196</v>
      </c>
      <c r="F1731" s="6" t="s">
        <v>8221</v>
      </c>
      <c r="G1731" t="s">
        <v>8224</v>
      </c>
      <c r="H1731" t="s">
        <v>8246</v>
      </c>
      <c r="I1731">
        <v>1403906664</v>
      </c>
      <c r="J1731">
        <v>1401401064</v>
      </c>
      <c r="K1731" t="b">
        <v>0</v>
      </c>
      <c r="L1731">
        <v>16</v>
      </c>
      <c r="M1731" t="b">
        <v>0</v>
      </c>
      <c r="N1731" t="s">
        <v>8293</v>
      </c>
      <c r="O1731" s="9">
        <f t="shared" si="162"/>
        <v>33.784615384615385</v>
      </c>
      <c r="P1731" s="10">
        <f t="shared" si="163"/>
        <v>137.25</v>
      </c>
      <c r="Q1731" t="str">
        <f t="shared" si="164"/>
        <v>music</v>
      </c>
      <c r="R1731" t="str">
        <f t="shared" si="165"/>
        <v>faith</v>
      </c>
      <c r="S1731" s="15">
        <f t="shared" ref="S1731:S1794" si="166">(((J1731/60)/60)/24)+DATE(1970,1,1)+(-6/24)</f>
        <v>41788.669722222221</v>
      </c>
      <c r="T1731" s="15">
        <f t="shared" ref="T1731:T1794" si="167">(((I1731/60)/60)/24)+DATE(1970,1,1)+(-6/24)</f>
        <v>41817.669722222221</v>
      </c>
    </row>
    <row r="1732" spans="1:20" ht="43.2" x14ac:dyDescent="0.3">
      <c r="A1732">
        <v>1812</v>
      </c>
      <c r="B1732" s="3" t="s">
        <v>1813</v>
      </c>
      <c r="C1732" s="3" t="s">
        <v>5922</v>
      </c>
      <c r="D1732">
        <v>6500</v>
      </c>
      <c r="E1732">
        <v>865</v>
      </c>
      <c r="F1732" s="6" t="s">
        <v>8221</v>
      </c>
      <c r="G1732" t="s">
        <v>8225</v>
      </c>
      <c r="H1732" t="s">
        <v>8247</v>
      </c>
      <c r="I1732">
        <v>1467531536</v>
      </c>
      <c r="J1732">
        <v>1464939536</v>
      </c>
      <c r="K1732" t="b">
        <v>0</v>
      </c>
      <c r="L1732">
        <v>23</v>
      </c>
      <c r="M1732" t="b">
        <v>0</v>
      </c>
      <c r="N1732" t="s">
        <v>8285</v>
      </c>
      <c r="O1732" s="9">
        <f t="shared" si="162"/>
        <v>13.307692307692307</v>
      </c>
      <c r="P1732" s="10">
        <f t="shared" si="163"/>
        <v>37.608695652173914</v>
      </c>
      <c r="Q1732" t="str">
        <f t="shared" si="164"/>
        <v>photography</v>
      </c>
      <c r="R1732" t="str">
        <f t="shared" si="165"/>
        <v>photobooks</v>
      </c>
      <c r="S1732" s="15">
        <f t="shared" si="166"/>
        <v>42524.068703703699</v>
      </c>
      <c r="T1732" s="15">
        <f t="shared" si="167"/>
        <v>42554.068703703699</v>
      </c>
    </row>
    <row r="1733" spans="1:20" ht="43.2" x14ac:dyDescent="0.3">
      <c r="A1733">
        <v>1864</v>
      </c>
      <c r="B1733" s="3" t="s">
        <v>1865</v>
      </c>
      <c r="C1733" s="3" t="s">
        <v>5974</v>
      </c>
      <c r="D1733">
        <v>6500</v>
      </c>
      <c r="E1733">
        <v>2788</v>
      </c>
      <c r="F1733" s="6" t="s">
        <v>8221</v>
      </c>
      <c r="G1733" t="s">
        <v>8224</v>
      </c>
      <c r="H1733" t="s">
        <v>8246</v>
      </c>
      <c r="I1733">
        <v>1399223500</v>
      </c>
      <c r="J1733">
        <v>1396631500</v>
      </c>
      <c r="K1733" t="b">
        <v>0</v>
      </c>
      <c r="L1733">
        <v>48</v>
      </c>
      <c r="M1733" t="b">
        <v>0</v>
      </c>
      <c r="N1733" t="s">
        <v>8283</v>
      </c>
      <c r="O1733" s="9">
        <f t="shared" si="162"/>
        <v>42.892307692307689</v>
      </c>
      <c r="P1733" s="10">
        <f t="shared" si="163"/>
        <v>58.083333333333336</v>
      </c>
      <c r="Q1733" t="str">
        <f t="shared" si="164"/>
        <v>games</v>
      </c>
      <c r="R1733" t="str">
        <f t="shared" si="165"/>
        <v>mobile games</v>
      </c>
      <c r="S1733" s="15">
        <f t="shared" si="166"/>
        <v>41733.466435185182</v>
      </c>
      <c r="T1733" s="15">
        <f t="shared" si="167"/>
        <v>41763.466435185182</v>
      </c>
    </row>
    <row r="1734" spans="1:20" ht="43.2" x14ac:dyDescent="0.3">
      <c r="A1734">
        <v>1871</v>
      </c>
      <c r="B1734" s="3" t="s">
        <v>1872</v>
      </c>
      <c r="C1734" s="3" t="s">
        <v>5981</v>
      </c>
      <c r="D1734">
        <v>6500</v>
      </c>
      <c r="E1734">
        <v>4666</v>
      </c>
      <c r="F1734" s="6" t="s">
        <v>8221</v>
      </c>
      <c r="G1734" t="s">
        <v>8224</v>
      </c>
      <c r="H1734" t="s">
        <v>8246</v>
      </c>
      <c r="I1734">
        <v>1416512901</v>
      </c>
      <c r="J1734">
        <v>1413053301</v>
      </c>
      <c r="K1734" t="b">
        <v>0</v>
      </c>
      <c r="L1734">
        <v>95</v>
      </c>
      <c r="M1734" t="b">
        <v>0</v>
      </c>
      <c r="N1734" t="s">
        <v>8283</v>
      </c>
      <c r="O1734" s="9">
        <f t="shared" si="162"/>
        <v>71.784615384615378</v>
      </c>
      <c r="P1734" s="10">
        <f t="shared" si="163"/>
        <v>49.11578947368421</v>
      </c>
      <c r="Q1734" t="str">
        <f t="shared" si="164"/>
        <v>games</v>
      </c>
      <c r="R1734" t="str">
        <f t="shared" si="165"/>
        <v>mobile games</v>
      </c>
      <c r="S1734" s="15">
        <f t="shared" si="166"/>
        <v>41923.533576388887</v>
      </c>
      <c r="T1734" s="15">
        <f t="shared" si="167"/>
        <v>41963.575243055559</v>
      </c>
    </row>
    <row r="1735" spans="1:20" ht="43.2" x14ac:dyDescent="0.3">
      <c r="A1735">
        <v>1997</v>
      </c>
      <c r="B1735" s="3" t="s">
        <v>1998</v>
      </c>
      <c r="C1735" s="3" t="s">
        <v>6107</v>
      </c>
      <c r="D1735">
        <v>6500</v>
      </c>
      <c r="E1735">
        <v>0</v>
      </c>
      <c r="F1735" s="6" t="s">
        <v>8221</v>
      </c>
      <c r="G1735" t="s">
        <v>8224</v>
      </c>
      <c r="H1735" t="s">
        <v>8246</v>
      </c>
      <c r="I1735">
        <v>1409091612</v>
      </c>
      <c r="J1735">
        <v>1406499612</v>
      </c>
      <c r="K1735" t="b">
        <v>0</v>
      </c>
      <c r="L1735">
        <v>0</v>
      </c>
      <c r="M1735" t="b">
        <v>0</v>
      </c>
      <c r="N1735" t="s">
        <v>8296</v>
      </c>
      <c r="O1735" s="9">
        <f t="shared" si="162"/>
        <v>0</v>
      </c>
      <c r="P1735" s="10" t="e">
        <f t="shared" si="163"/>
        <v>#DIV/0!</v>
      </c>
      <c r="Q1735" t="str">
        <f t="shared" si="164"/>
        <v>photography</v>
      </c>
      <c r="R1735" t="str">
        <f t="shared" si="165"/>
        <v>people</v>
      </c>
      <c r="S1735" s="15">
        <f t="shared" si="166"/>
        <v>41847.680694444447</v>
      </c>
      <c r="T1735" s="15">
        <f t="shared" si="167"/>
        <v>41877.680694444447</v>
      </c>
    </row>
    <row r="1736" spans="1:20" ht="43.2" x14ac:dyDescent="0.3">
      <c r="A1736">
        <v>1485</v>
      </c>
      <c r="B1736" s="3" t="s">
        <v>1486</v>
      </c>
      <c r="C1736" s="3" t="s">
        <v>5595</v>
      </c>
      <c r="D1736">
        <v>6700</v>
      </c>
      <c r="E1736">
        <v>150</v>
      </c>
      <c r="F1736" s="6" t="s">
        <v>8221</v>
      </c>
      <c r="G1736" t="s">
        <v>8224</v>
      </c>
      <c r="H1736" t="s">
        <v>8246</v>
      </c>
      <c r="I1736">
        <v>1434827173</v>
      </c>
      <c r="J1736">
        <v>1430939173</v>
      </c>
      <c r="K1736" t="b">
        <v>0</v>
      </c>
      <c r="L1736">
        <v>3</v>
      </c>
      <c r="M1736" t="b">
        <v>0</v>
      </c>
      <c r="N1736" t="s">
        <v>8275</v>
      </c>
      <c r="O1736" s="9">
        <f t="shared" si="162"/>
        <v>2.2388059701492535</v>
      </c>
      <c r="P1736" s="10">
        <f t="shared" si="163"/>
        <v>50</v>
      </c>
      <c r="Q1736" t="str">
        <f t="shared" si="164"/>
        <v>publishing</v>
      </c>
      <c r="R1736" t="str">
        <f t="shared" si="165"/>
        <v>fiction</v>
      </c>
      <c r="S1736" s="15">
        <f t="shared" si="166"/>
        <v>42130.545983796299</v>
      </c>
      <c r="T1736" s="15">
        <f t="shared" si="167"/>
        <v>42175.545983796299</v>
      </c>
    </row>
    <row r="1737" spans="1:20" ht="43.2" x14ac:dyDescent="0.3">
      <c r="A1737">
        <v>1159</v>
      </c>
      <c r="B1737" s="3" t="s">
        <v>1160</v>
      </c>
      <c r="C1737" s="3" t="s">
        <v>5269</v>
      </c>
      <c r="D1737">
        <v>6750</v>
      </c>
      <c r="E1737">
        <v>0</v>
      </c>
      <c r="F1737" s="6" t="s">
        <v>8221</v>
      </c>
      <c r="G1737" t="s">
        <v>8224</v>
      </c>
      <c r="H1737" t="s">
        <v>8246</v>
      </c>
      <c r="I1737">
        <v>1435679100</v>
      </c>
      <c r="J1737">
        <v>1433006765</v>
      </c>
      <c r="K1737" t="b">
        <v>0</v>
      </c>
      <c r="L1737">
        <v>0</v>
      </c>
      <c r="M1737" t="b">
        <v>0</v>
      </c>
      <c r="N1737" t="s">
        <v>8284</v>
      </c>
      <c r="O1737" s="9">
        <f t="shared" si="162"/>
        <v>0</v>
      </c>
      <c r="P1737" s="10" t="e">
        <f t="shared" si="163"/>
        <v>#DIV/0!</v>
      </c>
      <c r="Q1737" t="str">
        <f t="shared" si="164"/>
        <v>food</v>
      </c>
      <c r="R1737" t="str">
        <f t="shared" si="165"/>
        <v>food trucks</v>
      </c>
      <c r="S1737" s="15">
        <f t="shared" si="166"/>
        <v>42154.476446759261</v>
      </c>
      <c r="T1737" s="15">
        <f t="shared" si="167"/>
        <v>42185.40625</v>
      </c>
    </row>
    <row r="1738" spans="1:20" ht="43.2" x14ac:dyDescent="0.3">
      <c r="A1738">
        <v>437</v>
      </c>
      <c r="B1738" s="3" t="s">
        <v>438</v>
      </c>
      <c r="C1738" s="3" t="s">
        <v>4547</v>
      </c>
      <c r="D1738">
        <v>7000</v>
      </c>
      <c r="E1738">
        <v>0</v>
      </c>
      <c r="F1738" s="6" t="s">
        <v>8221</v>
      </c>
      <c r="G1738" t="s">
        <v>8229</v>
      </c>
      <c r="H1738" t="s">
        <v>8251</v>
      </c>
      <c r="I1738">
        <v>1475912326</v>
      </c>
      <c r="J1738">
        <v>1470728326</v>
      </c>
      <c r="K1738" t="b">
        <v>0</v>
      </c>
      <c r="L1738">
        <v>0</v>
      </c>
      <c r="M1738" t="b">
        <v>0</v>
      </c>
      <c r="N1738" t="s">
        <v>8270</v>
      </c>
      <c r="O1738" s="9">
        <f t="shared" si="162"/>
        <v>0</v>
      </c>
      <c r="P1738" s="10" t="e">
        <f t="shared" si="163"/>
        <v>#DIV/0!</v>
      </c>
      <c r="Q1738" t="str">
        <f t="shared" si="164"/>
        <v>film &amp; video</v>
      </c>
      <c r="R1738" t="str">
        <f t="shared" si="165"/>
        <v>animation</v>
      </c>
      <c r="S1738" s="15">
        <f t="shared" si="166"/>
        <v>42591.06858796296</v>
      </c>
      <c r="T1738" s="15">
        <f t="shared" si="167"/>
        <v>42651.06858796296</v>
      </c>
    </row>
    <row r="1739" spans="1:20" ht="43.2" x14ac:dyDescent="0.3">
      <c r="A1739">
        <v>495</v>
      </c>
      <c r="B1739" s="3" t="s">
        <v>496</v>
      </c>
      <c r="C1739" s="3" t="s">
        <v>4605</v>
      </c>
      <c r="D1739">
        <v>7000</v>
      </c>
      <c r="E1739">
        <v>0</v>
      </c>
      <c r="F1739" s="6" t="s">
        <v>8221</v>
      </c>
      <c r="G1739" t="s">
        <v>8224</v>
      </c>
      <c r="H1739" t="s">
        <v>8246</v>
      </c>
      <c r="I1739">
        <v>1437076305</v>
      </c>
      <c r="J1739">
        <v>1434484305</v>
      </c>
      <c r="K1739" t="b">
        <v>0</v>
      </c>
      <c r="L1739">
        <v>0</v>
      </c>
      <c r="M1739" t="b">
        <v>0</v>
      </c>
      <c r="N1739" t="s">
        <v>8270</v>
      </c>
      <c r="O1739" s="9">
        <f t="shared" si="162"/>
        <v>0</v>
      </c>
      <c r="P1739" s="10" t="e">
        <f t="shared" si="163"/>
        <v>#DIV/0!</v>
      </c>
      <c r="Q1739" t="str">
        <f t="shared" si="164"/>
        <v>film &amp; video</v>
      </c>
      <c r="R1739" t="str">
        <f t="shared" si="165"/>
        <v>animation</v>
      </c>
      <c r="S1739" s="15">
        <f t="shared" si="166"/>
        <v>42171.577604166669</v>
      </c>
      <c r="T1739" s="15">
        <f t="shared" si="167"/>
        <v>42201.577604166669</v>
      </c>
    </row>
    <row r="1740" spans="1:20" ht="43.2" x14ac:dyDescent="0.3">
      <c r="A1740">
        <v>716</v>
      </c>
      <c r="B1740" s="3" t="s">
        <v>717</v>
      </c>
      <c r="C1740" s="3" t="s">
        <v>4826</v>
      </c>
      <c r="D1740">
        <v>7000</v>
      </c>
      <c r="E1740">
        <v>715</v>
      </c>
      <c r="F1740" s="6" t="s">
        <v>8221</v>
      </c>
      <c r="G1740" t="s">
        <v>8224</v>
      </c>
      <c r="H1740" t="s">
        <v>8246</v>
      </c>
      <c r="I1740">
        <v>1417392000</v>
      </c>
      <c r="J1740">
        <v>1414511307</v>
      </c>
      <c r="K1740" t="b">
        <v>0</v>
      </c>
      <c r="L1740">
        <v>16</v>
      </c>
      <c r="M1740" t="b">
        <v>0</v>
      </c>
      <c r="N1740" t="s">
        <v>8273</v>
      </c>
      <c r="O1740" s="9">
        <f t="shared" si="162"/>
        <v>10.214285714285715</v>
      </c>
      <c r="P1740" s="10">
        <f t="shared" si="163"/>
        <v>44.6875</v>
      </c>
      <c r="Q1740" t="str">
        <f t="shared" si="164"/>
        <v>technology</v>
      </c>
      <c r="R1740" t="str">
        <f t="shared" si="165"/>
        <v>wearables</v>
      </c>
      <c r="S1740" s="15">
        <f t="shared" si="166"/>
        <v>41940.408645833333</v>
      </c>
      <c r="T1740" s="15">
        <f t="shared" si="167"/>
        <v>41973.75</v>
      </c>
    </row>
    <row r="1741" spans="1:20" ht="43.2" x14ac:dyDescent="0.3">
      <c r="A1741">
        <v>765</v>
      </c>
      <c r="B1741" s="3" t="s">
        <v>766</v>
      </c>
      <c r="C1741" s="3" t="s">
        <v>4875</v>
      </c>
      <c r="D1741">
        <v>7000</v>
      </c>
      <c r="E1741">
        <v>2521</v>
      </c>
      <c r="F1741" s="6" t="s">
        <v>8221</v>
      </c>
      <c r="G1741" t="s">
        <v>8224</v>
      </c>
      <c r="H1741" t="s">
        <v>8246</v>
      </c>
      <c r="I1741">
        <v>1413723684</v>
      </c>
      <c r="J1741">
        <v>1411131684</v>
      </c>
      <c r="K1741" t="b">
        <v>0</v>
      </c>
      <c r="L1741">
        <v>44</v>
      </c>
      <c r="M1741" t="b">
        <v>0</v>
      </c>
      <c r="N1741" t="s">
        <v>8275</v>
      </c>
      <c r="O1741" s="9">
        <f t="shared" si="162"/>
        <v>36.014285714285712</v>
      </c>
      <c r="P1741" s="10">
        <f t="shared" si="163"/>
        <v>57.295454545454547</v>
      </c>
      <c r="Q1741" t="str">
        <f t="shared" si="164"/>
        <v>publishing</v>
      </c>
      <c r="R1741" t="str">
        <f t="shared" si="165"/>
        <v>fiction</v>
      </c>
      <c r="S1741" s="15">
        <f t="shared" si="166"/>
        <v>41901.292638888888</v>
      </c>
      <c r="T1741" s="15">
        <f t="shared" si="167"/>
        <v>41931.292638888888</v>
      </c>
    </row>
    <row r="1742" spans="1:20" ht="43.2" x14ac:dyDescent="0.3">
      <c r="A1742">
        <v>776</v>
      </c>
      <c r="B1742" s="3" t="s">
        <v>777</v>
      </c>
      <c r="C1742" s="3" t="s">
        <v>4886</v>
      </c>
      <c r="D1742">
        <v>7000</v>
      </c>
      <c r="E1742">
        <v>3598</v>
      </c>
      <c r="F1742" s="6" t="s">
        <v>8221</v>
      </c>
      <c r="G1742" t="s">
        <v>8224</v>
      </c>
      <c r="H1742" t="s">
        <v>8246</v>
      </c>
      <c r="I1742">
        <v>1444539600</v>
      </c>
      <c r="J1742">
        <v>1441297645</v>
      </c>
      <c r="K1742" t="b">
        <v>0</v>
      </c>
      <c r="L1742">
        <v>57</v>
      </c>
      <c r="M1742" t="b">
        <v>0</v>
      </c>
      <c r="N1742" t="s">
        <v>8275</v>
      </c>
      <c r="O1742" s="9">
        <f t="shared" si="162"/>
        <v>51.4</v>
      </c>
      <c r="P1742" s="10">
        <f t="shared" si="163"/>
        <v>63.122807017543863</v>
      </c>
      <c r="Q1742" t="str">
        <f t="shared" si="164"/>
        <v>publishing</v>
      </c>
      <c r="R1742" t="str">
        <f t="shared" si="165"/>
        <v>fiction</v>
      </c>
      <c r="S1742" s="15">
        <f t="shared" si="166"/>
        <v>42250.435706018514</v>
      </c>
      <c r="T1742" s="15">
        <f t="shared" si="167"/>
        <v>42287.958333333328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10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42120.378136574072</v>
      </c>
      <c r="T1743" s="15">
        <f t="shared" si="167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10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42710.626967592587</v>
      </c>
      <c r="T1744" s="15">
        <f t="shared" si="167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10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42586.675636574073</v>
      </c>
      <c r="T1745" s="15">
        <f t="shared" si="167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10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42026.355057870373</v>
      </c>
      <c r="T1746" s="15">
        <f t="shared" si="167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10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42690.009699074071</v>
      </c>
      <c r="T1747" s="15">
        <f t="shared" si="167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10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42667.926701388889</v>
      </c>
      <c r="T1748" s="15">
        <f t="shared" si="167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10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42292.185532407413</v>
      </c>
      <c r="T1749" s="15">
        <f t="shared" si="167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1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42219.700729166667</v>
      </c>
      <c r="T1750" s="15">
        <f t="shared" si="167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10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42758.725937499999</v>
      </c>
      <c r="T1751" s="15">
        <f t="shared" si="167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10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42454.586851851855</v>
      </c>
      <c r="T1752" s="15">
        <f t="shared" si="167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10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42052.5315162037</v>
      </c>
      <c r="T1753" s="15">
        <f t="shared" si="167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10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42627.003263888888</v>
      </c>
      <c r="T1754" s="15">
        <f t="shared" si="167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10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42420.49962962963</v>
      </c>
      <c r="T1755" s="15">
        <f t="shared" si="167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10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42067.626770833333</v>
      </c>
      <c r="T1756" s="15">
        <f t="shared" si="167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10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42252.538900462961</v>
      </c>
      <c r="T1757" s="15">
        <f t="shared" si="167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10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42570.917465277773</v>
      </c>
      <c r="T1758" s="15">
        <f t="shared" si="167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10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42733.577349537038</v>
      </c>
      <c r="T1759" s="15">
        <f t="shared" si="167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1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42505.705925925926</v>
      </c>
      <c r="T1760" s="15">
        <f t="shared" si="167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10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42068.579039351855</v>
      </c>
      <c r="T1761" s="15">
        <f t="shared" si="167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ref="O1762:O1825" si="168">E1762/D1762*100</f>
        <v>165.44</v>
      </c>
      <c r="P1762" s="10">
        <f t="shared" ref="P1762:P1825" si="169">E1762/L1762</f>
        <v>81.098039215686271</v>
      </c>
      <c r="Q1762" t="str">
        <f t="shared" ref="Q1762:Q1825" si="170">LEFT(N1762, SEARCH("/", N1762)-1)</f>
        <v>photography</v>
      </c>
      <c r="R1762" t="str">
        <f t="shared" ref="R1762:R1825" si="171">RIGHT(N1762,LEN(N1762)-SEARCH("/",N1762))</f>
        <v>photobooks</v>
      </c>
      <c r="S1762" s="15">
        <f t="shared" si="166"/>
        <v>42405.42260416667</v>
      </c>
      <c r="T1762" s="15">
        <f t="shared" si="167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8"/>
        <v>155</v>
      </c>
      <c r="P1763" s="10">
        <f t="shared" si="169"/>
        <v>51.666666666666664</v>
      </c>
      <c r="Q1763" t="str">
        <f t="shared" si="170"/>
        <v>photography</v>
      </c>
      <c r="R1763" t="str">
        <f t="shared" si="171"/>
        <v>photobooks</v>
      </c>
      <c r="S1763" s="15">
        <f t="shared" si="166"/>
        <v>42209.317824074074</v>
      </c>
      <c r="T1763" s="15">
        <f t="shared" si="167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8"/>
        <v>885</v>
      </c>
      <c r="P1764" s="10">
        <f t="shared" si="169"/>
        <v>35.4</v>
      </c>
      <c r="Q1764" t="str">
        <f t="shared" si="170"/>
        <v>photography</v>
      </c>
      <c r="R1764" t="str">
        <f t="shared" si="171"/>
        <v>photobooks</v>
      </c>
      <c r="S1764" s="15">
        <f t="shared" si="166"/>
        <v>42410.732002314813</v>
      </c>
      <c r="T1764" s="15">
        <f t="shared" si="167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8"/>
        <v>101.90833333333333</v>
      </c>
      <c r="P1765" s="10">
        <f t="shared" si="169"/>
        <v>103.63559322033899</v>
      </c>
      <c r="Q1765" t="str">
        <f t="shared" si="170"/>
        <v>photography</v>
      </c>
      <c r="R1765" t="str">
        <f t="shared" si="171"/>
        <v>photobooks</v>
      </c>
      <c r="S1765" s="15">
        <f t="shared" si="166"/>
        <v>42636.618518518517</v>
      </c>
      <c r="T1765" s="15">
        <f t="shared" si="167"/>
        <v>42666.618518518517</v>
      </c>
    </row>
    <row r="1766" spans="1:20" ht="57.6" x14ac:dyDescent="0.3">
      <c r="A1766">
        <v>926</v>
      </c>
      <c r="B1766" s="3" t="s">
        <v>927</v>
      </c>
      <c r="C1766" s="3" t="s">
        <v>5036</v>
      </c>
      <c r="D1766">
        <v>7000</v>
      </c>
      <c r="E1766">
        <v>0</v>
      </c>
      <c r="F1766" s="6" t="s">
        <v>8221</v>
      </c>
      <c r="G1766" t="s">
        <v>8224</v>
      </c>
      <c r="H1766" t="s">
        <v>8246</v>
      </c>
      <c r="I1766">
        <v>1278628800</v>
      </c>
      <c r="J1766">
        <v>1276043330</v>
      </c>
      <c r="K1766" t="b">
        <v>0</v>
      </c>
      <c r="L1766">
        <v>0</v>
      </c>
      <c r="M1766" t="b">
        <v>0</v>
      </c>
      <c r="N1766" t="s">
        <v>8278</v>
      </c>
      <c r="O1766" s="9">
        <f t="shared" si="168"/>
        <v>0</v>
      </c>
      <c r="P1766" s="10" t="e">
        <f t="shared" si="169"/>
        <v>#DIV/0!</v>
      </c>
      <c r="Q1766" t="str">
        <f t="shared" si="170"/>
        <v>music</v>
      </c>
      <c r="R1766" t="str">
        <f t="shared" si="171"/>
        <v>jazz</v>
      </c>
      <c r="S1766" s="15">
        <f t="shared" si="166"/>
        <v>40337.77002314815</v>
      </c>
      <c r="T1766" s="15">
        <f t="shared" si="167"/>
        <v>40367.694444444445</v>
      </c>
    </row>
    <row r="1767" spans="1:20" ht="43.2" x14ac:dyDescent="0.3">
      <c r="A1767">
        <v>938</v>
      </c>
      <c r="B1767" s="3" t="s">
        <v>939</v>
      </c>
      <c r="C1767" s="3" t="s">
        <v>5048</v>
      </c>
      <c r="D1767">
        <v>7000</v>
      </c>
      <c r="E1767">
        <v>25</v>
      </c>
      <c r="F1767" s="6" t="s">
        <v>8221</v>
      </c>
      <c r="G1767" t="s">
        <v>8224</v>
      </c>
      <c r="H1767" t="s">
        <v>8246</v>
      </c>
      <c r="I1767">
        <v>1346585448</v>
      </c>
      <c r="J1767">
        <v>1343993448</v>
      </c>
      <c r="K1767" t="b">
        <v>0</v>
      </c>
      <c r="L1767">
        <v>1</v>
      </c>
      <c r="M1767" t="b">
        <v>0</v>
      </c>
      <c r="N1767" t="s">
        <v>8278</v>
      </c>
      <c r="O1767" s="9">
        <f t="shared" si="168"/>
        <v>0.35714285714285715</v>
      </c>
      <c r="P1767" s="10">
        <f t="shared" si="169"/>
        <v>25</v>
      </c>
      <c r="Q1767" t="str">
        <f t="shared" si="170"/>
        <v>music</v>
      </c>
      <c r="R1767" t="str">
        <f t="shared" si="171"/>
        <v>jazz</v>
      </c>
      <c r="S1767" s="15">
        <f t="shared" si="166"/>
        <v>41124.229722222226</v>
      </c>
      <c r="T1767" s="15">
        <f t="shared" si="167"/>
        <v>41154.229722222226</v>
      </c>
    </row>
    <row r="1768" spans="1:20" ht="28.8" x14ac:dyDescent="0.3">
      <c r="A1768">
        <v>1412</v>
      </c>
      <c r="B1768" s="3" t="s">
        <v>1413</v>
      </c>
      <c r="C1768" s="3" t="s">
        <v>5522</v>
      </c>
      <c r="D1768">
        <v>7000</v>
      </c>
      <c r="E1768">
        <v>320</v>
      </c>
      <c r="F1768" s="6" t="s">
        <v>8221</v>
      </c>
      <c r="G1768" t="s">
        <v>8224</v>
      </c>
      <c r="H1768" t="s">
        <v>8246</v>
      </c>
      <c r="I1768">
        <v>1417656699</v>
      </c>
      <c r="J1768">
        <v>1415064699</v>
      </c>
      <c r="K1768" t="b">
        <v>0</v>
      </c>
      <c r="L1768">
        <v>13</v>
      </c>
      <c r="M1768" t="b">
        <v>0</v>
      </c>
      <c r="N1768" t="s">
        <v>8287</v>
      </c>
      <c r="O1768" s="9">
        <f t="shared" si="168"/>
        <v>4.5714285714285712</v>
      </c>
      <c r="P1768" s="10">
        <f t="shared" si="169"/>
        <v>24.615384615384617</v>
      </c>
      <c r="Q1768" t="str">
        <f t="shared" si="170"/>
        <v>publishing</v>
      </c>
      <c r="R1768" t="str">
        <f t="shared" si="171"/>
        <v>translations</v>
      </c>
      <c r="S1768" s="15">
        <f t="shared" si="166"/>
        <v>41946.813645833332</v>
      </c>
      <c r="T1768" s="15">
        <f t="shared" si="167"/>
        <v>41976.813645833332</v>
      </c>
    </row>
    <row r="1769" spans="1:20" ht="43.2" x14ac:dyDescent="0.3">
      <c r="A1769">
        <v>1483</v>
      </c>
      <c r="B1769" s="3" t="s">
        <v>1484</v>
      </c>
      <c r="C1769" s="3" t="s">
        <v>5593</v>
      </c>
      <c r="D1769">
        <v>7000</v>
      </c>
      <c r="E1769">
        <v>50</v>
      </c>
      <c r="F1769" s="6" t="s">
        <v>8221</v>
      </c>
      <c r="G1769" t="s">
        <v>8224</v>
      </c>
      <c r="H1769" t="s">
        <v>8246</v>
      </c>
      <c r="I1769">
        <v>1469162275</v>
      </c>
      <c r="J1769">
        <v>1467002275</v>
      </c>
      <c r="K1769" t="b">
        <v>0</v>
      </c>
      <c r="L1769">
        <v>2</v>
      </c>
      <c r="M1769" t="b">
        <v>0</v>
      </c>
      <c r="N1769" t="s">
        <v>8275</v>
      </c>
      <c r="O1769" s="9">
        <f t="shared" si="168"/>
        <v>0.7142857142857143</v>
      </c>
      <c r="P1769" s="10">
        <f t="shared" si="169"/>
        <v>25</v>
      </c>
      <c r="Q1769" t="str">
        <f t="shared" si="170"/>
        <v>publishing</v>
      </c>
      <c r="R1769" t="str">
        <f t="shared" si="171"/>
        <v>fiction</v>
      </c>
      <c r="S1769" s="15">
        <f t="shared" si="166"/>
        <v>42547.942997685182</v>
      </c>
      <c r="T1769" s="15">
        <f t="shared" si="167"/>
        <v>42572.942997685182</v>
      </c>
    </row>
    <row r="1770" spans="1:20" ht="57.6" x14ac:dyDescent="0.3">
      <c r="A1770">
        <v>1708</v>
      </c>
      <c r="B1770" s="3" t="s">
        <v>1709</v>
      </c>
      <c r="C1770" s="3" t="s">
        <v>5818</v>
      </c>
      <c r="D1770">
        <v>7000</v>
      </c>
      <c r="E1770">
        <v>0</v>
      </c>
      <c r="F1770" s="6" t="s">
        <v>8221</v>
      </c>
      <c r="G1770" t="s">
        <v>8224</v>
      </c>
      <c r="H1770" t="s">
        <v>8246</v>
      </c>
      <c r="I1770">
        <v>1462135706</v>
      </c>
      <c r="J1770">
        <v>1458679706</v>
      </c>
      <c r="K1770" t="b">
        <v>0</v>
      </c>
      <c r="L1770">
        <v>0</v>
      </c>
      <c r="M1770" t="b">
        <v>0</v>
      </c>
      <c r="N1770" t="s">
        <v>8293</v>
      </c>
      <c r="O1770" s="9">
        <f t="shared" si="168"/>
        <v>0</v>
      </c>
      <c r="P1770" s="10" t="e">
        <f t="shared" si="169"/>
        <v>#DIV/0!</v>
      </c>
      <c r="Q1770" t="str">
        <f t="shared" si="170"/>
        <v>music</v>
      </c>
      <c r="R1770" t="str">
        <f t="shared" si="171"/>
        <v>faith</v>
      </c>
      <c r="S1770" s="15">
        <f t="shared" si="166"/>
        <v>42451.616967592592</v>
      </c>
      <c r="T1770" s="15">
        <f t="shared" si="167"/>
        <v>42491.616967592592</v>
      </c>
    </row>
    <row r="1771" spans="1:20" ht="57.6" x14ac:dyDescent="0.3">
      <c r="A1771">
        <v>2505</v>
      </c>
      <c r="B1771" s="3" t="s">
        <v>2505</v>
      </c>
      <c r="C1771" s="3" t="s">
        <v>6615</v>
      </c>
      <c r="D1771">
        <v>7000</v>
      </c>
      <c r="E1771">
        <v>0</v>
      </c>
      <c r="F1771" s="6" t="s">
        <v>8221</v>
      </c>
      <c r="G1771" t="s">
        <v>8224</v>
      </c>
      <c r="H1771" t="s">
        <v>8246</v>
      </c>
      <c r="I1771">
        <v>1426292416</v>
      </c>
      <c r="J1771">
        <v>1423704016</v>
      </c>
      <c r="K1771" t="b">
        <v>0</v>
      </c>
      <c r="L1771">
        <v>0</v>
      </c>
      <c r="M1771" t="b">
        <v>0</v>
      </c>
      <c r="N1771" t="s">
        <v>8299</v>
      </c>
      <c r="O1771" s="9">
        <f t="shared" si="168"/>
        <v>0</v>
      </c>
      <c r="P1771" s="10" t="e">
        <f t="shared" si="169"/>
        <v>#DIV/0!</v>
      </c>
      <c r="Q1771" t="str">
        <f t="shared" si="170"/>
        <v>food</v>
      </c>
      <c r="R1771" t="str">
        <f t="shared" si="171"/>
        <v>restaurants</v>
      </c>
      <c r="S1771" s="15">
        <f t="shared" si="166"/>
        <v>42046.80574074074</v>
      </c>
      <c r="T1771" s="15">
        <f t="shared" si="167"/>
        <v>42076.764074074075</v>
      </c>
    </row>
    <row r="1772" spans="1:20" ht="43.2" x14ac:dyDescent="0.3">
      <c r="A1772">
        <v>2768</v>
      </c>
      <c r="B1772" s="3" t="s">
        <v>2768</v>
      </c>
      <c r="C1772" s="3" t="s">
        <v>6878</v>
      </c>
      <c r="D1772">
        <v>7000</v>
      </c>
      <c r="E1772">
        <v>1002</v>
      </c>
      <c r="F1772" s="6" t="s">
        <v>8221</v>
      </c>
      <c r="G1772" t="s">
        <v>8224</v>
      </c>
      <c r="H1772" t="s">
        <v>8246</v>
      </c>
      <c r="I1772">
        <v>1333028723</v>
      </c>
      <c r="J1772">
        <v>1330440323</v>
      </c>
      <c r="K1772" t="b">
        <v>0</v>
      </c>
      <c r="L1772">
        <v>34</v>
      </c>
      <c r="M1772" t="b">
        <v>0</v>
      </c>
      <c r="N1772" t="s">
        <v>8304</v>
      </c>
      <c r="O1772" s="9">
        <f t="shared" si="168"/>
        <v>14.314285714285715</v>
      </c>
      <c r="P1772" s="10">
        <f t="shared" si="169"/>
        <v>29.470588235294116</v>
      </c>
      <c r="Q1772" t="str">
        <f t="shared" si="170"/>
        <v>publishing</v>
      </c>
      <c r="R1772" t="str">
        <f t="shared" si="171"/>
        <v>children's books</v>
      </c>
      <c r="S1772" s="15">
        <f t="shared" si="166"/>
        <v>40967.364849537036</v>
      </c>
      <c r="T1772" s="15">
        <f t="shared" si="167"/>
        <v>40997.323182870372</v>
      </c>
    </row>
    <row r="1773" spans="1:20" ht="43.2" x14ac:dyDescent="0.3">
      <c r="A1773">
        <v>3793</v>
      </c>
      <c r="B1773" s="3" t="s">
        <v>3790</v>
      </c>
      <c r="C1773" s="3" t="s">
        <v>7903</v>
      </c>
      <c r="D1773">
        <v>7000</v>
      </c>
      <c r="E1773">
        <v>4176</v>
      </c>
      <c r="F1773" s="6" t="s">
        <v>8221</v>
      </c>
      <c r="G1773" t="s">
        <v>8224</v>
      </c>
      <c r="H1773" t="s">
        <v>8246</v>
      </c>
      <c r="I1773">
        <v>1418769129</v>
      </c>
      <c r="J1773">
        <v>1416954729</v>
      </c>
      <c r="K1773" t="b">
        <v>0</v>
      </c>
      <c r="L1773">
        <v>24</v>
      </c>
      <c r="M1773" t="b">
        <v>0</v>
      </c>
      <c r="N1773" t="s">
        <v>8305</v>
      </c>
      <c r="O1773" s="9">
        <f t="shared" si="168"/>
        <v>59.657142857142851</v>
      </c>
      <c r="P1773" s="10">
        <f t="shared" si="169"/>
        <v>174</v>
      </c>
      <c r="Q1773" t="str">
        <f t="shared" si="170"/>
        <v>theater</v>
      </c>
      <c r="R1773" t="str">
        <f t="shared" si="171"/>
        <v>musical</v>
      </c>
      <c r="S1773" s="15">
        <f t="shared" si="166"/>
        <v>41968.688993055555</v>
      </c>
      <c r="T1773" s="15">
        <f t="shared" si="167"/>
        <v>41989.688993055555</v>
      </c>
    </row>
    <row r="1774" spans="1:20" ht="43.2" x14ac:dyDescent="0.3">
      <c r="A1774">
        <v>3846</v>
      </c>
      <c r="B1774" s="3" t="s">
        <v>3843</v>
      </c>
      <c r="C1774" s="3" t="s">
        <v>7955</v>
      </c>
      <c r="D1774">
        <v>7000</v>
      </c>
      <c r="E1774">
        <v>189</v>
      </c>
      <c r="F1774" s="6" t="s">
        <v>8221</v>
      </c>
      <c r="G1774" t="s">
        <v>8224</v>
      </c>
      <c r="H1774" t="s">
        <v>8246</v>
      </c>
      <c r="I1774">
        <v>1412405940</v>
      </c>
      <c r="J1774">
        <v>1409721542</v>
      </c>
      <c r="K1774" t="b">
        <v>1</v>
      </c>
      <c r="L1774">
        <v>8</v>
      </c>
      <c r="M1774" t="b">
        <v>0</v>
      </c>
      <c r="N1774" t="s">
        <v>8271</v>
      </c>
      <c r="O1774" s="9">
        <f t="shared" si="168"/>
        <v>2.7</v>
      </c>
      <c r="P1774" s="10">
        <f t="shared" si="169"/>
        <v>23.625</v>
      </c>
      <c r="Q1774" t="str">
        <f t="shared" si="170"/>
        <v>theater</v>
      </c>
      <c r="R1774" t="str">
        <f t="shared" si="171"/>
        <v>plays</v>
      </c>
      <c r="S1774" s="15">
        <f t="shared" si="166"/>
        <v>41884.971550925926</v>
      </c>
      <c r="T1774" s="15">
        <f t="shared" si="167"/>
        <v>41916.040972222225</v>
      </c>
    </row>
    <row r="1775" spans="1:20" ht="43.2" x14ac:dyDescent="0.3">
      <c r="A1775">
        <v>3933</v>
      </c>
      <c r="B1775" s="3" t="s">
        <v>3930</v>
      </c>
      <c r="C1775" s="3" t="s">
        <v>8041</v>
      </c>
      <c r="D1775">
        <v>7000</v>
      </c>
      <c r="E1775">
        <v>1102</v>
      </c>
      <c r="F1775" s="6" t="s">
        <v>8221</v>
      </c>
      <c r="G1775" t="s">
        <v>8224</v>
      </c>
      <c r="H1775" t="s">
        <v>8246</v>
      </c>
      <c r="I1775">
        <v>1468716180</v>
      </c>
      <c r="J1775">
        <v>1466205262</v>
      </c>
      <c r="K1775" t="b">
        <v>0</v>
      </c>
      <c r="L1775">
        <v>12</v>
      </c>
      <c r="M1775" t="b">
        <v>0</v>
      </c>
      <c r="N1775" t="s">
        <v>8271</v>
      </c>
      <c r="O1775" s="9">
        <f t="shared" si="168"/>
        <v>15.742857142857142</v>
      </c>
      <c r="P1775" s="10">
        <f t="shared" si="169"/>
        <v>91.833333333333329</v>
      </c>
      <c r="Q1775" t="str">
        <f t="shared" si="170"/>
        <v>theater</v>
      </c>
      <c r="R1775" t="str">
        <f t="shared" si="171"/>
        <v>plays</v>
      </c>
      <c r="S1775" s="15">
        <f t="shared" si="166"/>
        <v>42538.718310185184</v>
      </c>
      <c r="T1775" s="15">
        <f t="shared" si="167"/>
        <v>42567.779861111107</v>
      </c>
    </row>
    <row r="1776" spans="1:20" ht="43.2" x14ac:dyDescent="0.3">
      <c r="A1776">
        <v>3999</v>
      </c>
      <c r="B1776" s="3" t="s">
        <v>3995</v>
      </c>
      <c r="C1776" s="3" t="s">
        <v>8105</v>
      </c>
      <c r="D1776">
        <v>7000</v>
      </c>
      <c r="E1776">
        <v>1156</v>
      </c>
      <c r="F1776" s="6" t="s">
        <v>8221</v>
      </c>
      <c r="G1776" t="s">
        <v>8224</v>
      </c>
      <c r="H1776" t="s">
        <v>8246</v>
      </c>
      <c r="I1776">
        <v>1409514709</v>
      </c>
      <c r="J1776">
        <v>1406058798</v>
      </c>
      <c r="K1776" t="b">
        <v>0</v>
      </c>
      <c r="L1776">
        <v>14</v>
      </c>
      <c r="M1776" t="b">
        <v>0</v>
      </c>
      <c r="N1776" t="s">
        <v>8271</v>
      </c>
      <c r="O1776" s="9">
        <f t="shared" si="168"/>
        <v>16.514285714285716</v>
      </c>
      <c r="P1776" s="10">
        <f t="shared" si="169"/>
        <v>82.571428571428569</v>
      </c>
      <c r="Q1776" t="str">
        <f t="shared" si="170"/>
        <v>theater</v>
      </c>
      <c r="R1776" t="str">
        <f t="shared" si="171"/>
        <v>plays</v>
      </c>
      <c r="S1776" s="15">
        <f t="shared" si="166"/>
        <v>41842.578680555554</v>
      </c>
      <c r="T1776" s="15">
        <f t="shared" si="167"/>
        <v>41882.577650462961</v>
      </c>
    </row>
    <row r="1777" spans="1:20" ht="43.2" x14ac:dyDescent="0.3">
      <c r="A1777">
        <v>4015</v>
      </c>
      <c r="B1777" s="3" t="s">
        <v>4011</v>
      </c>
      <c r="C1777" s="3" t="s">
        <v>8120</v>
      </c>
      <c r="D1777">
        <v>7000</v>
      </c>
      <c r="E1777">
        <v>1</v>
      </c>
      <c r="F1777" s="6" t="s">
        <v>8221</v>
      </c>
      <c r="G1777" t="s">
        <v>8224</v>
      </c>
      <c r="H1777" t="s">
        <v>8246</v>
      </c>
      <c r="I1777">
        <v>1437331463</v>
      </c>
      <c r="J1777">
        <v>1434739463</v>
      </c>
      <c r="K1777" t="b">
        <v>0</v>
      </c>
      <c r="L1777">
        <v>1</v>
      </c>
      <c r="M1777" t="b">
        <v>0</v>
      </c>
      <c r="N1777" t="s">
        <v>8271</v>
      </c>
      <c r="O1777" s="9">
        <f t="shared" si="168"/>
        <v>1.4285714285714287E-2</v>
      </c>
      <c r="P1777" s="10">
        <f t="shared" si="169"/>
        <v>1</v>
      </c>
      <c r="Q1777" t="str">
        <f t="shared" si="170"/>
        <v>theater</v>
      </c>
      <c r="R1777" t="str">
        <f t="shared" si="171"/>
        <v>plays</v>
      </c>
      <c r="S1777" s="15">
        <f t="shared" si="166"/>
        <v>42174.530821759254</v>
      </c>
      <c r="T1777" s="15">
        <f t="shared" si="167"/>
        <v>42204.530821759254</v>
      </c>
    </row>
    <row r="1778" spans="1:20" ht="43.2" x14ac:dyDescent="0.3">
      <c r="A1778">
        <v>4023</v>
      </c>
      <c r="B1778" s="3" t="s">
        <v>4019</v>
      </c>
      <c r="C1778" s="3" t="s">
        <v>8128</v>
      </c>
      <c r="D1778">
        <v>7000</v>
      </c>
      <c r="E1778">
        <v>0</v>
      </c>
      <c r="F1778" s="6" t="s">
        <v>8221</v>
      </c>
      <c r="G1778" t="s">
        <v>8224</v>
      </c>
      <c r="H1778" t="s">
        <v>8246</v>
      </c>
      <c r="I1778">
        <v>1458860363</v>
      </c>
      <c r="J1778">
        <v>1454975963</v>
      </c>
      <c r="K1778" t="b">
        <v>0</v>
      </c>
      <c r="L1778">
        <v>0</v>
      </c>
      <c r="M1778" t="b">
        <v>0</v>
      </c>
      <c r="N1778" t="s">
        <v>8271</v>
      </c>
      <c r="O1778" s="9">
        <f t="shared" si="168"/>
        <v>0</v>
      </c>
      <c r="P1778" s="10" t="e">
        <f t="shared" si="169"/>
        <v>#DIV/0!</v>
      </c>
      <c r="Q1778" t="str">
        <f t="shared" si="170"/>
        <v>theater</v>
      </c>
      <c r="R1778" t="str">
        <f t="shared" si="171"/>
        <v>plays</v>
      </c>
      <c r="S1778" s="15">
        <f t="shared" si="166"/>
        <v>42408.749571759254</v>
      </c>
      <c r="T1778" s="15">
        <f t="shared" si="167"/>
        <v>42453.707905092597</v>
      </c>
    </row>
    <row r="1779" spans="1:20" ht="43.2" x14ac:dyDescent="0.3">
      <c r="A1779">
        <v>518</v>
      </c>
      <c r="B1779" s="3" t="s">
        <v>519</v>
      </c>
      <c r="C1779" s="3" t="s">
        <v>4628</v>
      </c>
      <c r="D1779">
        <v>7175</v>
      </c>
      <c r="E1779">
        <v>0</v>
      </c>
      <c r="F1779" s="6" t="s">
        <v>8221</v>
      </c>
      <c r="G1779" t="s">
        <v>8224</v>
      </c>
      <c r="H1779" t="s">
        <v>8246</v>
      </c>
      <c r="I1779">
        <v>1441550760</v>
      </c>
      <c r="J1779">
        <v>1438958824</v>
      </c>
      <c r="K1779" t="b">
        <v>0</v>
      </c>
      <c r="L1779">
        <v>0</v>
      </c>
      <c r="M1779" t="b">
        <v>0</v>
      </c>
      <c r="N1779" t="s">
        <v>8270</v>
      </c>
      <c r="O1779" s="9">
        <f t="shared" si="168"/>
        <v>0</v>
      </c>
      <c r="P1779" s="10" t="e">
        <f t="shared" si="169"/>
        <v>#DIV/0!</v>
      </c>
      <c r="Q1779" t="str">
        <f t="shared" si="170"/>
        <v>film &amp; video</v>
      </c>
      <c r="R1779" t="str">
        <f t="shared" si="171"/>
        <v>animation</v>
      </c>
      <c r="S1779" s="15">
        <f t="shared" si="166"/>
        <v>42223.366018518514</v>
      </c>
      <c r="T1779" s="15">
        <f t="shared" si="167"/>
        <v>42253.365277777775</v>
      </c>
    </row>
    <row r="1780" spans="1:20" ht="43.2" x14ac:dyDescent="0.3">
      <c r="A1780">
        <v>4010</v>
      </c>
      <c r="B1780" s="3" t="s">
        <v>4006</v>
      </c>
      <c r="C1780" s="3" t="s">
        <v>8115</v>
      </c>
      <c r="D1780">
        <v>7200</v>
      </c>
      <c r="E1780">
        <v>1742</v>
      </c>
      <c r="F1780" s="6" t="s">
        <v>8221</v>
      </c>
      <c r="G1780" t="s">
        <v>8224</v>
      </c>
      <c r="H1780" t="s">
        <v>8246</v>
      </c>
      <c r="I1780">
        <v>1414348166</v>
      </c>
      <c r="J1780">
        <v>1412879366</v>
      </c>
      <c r="K1780" t="b">
        <v>0</v>
      </c>
      <c r="L1780">
        <v>38</v>
      </c>
      <c r="M1780" t="b">
        <v>0</v>
      </c>
      <c r="N1780" t="s">
        <v>8271</v>
      </c>
      <c r="O1780" s="9">
        <f t="shared" si="168"/>
        <v>24.194444444444443</v>
      </c>
      <c r="P1780" s="10">
        <f t="shared" si="169"/>
        <v>45.842105263157897</v>
      </c>
      <c r="Q1780" t="str">
        <f t="shared" si="170"/>
        <v>theater</v>
      </c>
      <c r="R1780" t="str">
        <f t="shared" si="171"/>
        <v>plays</v>
      </c>
      <c r="S1780" s="15">
        <f t="shared" si="166"/>
        <v>41921.520439814813</v>
      </c>
      <c r="T1780" s="15">
        <f t="shared" si="167"/>
        <v>41938.520439814813</v>
      </c>
    </row>
    <row r="1781" spans="1:20" ht="43.2" x14ac:dyDescent="0.3">
      <c r="A1781">
        <v>468</v>
      </c>
      <c r="B1781" s="3" t="s">
        <v>469</v>
      </c>
      <c r="C1781" s="3" t="s">
        <v>4578</v>
      </c>
      <c r="D1781">
        <v>7500</v>
      </c>
      <c r="E1781">
        <v>0</v>
      </c>
      <c r="F1781" s="6" t="s">
        <v>8221</v>
      </c>
      <c r="G1781" t="s">
        <v>8224</v>
      </c>
      <c r="H1781" t="s">
        <v>8246</v>
      </c>
      <c r="I1781">
        <v>1341978665</v>
      </c>
      <c r="J1781">
        <v>1336795283</v>
      </c>
      <c r="K1781" t="b">
        <v>0</v>
      </c>
      <c r="L1781">
        <v>0</v>
      </c>
      <c r="M1781" t="b">
        <v>0</v>
      </c>
      <c r="N1781" t="s">
        <v>8270</v>
      </c>
      <c r="O1781" s="9">
        <f t="shared" si="168"/>
        <v>0</v>
      </c>
      <c r="P1781" s="10" t="e">
        <f t="shared" si="169"/>
        <v>#DIV/0!</v>
      </c>
      <c r="Q1781" t="str">
        <f t="shared" si="170"/>
        <v>film &amp; video</v>
      </c>
      <c r="R1781" t="str">
        <f t="shared" si="171"/>
        <v>animation</v>
      </c>
      <c r="S1781" s="15">
        <f t="shared" si="166"/>
        <v>41040.917627314811</v>
      </c>
      <c r="T1781" s="15">
        <f t="shared" si="167"/>
        <v>41100.910474537035</v>
      </c>
    </row>
    <row r="1782" spans="1:20" ht="57.6" x14ac:dyDescent="0.3">
      <c r="A1782">
        <v>547</v>
      </c>
      <c r="B1782" s="3" t="s">
        <v>548</v>
      </c>
      <c r="C1782" s="3" t="s">
        <v>4657</v>
      </c>
      <c r="D1782">
        <v>7500</v>
      </c>
      <c r="E1782">
        <v>0</v>
      </c>
      <c r="F1782" s="6" t="s">
        <v>8221</v>
      </c>
      <c r="G1782" t="s">
        <v>8225</v>
      </c>
      <c r="H1782" t="s">
        <v>8247</v>
      </c>
      <c r="I1782">
        <v>1455122564</v>
      </c>
      <c r="J1782">
        <v>1452530564</v>
      </c>
      <c r="K1782" t="b">
        <v>0</v>
      </c>
      <c r="L1782">
        <v>0</v>
      </c>
      <c r="M1782" t="b">
        <v>0</v>
      </c>
      <c r="N1782" t="s">
        <v>8272</v>
      </c>
      <c r="O1782" s="9">
        <f t="shared" si="168"/>
        <v>0</v>
      </c>
      <c r="P1782" s="10" t="e">
        <f t="shared" si="169"/>
        <v>#DIV/0!</v>
      </c>
      <c r="Q1782" t="str">
        <f t="shared" si="170"/>
        <v>technology</v>
      </c>
      <c r="R1782" t="str">
        <f t="shared" si="171"/>
        <v>web</v>
      </c>
      <c r="S1782" s="15">
        <f t="shared" si="166"/>
        <v>42380.446342592593</v>
      </c>
      <c r="T1782" s="15">
        <f t="shared" si="167"/>
        <v>42410.446342592593</v>
      </c>
    </row>
    <row r="1783" spans="1:20" ht="43.2" x14ac:dyDescent="0.3">
      <c r="A1783">
        <v>555</v>
      </c>
      <c r="B1783" s="3" t="s">
        <v>556</v>
      </c>
      <c r="C1783" s="3" t="s">
        <v>4665</v>
      </c>
      <c r="D1783">
        <v>7500</v>
      </c>
      <c r="E1783">
        <v>0</v>
      </c>
      <c r="F1783" s="6" t="s">
        <v>8221</v>
      </c>
      <c r="G1783" t="s">
        <v>8225</v>
      </c>
      <c r="H1783" t="s">
        <v>8247</v>
      </c>
      <c r="I1783">
        <v>1465720143</v>
      </c>
      <c r="J1783">
        <v>1463128143</v>
      </c>
      <c r="K1783" t="b">
        <v>0</v>
      </c>
      <c r="L1783">
        <v>0</v>
      </c>
      <c r="M1783" t="b">
        <v>0</v>
      </c>
      <c r="N1783" t="s">
        <v>8272</v>
      </c>
      <c r="O1783" s="9">
        <f t="shared" si="168"/>
        <v>0</v>
      </c>
      <c r="P1783" s="10" t="e">
        <f t="shared" si="169"/>
        <v>#DIV/0!</v>
      </c>
      <c r="Q1783" t="str">
        <f t="shared" si="170"/>
        <v>technology</v>
      </c>
      <c r="R1783" t="str">
        <f t="shared" si="171"/>
        <v>web</v>
      </c>
      <c r="S1783" s="15">
        <f t="shared" si="166"/>
        <v>42503.103506944448</v>
      </c>
      <c r="T1783" s="15">
        <f t="shared" si="167"/>
        <v>42533.103506944448</v>
      </c>
    </row>
    <row r="1784" spans="1:20" x14ac:dyDescent="0.3">
      <c r="A1784">
        <v>589</v>
      </c>
      <c r="B1784" s="3" t="s">
        <v>590</v>
      </c>
      <c r="C1784" s="3" t="s">
        <v>4699</v>
      </c>
      <c r="D1784">
        <v>7500</v>
      </c>
      <c r="E1784">
        <v>1</v>
      </c>
      <c r="F1784" s="6" t="s">
        <v>8221</v>
      </c>
      <c r="G1784" t="s">
        <v>8224</v>
      </c>
      <c r="H1784" t="s">
        <v>8246</v>
      </c>
      <c r="I1784">
        <v>1436366699</v>
      </c>
      <c r="J1784">
        <v>1435070699</v>
      </c>
      <c r="K1784" t="b">
        <v>0</v>
      </c>
      <c r="L1784">
        <v>1</v>
      </c>
      <c r="M1784" t="b">
        <v>0</v>
      </c>
      <c r="N1784" t="s">
        <v>8272</v>
      </c>
      <c r="O1784" s="9">
        <f t="shared" si="168"/>
        <v>1.3333333333333334E-2</v>
      </c>
      <c r="P1784" s="10">
        <f t="shared" si="169"/>
        <v>1</v>
      </c>
      <c r="Q1784" t="str">
        <f t="shared" si="170"/>
        <v>technology</v>
      </c>
      <c r="R1784" t="str">
        <f t="shared" si="171"/>
        <v>web</v>
      </c>
      <c r="S1784" s="15">
        <f t="shared" si="166"/>
        <v>42178.364571759259</v>
      </c>
      <c r="T1784" s="15">
        <f t="shared" si="167"/>
        <v>42193.364571759259</v>
      </c>
    </row>
    <row r="1785" spans="1:20" ht="43.2" x14ac:dyDescent="0.3">
      <c r="A1785">
        <v>592</v>
      </c>
      <c r="B1785" s="3" t="s">
        <v>593</v>
      </c>
      <c r="C1785" s="3" t="s">
        <v>4702</v>
      </c>
      <c r="D1785">
        <v>7500</v>
      </c>
      <c r="E1785">
        <v>250</v>
      </c>
      <c r="F1785" s="6" t="s">
        <v>8221</v>
      </c>
      <c r="G1785" t="s">
        <v>8224</v>
      </c>
      <c r="H1785" t="s">
        <v>8246</v>
      </c>
      <c r="I1785">
        <v>1417584860</v>
      </c>
      <c r="J1785">
        <v>1414992860</v>
      </c>
      <c r="K1785" t="b">
        <v>0</v>
      </c>
      <c r="L1785">
        <v>1</v>
      </c>
      <c r="M1785" t="b">
        <v>0</v>
      </c>
      <c r="N1785" t="s">
        <v>8272</v>
      </c>
      <c r="O1785" s="9">
        <f t="shared" si="168"/>
        <v>3.3333333333333335</v>
      </c>
      <c r="P1785" s="10">
        <f t="shared" si="169"/>
        <v>250</v>
      </c>
      <c r="Q1785" t="str">
        <f t="shared" si="170"/>
        <v>technology</v>
      </c>
      <c r="R1785" t="str">
        <f t="shared" si="171"/>
        <v>web</v>
      </c>
      <c r="S1785" s="15">
        <f t="shared" si="166"/>
        <v>41945.982175925928</v>
      </c>
      <c r="T1785" s="15">
        <f t="shared" si="167"/>
        <v>41975.982175925921</v>
      </c>
    </row>
    <row r="1786" spans="1:20" ht="43.2" x14ac:dyDescent="0.3">
      <c r="A1786">
        <v>597</v>
      </c>
      <c r="B1786" s="3" t="s">
        <v>598</v>
      </c>
      <c r="C1786" s="3" t="s">
        <v>4707</v>
      </c>
      <c r="D1786">
        <v>7500</v>
      </c>
      <c r="E1786">
        <v>20</v>
      </c>
      <c r="F1786" s="6" t="s">
        <v>8221</v>
      </c>
      <c r="G1786" t="s">
        <v>8224</v>
      </c>
      <c r="H1786" t="s">
        <v>8246</v>
      </c>
      <c r="I1786">
        <v>1469980800</v>
      </c>
      <c r="J1786">
        <v>1466787335</v>
      </c>
      <c r="K1786" t="b">
        <v>0</v>
      </c>
      <c r="L1786">
        <v>2</v>
      </c>
      <c r="M1786" t="b">
        <v>0</v>
      </c>
      <c r="N1786" t="s">
        <v>8272</v>
      </c>
      <c r="O1786" s="9">
        <f t="shared" si="168"/>
        <v>0.26666666666666666</v>
      </c>
      <c r="P1786" s="10">
        <f t="shared" si="169"/>
        <v>10</v>
      </c>
      <c r="Q1786" t="str">
        <f t="shared" si="170"/>
        <v>technology</v>
      </c>
      <c r="R1786" t="str">
        <f t="shared" si="171"/>
        <v>web</v>
      </c>
      <c r="S1786" s="15">
        <f t="shared" si="166"/>
        <v>42545.455266203702</v>
      </c>
      <c r="T1786" s="15">
        <f t="shared" si="167"/>
        <v>42582.416666666672</v>
      </c>
    </row>
    <row r="1787" spans="1:20" ht="57.6" x14ac:dyDescent="0.3">
      <c r="A1787">
        <v>942</v>
      </c>
      <c r="B1787" s="3" t="s">
        <v>943</v>
      </c>
      <c r="C1787" s="3" t="s">
        <v>5052</v>
      </c>
      <c r="D1787">
        <v>7500</v>
      </c>
      <c r="E1787">
        <v>668</v>
      </c>
      <c r="F1787" s="6" t="s">
        <v>8221</v>
      </c>
      <c r="G1787" t="s">
        <v>8224</v>
      </c>
      <c r="H1787" t="s">
        <v>8246</v>
      </c>
      <c r="I1787">
        <v>1455826460</v>
      </c>
      <c r="J1787">
        <v>1452716060</v>
      </c>
      <c r="K1787" t="b">
        <v>0</v>
      </c>
      <c r="L1787">
        <v>16</v>
      </c>
      <c r="M1787" t="b">
        <v>0</v>
      </c>
      <c r="N1787" t="s">
        <v>8273</v>
      </c>
      <c r="O1787" s="9">
        <f t="shared" si="168"/>
        <v>8.9066666666666663</v>
      </c>
      <c r="P1787" s="10">
        <f t="shared" si="169"/>
        <v>41.75</v>
      </c>
      <c r="Q1787" t="str">
        <f t="shared" si="170"/>
        <v>technology</v>
      </c>
      <c r="R1787" t="str">
        <f t="shared" si="171"/>
        <v>wearables</v>
      </c>
      <c r="S1787" s="15">
        <f t="shared" si="166"/>
        <v>42382.593287037031</v>
      </c>
      <c r="T1787" s="15">
        <f t="shared" si="167"/>
        <v>42418.593287037031</v>
      </c>
    </row>
    <row r="1788" spans="1:20" ht="43.2" x14ac:dyDescent="0.3">
      <c r="A1788">
        <v>1158</v>
      </c>
      <c r="B1788" s="3" t="s">
        <v>1159</v>
      </c>
      <c r="C1788" s="3" t="s">
        <v>5268</v>
      </c>
      <c r="D1788">
        <v>7500</v>
      </c>
      <c r="E1788">
        <v>35</v>
      </c>
      <c r="F1788" s="6" t="s">
        <v>8221</v>
      </c>
      <c r="G1788" t="s">
        <v>8224</v>
      </c>
      <c r="H1788" t="s">
        <v>8246</v>
      </c>
      <c r="I1788">
        <v>1418091128</v>
      </c>
      <c r="J1788">
        <v>1415499128</v>
      </c>
      <c r="K1788" t="b">
        <v>0</v>
      </c>
      <c r="L1788">
        <v>3</v>
      </c>
      <c r="M1788" t="b">
        <v>0</v>
      </c>
      <c r="N1788" t="s">
        <v>8284</v>
      </c>
      <c r="O1788" s="9">
        <f t="shared" si="168"/>
        <v>0.46666666666666673</v>
      </c>
      <c r="P1788" s="10">
        <f t="shared" si="169"/>
        <v>11.666666666666666</v>
      </c>
      <c r="Q1788" t="str">
        <f t="shared" si="170"/>
        <v>food</v>
      </c>
      <c r="R1788" t="str">
        <f t="shared" si="171"/>
        <v>food trucks</v>
      </c>
      <c r="S1788" s="15">
        <f t="shared" si="166"/>
        <v>41951.84175925926</v>
      </c>
      <c r="T1788" s="15">
        <f t="shared" si="167"/>
        <v>41981.84175925926</v>
      </c>
    </row>
    <row r="1789" spans="1:20" ht="43.2" x14ac:dyDescent="0.3">
      <c r="A1789">
        <v>1424</v>
      </c>
      <c r="B1789" s="3" t="s">
        <v>1425</v>
      </c>
      <c r="C1789" s="3" t="s">
        <v>5534</v>
      </c>
      <c r="D1789">
        <v>7500</v>
      </c>
      <c r="E1789">
        <v>1527</v>
      </c>
      <c r="F1789" s="6" t="s">
        <v>8221</v>
      </c>
      <c r="G1789" t="s">
        <v>8224</v>
      </c>
      <c r="H1789" t="s">
        <v>8246</v>
      </c>
      <c r="I1789">
        <v>1479233602</v>
      </c>
      <c r="J1789">
        <v>1478106802</v>
      </c>
      <c r="K1789" t="b">
        <v>0</v>
      </c>
      <c r="L1789">
        <v>14</v>
      </c>
      <c r="M1789" t="b">
        <v>0</v>
      </c>
      <c r="N1789" t="s">
        <v>8287</v>
      </c>
      <c r="O1789" s="9">
        <f t="shared" si="168"/>
        <v>20.36</v>
      </c>
      <c r="P1789" s="10">
        <f t="shared" si="169"/>
        <v>109.07142857142857</v>
      </c>
      <c r="Q1789" t="str">
        <f t="shared" si="170"/>
        <v>publishing</v>
      </c>
      <c r="R1789" t="str">
        <f t="shared" si="171"/>
        <v>translations</v>
      </c>
      <c r="S1789" s="15">
        <f t="shared" si="166"/>
        <v>42676.467615740738</v>
      </c>
      <c r="T1789" s="15">
        <f t="shared" si="167"/>
        <v>42689.509282407409</v>
      </c>
    </row>
    <row r="1790" spans="1:20" ht="57.6" x14ac:dyDescent="0.3">
      <c r="A1790">
        <v>1587</v>
      </c>
      <c r="B1790" s="3" t="s">
        <v>1588</v>
      </c>
      <c r="C1790" s="3" t="s">
        <v>5697</v>
      </c>
      <c r="D1790">
        <v>7500</v>
      </c>
      <c r="E1790">
        <v>1</v>
      </c>
      <c r="F1790" s="6" t="s">
        <v>8221</v>
      </c>
      <c r="G1790" t="s">
        <v>8224</v>
      </c>
      <c r="H1790" t="s">
        <v>8246</v>
      </c>
      <c r="I1790">
        <v>1418510965</v>
      </c>
      <c r="J1790">
        <v>1415918965</v>
      </c>
      <c r="K1790" t="b">
        <v>0</v>
      </c>
      <c r="L1790">
        <v>1</v>
      </c>
      <c r="M1790" t="b">
        <v>0</v>
      </c>
      <c r="N1790" t="s">
        <v>8291</v>
      </c>
      <c r="O1790" s="9">
        <f t="shared" si="168"/>
        <v>1.3333333333333334E-2</v>
      </c>
      <c r="P1790" s="10">
        <f t="shared" si="169"/>
        <v>1</v>
      </c>
      <c r="Q1790" t="str">
        <f t="shared" si="170"/>
        <v>photography</v>
      </c>
      <c r="R1790" t="str">
        <f t="shared" si="171"/>
        <v>places</v>
      </c>
      <c r="S1790" s="15">
        <f t="shared" si="166"/>
        <v>41956.700983796298</v>
      </c>
      <c r="T1790" s="15">
        <f t="shared" si="167"/>
        <v>41986.700983796298</v>
      </c>
    </row>
    <row r="1791" spans="1:20" ht="43.2" x14ac:dyDescent="0.3">
      <c r="A1791">
        <v>1981</v>
      </c>
      <c r="B1791" s="3" t="s">
        <v>1982</v>
      </c>
      <c r="C1791" s="3" t="s">
        <v>6091</v>
      </c>
      <c r="D1791">
        <v>7500</v>
      </c>
      <c r="E1791">
        <v>381</v>
      </c>
      <c r="F1791" s="6" t="s">
        <v>8221</v>
      </c>
      <c r="G1791" t="s">
        <v>8229</v>
      </c>
      <c r="H1791" t="s">
        <v>8251</v>
      </c>
      <c r="I1791">
        <v>1404926665</v>
      </c>
      <c r="J1791">
        <v>1402334665</v>
      </c>
      <c r="K1791" t="b">
        <v>0</v>
      </c>
      <c r="L1791">
        <v>12</v>
      </c>
      <c r="M1791" t="b">
        <v>0</v>
      </c>
      <c r="N1791" t="s">
        <v>8296</v>
      </c>
      <c r="O1791" s="9">
        <f t="shared" si="168"/>
        <v>5.08</v>
      </c>
      <c r="P1791" s="10">
        <f t="shared" si="169"/>
        <v>31.75</v>
      </c>
      <c r="Q1791" t="str">
        <f t="shared" si="170"/>
        <v>photography</v>
      </c>
      <c r="R1791" t="str">
        <f t="shared" si="171"/>
        <v>people</v>
      </c>
      <c r="S1791" s="15">
        <f t="shared" si="166"/>
        <v>41799.475289351853</v>
      </c>
      <c r="T1791" s="15">
        <f t="shared" si="167"/>
        <v>41829.475289351853</v>
      </c>
    </row>
    <row r="1792" spans="1:20" ht="43.2" x14ac:dyDescent="0.3">
      <c r="A1792">
        <v>2845</v>
      </c>
      <c r="B1792" s="3" t="s">
        <v>2845</v>
      </c>
      <c r="C1792" s="3" t="s">
        <v>6955</v>
      </c>
      <c r="D1792">
        <v>7500</v>
      </c>
      <c r="E1792">
        <v>2366</v>
      </c>
      <c r="F1792" s="6" t="s">
        <v>8221</v>
      </c>
      <c r="G1792" t="s">
        <v>8224</v>
      </c>
      <c r="H1792" t="s">
        <v>8246</v>
      </c>
      <c r="I1792">
        <v>1433723033</v>
      </c>
      <c r="J1792">
        <v>1428539033</v>
      </c>
      <c r="K1792" t="b">
        <v>0</v>
      </c>
      <c r="L1792">
        <v>39</v>
      </c>
      <c r="M1792" t="b">
        <v>0</v>
      </c>
      <c r="N1792" t="s">
        <v>8271</v>
      </c>
      <c r="O1792" s="9">
        <f t="shared" si="168"/>
        <v>31.546666666666667</v>
      </c>
      <c r="P1792" s="10">
        <f t="shared" si="169"/>
        <v>60.666666666666664</v>
      </c>
      <c r="Q1792" t="str">
        <f t="shared" si="170"/>
        <v>theater</v>
      </c>
      <c r="R1792" t="str">
        <f t="shared" si="171"/>
        <v>plays</v>
      </c>
      <c r="S1792" s="15">
        <f t="shared" si="166"/>
        <v>42102.766585648147</v>
      </c>
      <c r="T1792" s="15">
        <f t="shared" si="167"/>
        <v>42162.766585648147</v>
      </c>
    </row>
    <row r="1793" spans="1:20" ht="43.2" x14ac:dyDescent="0.3">
      <c r="A1793">
        <v>2898</v>
      </c>
      <c r="B1793" s="3" t="s">
        <v>2898</v>
      </c>
      <c r="C1793" s="3" t="s">
        <v>7008</v>
      </c>
      <c r="D1793">
        <v>7500</v>
      </c>
      <c r="E1793">
        <v>316</v>
      </c>
      <c r="F1793" s="6" t="s">
        <v>8221</v>
      </c>
      <c r="G1793" t="s">
        <v>8224</v>
      </c>
      <c r="H1793" t="s">
        <v>8246</v>
      </c>
      <c r="I1793">
        <v>1446307053</v>
      </c>
      <c r="J1793">
        <v>1443715053</v>
      </c>
      <c r="K1793" t="b">
        <v>0</v>
      </c>
      <c r="L1793">
        <v>12</v>
      </c>
      <c r="M1793" t="b">
        <v>0</v>
      </c>
      <c r="N1793" t="s">
        <v>8271</v>
      </c>
      <c r="O1793" s="9">
        <f t="shared" si="168"/>
        <v>4.2133333333333338</v>
      </c>
      <c r="P1793" s="10">
        <f t="shared" si="169"/>
        <v>26.333333333333332</v>
      </c>
      <c r="Q1793" t="str">
        <f t="shared" si="170"/>
        <v>theater</v>
      </c>
      <c r="R1793" t="str">
        <f t="shared" si="171"/>
        <v>plays</v>
      </c>
      <c r="S1793" s="15">
        <f t="shared" si="166"/>
        <v>42278.414965277778</v>
      </c>
      <c r="T1793" s="15">
        <f t="shared" si="167"/>
        <v>42308.414965277778</v>
      </c>
    </row>
    <row r="1794" spans="1:20" ht="57.6" x14ac:dyDescent="0.3">
      <c r="A1794">
        <v>3806</v>
      </c>
      <c r="B1794" s="3" t="s">
        <v>3803</v>
      </c>
      <c r="C1794" s="3" t="s">
        <v>7916</v>
      </c>
      <c r="D1794">
        <v>7500</v>
      </c>
      <c r="E1794">
        <v>5</v>
      </c>
      <c r="F1794" s="6" t="s">
        <v>8221</v>
      </c>
      <c r="G1794" t="s">
        <v>8226</v>
      </c>
      <c r="H1794" t="s">
        <v>8248</v>
      </c>
      <c r="I1794">
        <v>1404022381</v>
      </c>
      <c r="J1794">
        <v>1402294381</v>
      </c>
      <c r="K1794" t="b">
        <v>0</v>
      </c>
      <c r="L1794">
        <v>1</v>
      </c>
      <c r="M1794" t="b">
        <v>0</v>
      </c>
      <c r="N1794" t="s">
        <v>8305</v>
      </c>
      <c r="O1794" s="9">
        <f t="shared" si="168"/>
        <v>6.6666666666666666E-2</v>
      </c>
      <c r="P1794" s="10">
        <f t="shared" si="169"/>
        <v>5</v>
      </c>
      <c r="Q1794" t="str">
        <f t="shared" si="170"/>
        <v>theater</v>
      </c>
      <c r="R1794" t="str">
        <f t="shared" si="171"/>
        <v>musical</v>
      </c>
      <c r="S1794" s="15">
        <f t="shared" si="166"/>
        <v>41799.009039351848</v>
      </c>
      <c r="T1794" s="15">
        <f t="shared" si="167"/>
        <v>41819.009039351848</v>
      </c>
    </row>
    <row r="1795" spans="1:20" ht="28.8" x14ac:dyDescent="0.3">
      <c r="A1795">
        <v>3862</v>
      </c>
      <c r="B1795" s="3" t="s">
        <v>3859</v>
      </c>
      <c r="C1795" s="3" t="s">
        <v>7971</v>
      </c>
      <c r="D1795">
        <v>7500</v>
      </c>
      <c r="E1795">
        <v>1</v>
      </c>
      <c r="F1795" s="6" t="s">
        <v>8221</v>
      </c>
      <c r="G1795" t="s">
        <v>8224</v>
      </c>
      <c r="H1795" t="s">
        <v>8246</v>
      </c>
      <c r="I1795">
        <v>1473699540</v>
      </c>
      <c r="J1795">
        <v>1472451356</v>
      </c>
      <c r="K1795" t="b">
        <v>0</v>
      </c>
      <c r="L1795">
        <v>1</v>
      </c>
      <c r="M1795" t="b">
        <v>0</v>
      </c>
      <c r="N1795" t="s">
        <v>8271</v>
      </c>
      <c r="O1795" s="9">
        <f t="shared" si="168"/>
        <v>1.3333333333333334E-2</v>
      </c>
      <c r="P1795" s="10">
        <f t="shared" si="169"/>
        <v>1</v>
      </c>
      <c r="Q1795" t="str">
        <f t="shared" si="170"/>
        <v>theater</v>
      </c>
      <c r="R1795" t="str">
        <f t="shared" si="171"/>
        <v>plays</v>
      </c>
      <c r="S1795" s="15">
        <f t="shared" ref="S1795:S1858" si="172">(((J1795/60)/60)/24)+DATE(1970,1,1)+(-6/24)</f>
        <v>42611.011064814811</v>
      </c>
      <c r="T1795" s="15">
        <f t="shared" ref="T1795:T1858" si="173">(((I1795/60)/60)/24)+DATE(1970,1,1)+(-6/24)</f>
        <v>42625.457638888889</v>
      </c>
    </row>
    <row r="1796" spans="1:20" ht="57.6" x14ac:dyDescent="0.3">
      <c r="A1796">
        <v>3966</v>
      </c>
      <c r="B1796" s="3" t="s">
        <v>3963</v>
      </c>
      <c r="C1796" s="3" t="s">
        <v>8073</v>
      </c>
      <c r="D1796">
        <v>7500</v>
      </c>
      <c r="E1796">
        <v>45</v>
      </c>
      <c r="F1796" s="6" t="s">
        <v>8221</v>
      </c>
      <c r="G1796" t="s">
        <v>8224</v>
      </c>
      <c r="H1796" t="s">
        <v>8246</v>
      </c>
      <c r="I1796">
        <v>1406170740</v>
      </c>
      <c r="J1796">
        <v>1402506278</v>
      </c>
      <c r="K1796" t="b">
        <v>0</v>
      </c>
      <c r="L1796">
        <v>2</v>
      </c>
      <c r="M1796" t="b">
        <v>0</v>
      </c>
      <c r="N1796" t="s">
        <v>8271</v>
      </c>
      <c r="O1796" s="9">
        <f t="shared" si="168"/>
        <v>0.6</v>
      </c>
      <c r="P1796" s="10">
        <f t="shared" si="169"/>
        <v>22.5</v>
      </c>
      <c r="Q1796" t="str">
        <f t="shared" si="170"/>
        <v>theater</v>
      </c>
      <c r="R1796" t="str">
        <f t="shared" si="171"/>
        <v>plays</v>
      </c>
      <c r="S1796" s="15">
        <f t="shared" si="172"/>
        <v>41801.461550925924</v>
      </c>
      <c r="T1796" s="15">
        <f t="shared" si="173"/>
        <v>41843.874305555553</v>
      </c>
    </row>
    <row r="1797" spans="1:20" ht="57.6" x14ac:dyDescent="0.3">
      <c r="A1797">
        <v>958</v>
      </c>
      <c r="B1797" s="3" t="s">
        <v>959</v>
      </c>
      <c r="C1797" s="3" t="s">
        <v>5068</v>
      </c>
      <c r="D1797">
        <v>7777</v>
      </c>
      <c r="E1797">
        <v>881</v>
      </c>
      <c r="F1797" s="6" t="s">
        <v>8221</v>
      </c>
      <c r="G1797" t="s">
        <v>8224</v>
      </c>
      <c r="H1797" t="s">
        <v>8246</v>
      </c>
      <c r="I1797">
        <v>1428641940</v>
      </c>
      <c r="J1797">
        <v>1426792563</v>
      </c>
      <c r="K1797" t="b">
        <v>0</v>
      </c>
      <c r="L1797">
        <v>17</v>
      </c>
      <c r="M1797" t="b">
        <v>0</v>
      </c>
      <c r="N1797" t="s">
        <v>8273</v>
      </c>
      <c r="O1797" s="9">
        <f t="shared" si="168"/>
        <v>11.328275684711327</v>
      </c>
      <c r="P1797" s="10">
        <f t="shared" si="169"/>
        <v>51.823529411764703</v>
      </c>
      <c r="Q1797" t="str">
        <f t="shared" si="170"/>
        <v>technology</v>
      </c>
      <c r="R1797" t="str">
        <f t="shared" si="171"/>
        <v>wearables</v>
      </c>
      <c r="S1797" s="15">
        <f t="shared" si="172"/>
        <v>42082.552812499998</v>
      </c>
      <c r="T1797" s="15">
        <f t="shared" si="173"/>
        <v>42103.957638888889</v>
      </c>
    </row>
    <row r="1798" spans="1:20" ht="43.2" x14ac:dyDescent="0.3">
      <c r="A1798">
        <v>168</v>
      </c>
      <c r="B1798" s="3" t="s">
        <v>170</v>
      </c>
      <c r="C1798" s="3" t="s">
        <v>4278</v>
      </c>
      <c r="D1798">
        <v>8000</v>
      </c>
      <c r="E1798">
        <v>325</v>
      </c>
      <c r="F1798" s="6" t="s">
        <v>8221</v>
      </c>
      <c r="G1798" t="s">
        <v>8224</v>
      </c>
      <c r="H1798" t="s">
        <v>8246</v>
      </c>
      <c r="I1798">
        <v>1426791770</v>
      </c>
      <c r="J1798">
        <v>1424203370</v>
      </c>
      <c r="K1798" t="b">
        <v>0</v>
      </c>
      <c r="L1798">
        <v>3</v>
      </c>
      <c r="M1798" t="b">
        <v>0</v>
      </c>
      <c r="N1798" t="s">
        <v>8268</v>
      </c>
      <c r="O1798" s="9">
        <f t="shared" si="168"/>
        <v>4.0625</v>
      </c>
      <c r="P1798" s="10">
        <f t="shared" si="169"/>
        <v>108.33333333333333</v>
      </c>
      <c r="Q1798" t="str">
        <f t="shared" si="170"/>
        <v>film &amp; video</v>
      </c>
      <c r="R1798" t="str">
        <f t="shared" si="171"/>
        <v>drama</v>
      </c>
      <c r="S1798" s="15">
        <f t="shared" si="172"/>
        <v>42052.58530092593</v>
      </c>
      <c r="T1798" s="15">
        <f t="shared" si="173"/>
        <v>42082.543634259258</v>
      </c>
    </row>
    <row r="1799" spans="1:20" ht="43.2" x14ac:dyDescent="0.3">
      <c r="A1799">
        <v>205</v>
      </c>
      <c r="B1799" s="3" t="s">
        <v>207</v>
      </c>
      <c r="C1799" s="3" t="s">
        <v>4315</v>
      </c>
      <c r="D1799">
        <v>8000</v>
      </c>
      <c r="E1799">
        <v>1300</v>
      </c>
      <c r="F1799" s="6" t="s">
        <v>8221</v>
      </c>
      <c r="G1799" t="s">
        <v>8224</v>
      </c>
      <c r="H1799" t="s">
        <v>8246</v>
      </c>
      <c r="I1799">
        <v>1444144222</v>
      </c>
      <c r="J1799">
        <v>1441120222</v>
      </c>
      <c r="K1799" t="b">
        <v>0</v>
      </c>
      <c r="L1799">
        <v>17</v>
      </c>
      <c r="M1799" t="b">
        <v>0</v>
      </c>
      <c r="N1799" t="s">
        <v>8268</v>
      </c>
      <c r="O1799" s="9">
        <f t="shared" si="168"/>
        <v>16.25</v>
      </c>
      <c r="P1799" s="10">
        <f t="shared" si="169"/>
        <v>76.470588235294116</v>
      </c>
      <c r="Q1799" t="str">
        <f t="shared" si="170"/>
        <v>film &amp; video</v>
      </c>
      <c r="R1799" t="str">
        <f t="shared" si="171"/>
        <v>drama</v>
      </c>
      <c r="S1799" s="15">
        <f t="shared" si="172"/>
        <v>42248.382199074069</v>
      </c>
      <c r="T1799" s="15">
        <f t="shared" si="173"/>
        <v>42283.382199074069</v>
      </c>
    </row>
    <row r="1800" spans="1:20" ht="28.8" x14ac:dyDescent="0.3">
      <c r="A1800">
        <v>228</v>
      </c>
      <c r="B1800" s="3" t="s">
        <v>230</v>
      </c>
      <c r="C1800" s="3" t="s">
        <v>4338</v>
      </c>
      <c r="D1800">
        <v>8000</v>
      </c>
      <c r="E1800">
        <v>0</v>
      </c>
      <c r="F1800" s="6" t="s">
        <v>8221</v>
      </c>
      <c r="G1800" t="s">
        <v>8225</v>
      </c>
      <c r="H1800" t="s">
        <v>8247</v>
      </c>
      <c r="I1800">
        <v>1433176105</v>
      </c>
      <c r="J1800">
        <v>1427992105</v>
      </c>
      <c r="K1800" t="b">
        <v>0</v>
      </c>
      <c r="L1800">
        <v>0</v>
      </c>
      <c r="M1800" t="b">
        <v>0</v>
      </c>
      <c r="N1800" t="s">
        <v>8268</v>
      </c>
      <c r="O1800" s="9">
        <f t="shared" si="168"/>
        <v>0</v>
      </c>
      <c r="P1800" s="10" t="e">
        <f t="shared" si="169"/>
        <v>#DIV/0!</v>
      </c>
      <c r="Q1800" t="str">
        <f t="shared" si="170"/>
        <v>film &amp; video</v>
      </c>
      <c r="R1800" t="str">
        <f t="shared" si="171"/>
        <v>drama</v>
      </c>
      <c r="S1800" s="15">
        <f t="shared" si="172"/>
        <v>42096.436400462961</v>
      </c>
      <c r="T1800" s="15">
        <f t="shared" si="173"/>
        <v>42156.436400462961</v>
      </c>
    </row>
    <row r="1801" spans="1:20" ht="43.2" x14ac:dyDescent="0.3">
      <c r="A1801">
        <v>512</v>
      </c>
      <c r="B1801" s="3" t="s">
        <v>513</v>
      </c>
      <c r="C1801" s="3" t="s">
        <v>4622</v>
      </c>
      <c r="D1801">
        <v>8000</v>
      </c>
      <c r="E1801">
        <v>11</v>
      </c>
      <c r="F1801" s="6" t="s">
        <v>8221</v>
      </c>
      <c r="G1801" t="s">
        <v>8224</v>
      </c>
      <c r="H1801" t="s">
        <v>8246</v>
      </c>
      <c r="I1801">
        <v>1479667727</v>
      </c>
      <c r="J1801">
        <v>1475776127</v>
      </c>
      <c r="K1801" t="b">
        <v>0</v>
      </c>
      <c r="L1801">
        <v>2</v>
      </c>
      <c r="M1801" t="b">
        <v>0</v>
      </c>
      <c r="N1801" t="s">
        <v>8270</v>
      </c>
      <c r="O1801" s="9">
        <f t="shared" si="168"/>
        <v>0.13749999999999998</v>
      </c>
      <c r="P1801" s="10">
        <f t="shared" si="169"/>
        <v>5.5</v>
      </c>
      <c r="Q1801" t="str">
        <f t="shared" si="170"/>
        <v>film &amp; video</v>
      </c>
      <c r="R1801" t="str">
        <f t="shared" si="171"/>
        <v>animation</v>
      </c>
      <c r="S1801" s="15">
        <f t="shared" si="172"/>
        <v>42649.492210648154</v>
      </c>
      <c r="T1801" s="15">
        <f t="shared" si="173"/>
        <v>42694.533877314811</v>
      </c>
    </row>
    <row r="1802" spans="1:20" ht="28.8" x14ac:dyDescent="0.3">
      <c r="A1802">
        <v>556</v>
      </c>
      <c r="B1802" s="3" t="s">
        <v>557</v>
      </c>
      <c r="C1802" s="3" t="s">
        <v>4666</v>
      </c>
      <c r="D1802">
        <v>8000</v>
      </c>
      <c r="E1802">
        <v>200</v>
      </c>
      <c r="F1802" s="6" t="s">
        <v>8221</v>
      </c>
      <c r="G1802" t="s">
        <v>8224</v>
      </c>
      <c r="H1802" t="s">
        <v>8246</v>
      </c>
      <c r="I1802">
        <v>1452112717</v>
      </c>
      <c r="J1802">
        <v>1449520717</v>
      </c>
      <c r="K1802" t="b">
        <v>0</v>
      </c>
      <c r="L1802">
        <v>1</v>
      </c>
      <c r="M1802" t="b">
        <v>0</v>
      </c>
      <c r="N1802" t="s">
        <v>8272</v>
      </c>
      <c r="O1802" s="9">
        <f t="shared" si="168"/>
        <v>2.5</v>
      </c>
      <c r="P1802" s="10">
        <f t="shared" si="169"/>
        <v>200</v>
      </c>
      <c r="Q1802" t="str">
        <f t="shared" si="170"/>
        <v>technology</v>
      </c>
      <c r="R1802" t="str">
        <f t="shared" si="171"/>
        <v>web</v>
      </c>
      <c r="S1802" s="15">
        <f t="shared" si="172"/>
        <v>42345.610150462962</v>
      </c>
      <c r="T1802" s="15">
        <f t="shared" si="173"/>
        <v>42375.610150462962</v>
      </c>
    </row>
    <row r="1803" spans="1:20" ht="43.2" x14ac:dyDescent="0.3">
      <c r="A1803">
        <v>872</v>
      </c>
      <c r="B1803" s="3" t="s">
        <v>873</v>
      </c>
      <c r="C1803" s="3" t="s">
        <v>4982</v>
      </c>
      <c r="D1803">
        <v>8000</v>
      </c>
      <c r="E1803">
        <v>65</v>
      </c>
      <c r="F1803" s="6" t="s">
        <v>8221</v>
      </c>
      <c r="G1803" t="s">
        <v>8224</v>
      </c>
      <c r="H1803" t="s">
        <v>8246</v>
      </c>
      <c r="I1803">
        <v>1299786527</v>
      </c>
      <c r="J1803">
        <v>1295898527</v>
      </c>
      <c r="K1803" t="b">
        <v>0</v>
      </c>
      <c r="L1803">
        <v>2</v>
      </c>
      <c r="M1803" t="b">
        <v>0</v>
      </c>
      <c r="N1803" t="s">
        <v>8278</v>
      </c>
      <c r="O1803" s="9">
        <f t="shared" si="168"/>
        <v>0.8125</v>
      </c>
      <c r="P1803" s="10">
        <f t="shared" si="169"/>
        <v>32.5</v>
      </c>
      <c r="Q1803" t="str">
        <f t="shared" si="170"/>
        <v>music</v>
      </c>
      <c r="R1803" t="str">
        <f t="shared" si="171"/>
        <v>jazz</v>
      </c>
      <c r="S1803" s="15">
        <f t="shared" si="172"/>
        <v>40567.575543981482</v>
      </c>
      <c r="T1803" s="15">
        <f t="shared" si="173"/>
        <v>40612.575543981482</v>
      </c>
    </row>
    <row r="1804" spans="1:20" ht="43.2" x14ac:dyDescent="0.3">
      <c r="A1804">
        <v>891</v>
      </c>
      <c r="B1804" s="3" t="s">
        <v>892</v>
      </c>
      <c r="C1804" s="3" t="s">
        <v>5001</v>
      </c>
      <c r="D1804">
        <v>8000</v>
      </c>
      <c r="E1804">
        <v>260</v>
      </c>
      <c r="F1804" s="6" t="s">
        <v>8221</v>
      </c>
      <c r="G1804" t="s">
        <v>8224</v>
      </c>
      <c r="H1804" t="s">
        <v>8246</v>
      </c>
      <c r="I1804">
        <v>1408581930</v>
      </c>
      <c r="J1804">
        <v>1405989930</v>
      </c>
      <c r="K1804" t="b">
        <v>0</v>
      </c>
      <c r="L1804">
        <v>9</v>
      </c>
      <c r="M1804" t="b">
        <v>0</v>
      </c>
      <c r="N1804" t="s">
        <v>8279</v>
      </c>
      <c r="O1804" s="9">
        <f t="shared" si="168"/>
        <v>3.25</v>
      </c>
      <c r="P1804" s="10">
        <f t="shared" si="169"/>
        <v>28.888888888888889</v>
      </c>
      <c r="Q1804" t="str">
        <f t="shared" si="170"/>
        <v>music</v>
      </c>
      <c r="R1804" t="str">
        <f t="shared" si="171"/>
        <v>indie rock</v>
      </c>
      <c r="S1804" s="15">
        <f t="shared" si="172"/>
        <v>41841.781597222223</v>
      </c>
      <c r="T1804" s="15">
        <f t="shared" si="173"/>
        <v>41871.781597222223</v>
      </c>
    </row>
    <row r="1805" spans="1:20" ht="43.2" x14ac:dyDescent="0.3">
      <c r="A1805">
        <v>895</v>
      </c>
      <c r="B1805" s="3" t="s">
        <v>896</v>
      </c>
      <c r="C1805" s="3" t="s">
        <v>5005</v>
      </c>
      <c r="D1805">
        <v>8000</v>
      </c>
      <c r="E1805">
        <v>195</v>
      </c>
      <c r="F1805" s="6" t="s">
        <v>8221</v>
      </c>
      <c r="G1805" t="s">
        <v>8224</v>
      </c>
      <c r="H1805" t="s">
        <v>8246</v>
      </c>
      <c r="I1805">
        <v>1287975829</v>
      </c>
      <c r="J1805">
        <v>1284087829</v>
      </c>
      <c r="K1805" t="b">
        <v>0</v>
      </c>
      <c r="L1805">
        <v>7</v>
      </c>
      <c r="M1805" t="b">
        <v>0</v>
      </c>
      <c r="N1805" t="s">
        <v>8279</v>
      </c>
      <c r="O1805" s="9">
        <f t="shared" si="168"/>
        <v>2.4375</v>
      </c>
      <c r="P1805" s="10">
        <f t="shared" si="169"/>
        <v>27.857142857142858</v>
      </c>
      <c r="Q1805" t="str">
        <f t="shared" si="170"/>
        <v>music</v>
      </c>
      <c r="R1805" t="str">
        <f t="shared" si="171"/>
        <v>indie rock</v>
      </c>
      <c r="S1805" s="15">
        <f t="shared" si="172"/>
        <v>40430.877650462964</v>
      </c>
      <c r="T1805" s="15">
        <f t="shared" si="173"/>
        <v>40475.877650462964</v>
      </c>
    </row>
    <row r="1806" spans="1:20" ht="43.2" x14ac:dyDescent="0.3">
      <c r="A1806">
        <v>896</v>
      </c>
      <c r="B1806" s="3" t="s">
        <v>897</v>
      </c>
      <c r="C1806" s="3" t="s">
        <v>5006</v>
      </c>
      <c r="D1806">
        <v>8000</v>
      </c>
      <c r="E1806">
        <v>3200</v>
      </c>
      <c r="F1806" s="6" t="s">
        <v>8221</v>
      </c>
      <c r="G1806" t="s">
        <v>8224</v>
      </c>
      <c r="H1806" t="s">
        <v>8246</v>
      </c>
      <c r="I1806">
        <v>1440734400</v>
      </c>
      <c r="J1806">
        <v>1438549026</v>
      </c>
      <c r="K1806" t="b">
        <v>0</v>
      </c>
      <c r="L1806">
        <v>72</v>
      </c>
      <c r="M1806" t="b">
        <v>0</v>
      </c>
      <c r="N1806" t="s">
        <v>8279</v>
      </c>
      <c r="O1806" s="9">
        <f t="shared" si="168"/>
        <v>40</v>
      </c>
      <c r="P1806" s="10">
        <f t="shared" si="169"/>
        <v>44.444444444444443</v>
      </c>
      <c r="Q1806" t="str">
        <f t="shared" si="170"/>
        <v>music</v>
      </c>
      <c r="R1806" t="str">
        <f t="shared" si="171"/>
        <v>indie rock</v>
      </c>
      <c r="S1806" s="15">
        <f t="shared" si="172"/>
        <v>42218.622986111113</v>
      </c>
      <c r="T1806" s="15">
        <f t="shared" si="173"/>
        <v>42243.916666666672</v>
      </c>
    </row>
    <row r="1807" spans="1:20" ht="43.2" x14ac:dyDescent="0.3">
      <c r="A1807">
        <v>968</v>
      </c>
      <c r="B1807" s="3" t="s">
        <v>969</v>
      </c>
      <c r="C1807" s="3" t="s">
        <v>5078</v>
      </c>
      <c r="D1807">
        <v>8000</v>
      </c>
      <c r="E1807">
        <v>106</v>
      </c>
      <c r="F1807" s="6" t="s">
        <v>8221</v>
      </c>
      <c r="G1807" t="s">
        <v>8224</v>
      </c>
      <c r="H1807" t="s">
        <v>8246</v>
      </c>
      <c r="I1807">
        <v>1408134034</v>
      </c>
      <c r="J1807">
        <v>1405542034</v>
      </c>
      <c r="K1807" t="b">
        <v>0</v>
      </c>
      <c r="L1807">
        <v>4</v>
      </c>
      <c r="M1807" t="b">
        <v>0</v>
      </c>
      <c r="N1807" t="s">
        <v>8273</v>
      </c>
      <c r="O1807" s="9">
        <f t="shared" si="168"/>
        <v>1.325</v>
      </c>
      <c r="P1807" s="10">
        <f t="shared" si="169"/>
        <v>26.5</v>
      </c>
      <c r="Q1807" t="str">
        <f t="shared" si="170"/>
        <v>technology</v>
      </c>
      <c r="R1807" t="str">
        <f t="shared" si="171"/>
        <v>wearables</v>
      </c>
      <c r="S1807" s="15">
        <f t="shared" si="172"/>
        <v>41836.597615740742</v>
      </c>
      <c r="T1807" s="15">
        <f t="shared" si="173"/>
        <v>41866.597615740742</v>
      </c>
    </row>
    <row r="1808" spans="1:20" ht="43.2" x14ac:dyDescent="0.3">
      <c r="A1808">
        <v>1102</v>
      </c>
      <c r="B1808" s="3" t="s">
        <v>1103</v>
      </c>
      <c r="C1808" s="3" t="s">
        <v>5212</v>
      </c>
      <c r="D1808">
        <v>8000</v>
      </c>
      <c r="E1808">
        <v>425</v>
      </c>
      <c r="F1808" s="6" t="s">
        <v>8221</v>
      </c>
      <c r="G1808" t="s">
        <v>8224</v>
      </c>
      <c r="H1808" t="s">
        <v>8246</v>
      </c>
      <c r="I1808">
        <v>1386568740</v>
      </c>
      <c r="J1808">
        <v>1383095125</v>
      </c>
      <c r="K1808" t="b">
        <v>0</v>
      </c>
      <c r="L1808">
        <v>24</v>
      </c>
      <c r="M1808" t="b">
        <v>0</v>
      </c>
      <c r="N1808" t="s">
        <v>8282</v>
      </c>
      <c r="O1808" s="9">
        <f t="shared" si="168"/>
        <v>5.3125</v>
      </c>
      <c r="P1808" s="10">
        <f t="shared" si="169"/>
        <v>17.708333333333332</v>
      </c>
      <c r="Q1808" t="str">
        <f t="shared" si="170"/>
        <v>games</v>
      </c>
      <c r="R1808" t="str">
        <f t="shared" si="171"/>
        <v>video games</v>
      </c>
      <c r="S1808" s="15">
        <f t="shared" si="172"/>
        <v>41576.795428240745</v>
      </c>
      <c r="T1808" s="15">
        <f t="shared" si="173"/>
        <v>41616.999305555553</v>
      </c>
    </row>
    <row r="1809" spans="1:20" ht="43.2" x14ac:dyDescent="0.3">
      <c r="A1809">
        <v>1139</v>
      </c>
      <c r="B1809" s="3" t="s">
        <v>1140</v>
      </c>
      <c r="C1809" s="3" t="s">
        <v>5249</v>
      </c>
      <c r="D1809">
        <v>8000</v>
      </c>
      <c r="E1809">
        <v>5</v>
      </c>
      <c r="F1809" s="6" t="s">
        <v>8221</v>
      </c>
      <c r="G1809" t="s">
        <v>8224</v>
      </c>
      <c r="H1809" t="s">
        <v>8246</v>
      </c>
      <c r="I1809">
        <v>1420100426</v>
      </c>
      <c r="J1809">
        <v>1417508426</v>
      </c>
      <c r="K1809" t="b">
        <v>0</v>
      </c>
      <c r="L1809">
        <v>1</v>
      </c>
      <c r="M1809" t="b">
        <v>0</v>
      </c>
      <c r="N1809" t="s">
        <v>8283</v>
      </c>
      <c r="O1809" s="9">
        <f t="shared" si="168"/>
        <v>6.25E-2</v>
      </c>
      <c r="P1809" s="10">
        <f t="shared" si="169"/>
        <v>5</v>
      </c>
      <c r="Q1809" t="str">
        <f t="shared" si="170"/>
        <v>games</v>
      </c>
      <c r="R1809" t="str">
        <f t="shared" si="171"/>
        <v>mobile games</v>
      </c>
      <c r="S1809" s="15">
        <f t="shared" si="172"/>
        <v>41975.097523148142</v>
      </c>
      <c r="T1809" s="15">
        <f t="shared" si="173"/>
        <v>42005.097523148142</v>
      </c>
    </row>
    <row r="1810" spans="1:20" ht="28.8" x14ac:dyDescent="0.3">
      <c r="A1810">
        <v>1153</v>
      </c>
      <c r="B1810" s="3" t="s">
        <v>1154</v>
      </c>
      <c r="C1810" s="3" t="s">
        <v>5263</v>
      </c>
      <c r="D1810">
        <v>8000</v>
      </c>
      <c r="E1810">
        <v>50</v>
      </c>
      <c r="F1810" s="6" t="s">
        <v>8221</v>
      </c>
      <c r="G1810" t="s">
        <v>8224</v>
      </c>
      <c r="H1810" t="s">
        <v>8246</v>
      </c>
      <c r="I1810">
        <v>1434647305</v>
      </c>
      <c r="J1810">
        <v>1432055305</v>
      </c>
      <c r="K1810" t="b">
        <v>0</v>
      </c>
      <c r="L1810">
        <v>1</v>
      </c>
      <c r="M1810" t="b">
        <v>0</v>
      </c>
      <c r="N1810" t="s">
        <v>8284</v>
      </c>
      <c r="O1810" s="9">
        <f t="shared" si="168"/>
        <v>0.625</v>
      </c>
      <c r="P1810" s="10">
        <f t="shared" si="169"/>
        <v>50</v>
      </c>
      <c r="Q1810" t="str">
        <f t="shared" si="170"/>
        <v>food</v>
      </c>
      <c r="R1810" t="str">
        <f t="shared" si="171"/>
        <v>food trucks</v>
      </c>
      <c r="S1810" s="15">
        <f t="shared" si="172"/>
        <v>42143.464178240742</v>
      </c>
      <c r="T1810" s="15">
        <f t="shared" si="173"/>
        <v>42173.464178240742</v>
      </c>
    </row>
    <row r="1811" spans="1:20" ht="43.2" x14ac:dyDescent="0.3">
      <c r="A1811">
        <v>1789</v>
      </c>
      <c r="B1811" s="3" t="s">
        <v>1790</v>
      </c>
      <c r="C1811" s="3" t="s">
        <v>5899</v>
      </c>
      <c r="D1811">
        <v>8000</v>
      </c>
      <c r="E1811">
        <v>40</v>
      </c>
      <c r="F1811" s="6" t="s">
        <v>8221</v>
      </c>
      <c r="G1811" t="s">
        <v>8224</v>
      </c>
      <c r="H1811" t="s">
        <v>8246</v>
      </c>
      <c r="I1811">
        <v>1421042403</v>
      </c>
      <c r="J1811">
        <v>1415858403</v>
      </c>
      <c r="K1811" t="b">
        <v>1</v>
      </c>
      <c r="L1811">
        <v>4</v>
      </c>
      <c r="M1811" t="b">
        <v>0</v>
      </c>
      <c r="N1811" t="s">
        <v>8285</v>
      </c>
      <c r="O1811" s="9">
        <f t="shared" si="168"/>
        <v>0.5</v>
      </c>
      <c r="P1811" s="10">
        <f t="shared" si="169"/>
        <v>10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41956.000034722223</v>
      </c>
      <c r="T1811" s="15">
        <f t="shared" si="173"/>
        <v>42016.000034722223</v>
      </c>
    </row>
    <row r="1812" spans="1:20" ht="43.2" x14ac:dyDescent="0.3">
      <c r="A1812">
        <v>1873</v>
      </c>
      <c r="B1812" s="3" t="s">
        <v>1874</v>
      </c>
      <c r="C1812" s="3" t="s">
        <v>5983</v>
      </c>
      <c r="D1812">
        <v>8000</v>
      </c>
      <c r="E1812">
        <v>36</v>
      </c>
      <c r="F1812" s="6" t="s">
        <v>8221</v>
      </c>
      <c r="G1812" t="s">
        <v>8229</v>
      </c>
      <c r="H1812" t="s">
        <v>8251</v>
      </c>
      <c r="I1812">
        <v>1436373900</v>
      </c>
      <c r="J1812">
        <v>1433861210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68"/>
        <v>0.44999999999999996</v>
      </c>
      <c r="P1812" s="10">
        <f t="shared" si="169"/>
        <v>18</v>
      </c>
      <c r="Q1812" t="str">
        <f t="shared" si="170"/>
        <v>games</v>
      </c>
      <c r="R1812" t="str">
        <f t="shared" si="171"/>
        <v>mobile games</v>
      </c>
      <c r="S1812" s="15">
        <f t="shared" si="172"/>
        <v>42164.365856481483</v>
      </c>
      <c r="T1812" s="15">
        <f t="shared" si="173"/>
        <v>42193.447916666672</v>
      </c>
    </row>
    <row r="1813" spans="1:20" ht="57.6" x14ac:dyDescent="0.3">
      <c r="A1813">
        <v>1878</v>
      </c>
      <c r="B1813" s="3" t="s">
        <v>1879</v>
      </c>
      <c r="C1813" s="3" t="s">
        <v>5988</v>
      </c>
      <c r="D1813">
        <v>8000</v>
      </c>
      <c r="E1813">
        <v>0</v>
      </c>
      <c r="F1813" s="6" t="s">
        <v>8221</v>
      </c>
      <c r="G1813" t="s">
        <v>8226</v>
      </c>
      <c r="H1813" t="s">
        <v>8248</v>
      </c>
      <c r="I1813">
        <v>1402618355</v>
      </c>
      <c r="J1813">
        <v>1400026355</v>
      </c>
      <c r="K1813" t="b">
        <v>0</v>
      </c>
      <c r="L1813">
        <v>0</v>
      </c>
      <c r="M1813" t="b">
        <v>0</v>
      </c>
      <c r="N1813" t="s">
        <v>8283</v>
      </c>
      <c r="O1813" s="9">
        <f t="shared" si="168"/>
        <v>0</v>
      </c>
      <c r="P1813" s="10" t="e">
        <f t="shared" si="169"/>
        <v>#DIV/0!</v>
      </c>
      <c r="Q1813" t="str">
        <f t="shared" si="170"/>
        <v>games</v>
      </c>
      <c r="R1813" t="str">
        <f t="shared" si="171"/>
        <v>mobile games</v>
      </c>
      <c r="S1813" s="15">
        <f t="shared" si="172"/>
        <v>41772.758738425924</v>
      </c>
      <c r="T1813" s="15">
        <f t="shared" si="173"/>
        <v>41802.758738425924</v>
      </c>
    </row>
    <row r="1814" spans="1:20" ht="57.6" x14ac:dyDescent="0.3">
      <c r="A1814">
        <v>2412</v>
      </c>
      <c r="B1814" s="3" t="s">
        <v>2413</v>
      </c>
      <c r="C1814" s="3" t="s">
        <v>6522</v>
      </c>
      <c r="D1814">
        <v>8000</v>
      </c>
      <c r="E1814">
        <v>0</v>
      </c>
      <c r="F1814" s="6" t="s">
        <v>8221</v>
      </c>
      <c r="G1814" t="s">
        <v>8230</v>
      </c>
      <c r="H1814" t="s">
        <v>8249</v>
      </c>
      <c r="I1814">
        <v>1480185673</v>
      </c>
      <c r="J1814">
        <v>1476294073</v>
      </c>
      <c r="K1814" t="b">
        <v>0</v>
      </c>
      <c r="L1814">
        <v>0</v>
      </c>
      <c r="M1814" t="b">
        <v>0</v>
      </c>
      <c r="N1814" t="s">
        <v>8284</v>
      </c>
      <c r="O1814" s="9">
        <f t="shared" si="168"/>
        <v>0</v>
      </c>
      <c r="P1814" s="10" t="e">
        <f t="shared" si="169"/>
        <v>#DIV/0!</v>
      </c>
      <c r="Q1814" t="str">
        <f t="shared" si="170"/>
        <v>food</v>
      </c>
      <c r="R1814" t="str">
        <f t="shared" si="171"/>
        <v>food trucks</v>
      </c>
      <c r="S1814" s="15">
        <f t="shared" si="172"/>
        <v>42655.486956018518</v>
      </c>
      <c r="T1814" s="15">
        <f t="shared" si="173"/>
        <v>42700.528622685189</v>
      </c>
    </row>
    <row r="1815" spans="1:20" ht="43.2" x14ac:dyDescent="0.3">
      <c r="A1815">
        <v>2437</v>
      </c>
      <c r="B1815" s="3" t="s">
        <v>2438</v>
      </c>
      <c r="C1815" s="3" t="s">
        <v>6547</v>
      </c>
      <c r="D1815">
        <v>8000</v>
      </c>
      <c r="E1815">
        <v>0</v>
      </c>
      <c r="F1815" s="6" t="s">
        <v>8221</v>
      </c>
      <c r="G1815" t="s">
        <v>8224</v>
      </c>
      <c r="H1815" t="s">
        <v>8246</v>
      </c>
      <c r="I1815">
        <v>1426615200</v>
      </c>
      <c r="J1815">
        <v>1422400188</v>
      </c>
      <c r="K1815" t="b">
        <v>0</v>
      </c>
      <c r="L1815">
        <v>0</v>
      </c>
      <c r="M1815" t="b">
        <v>0</v>
      </c>
      <c r="N1815" t="s">
        <v>8284</v>
      </c>
      <c r="O1815" s="9">
        <f t="shared" si="168"/>
        <v>0</v>
      </c>
      <c r="P1815" s="10" t="e">
        <f t="shared" si="169"/>
        <v>#DIV/0!</v>
      </c>
      <c r="Q1815" t="str">
        <f t="shared" si="170"/>
        <v>food</v>
      </c>
      <c r="R1815" t="str">
        <f t="shared" si="171"/>
        <v>food trucks</v>
      </c>
      <c r="S1815" s="15">
        <f t="shared" si="172"/>
        <v>42031.715138888889</v>
      </c>
      <c r="T1815" s="15">
        <f t="shared" si="173"/>
        <v>42080.5</v>
      </c>
    </row>
    <row r="1816" spans="1:20" ht="43.2" x14ac:dyDescent="0.3">
      <c r="A1816">
        <v>2681</v>
      </c>
      <c r="B1816" s="3" t="s">
        <v>2681</v>
      </c>
      <c r="C1816" s="3" t="s">
        <v>6791</v>
      </c>
      <c r="D1816">
        <v>8000</v>
      </c>
      <c r="E1816">
        <v>55</v>
      </c>
      <c r="F1816" s="6" t="s">
        <v>8221</v>
      </c>
      <c r="G1816" t="s">
        <v>8224</v>
      </c>
      <c r="H1816" t="s">
        <v>8246</v>
      </c>
      <c r="I1816">
        <v>1405027750</v>
      </c>
      <c r="J1816">
        <v>1402867750</v>
      </c>
      <c r="K1816" t="b">
        <v>0</v>
      </c>
      <c r="L1816">
        <v>2</v>
      </c>
      <c r="M1816" t="b">
        <v>0</v>
      </c>
      <c r="N1816" t="s">
        <v>8284</v>
      </c>
      <c r="O1816" s="9">
        <f t="shared" si="168"/>
        <v>0.6875</v>
      </c>
      <c r="P1816" s="10">
        <f t="shared" si="169"/>
        <v>27.5</v>
      </c>
      <c r="Q1816" t="str">
        <f t="shared" si="170"/>
        <v>food</v>
      </c>
      <c r="R1816" t="str">
        <f t="shared" si="171"/>
        <v>food trucks</v>
      </c>
      <c r="S1816" s="15">
        <f t="shared" si="172"/>
        <v>41805.645254629628</v>
      </c>
      <c r="T1816" s="15">
        <f t="shared" si="173"/>
        <v>41830.645254629628</v>
      </c>
    </row>
    <row r="1817" spans="1:20" ht="43.2" x14ac:dyDescent="0.3">
      <c r="A1817">
        <v>2698</v>
      </c>
      <c r="B1817" s="3" t="s">
        <v>2698</v>
      </c>
      <c r="C1817" s="3" t="s">
        <v>6808</v>
      </c>
      <c r="D1817">
        <v>8000</v>
      </c>
      <c r="E1817">
        <v>26.01</v>
      </c>
      <c r="F1817" s="6" t="s">
        <v>8221</v>
      </c>
      <c r="G1817" t="s">
        <v>8224</v>
      </c>
      <c r="H1817" t="s">
        <v>8246</v>
      </c>
      <c r="I1817">
        <v>1403904808</v>
      </c>
      <c r="J1817">
        <v>1401312808</v>
      </c>
      <c r="K1817" t="b">
        <v>0</v>
      </c>
      <c r="L1817">
        <v>2</v>
      </c>
      <c r="M1817" t="b">
        <v>0</v>
      </c>
      <c r="N1817" t="s">
        <v>8284</v>
      </c>
      <c r="O1817" s="9">
        <f t="shared" si="168"/>
        <v>0.325125</v>
      </c>
      <c r="P1817" s="10">
        <f t="shared" si="169"/>
        <v>13.005000000000001</v>
      </c>
      <c r="Q1817" t="str">
        <f t="shared" si="170"/>
        <v>food</v>
      </c>
      <c r="R1817" t="str">
        <f t="shared" si="171"/>
        <v>food trucks</v>
      </c>
      <c r="S1817" s="15">
        <f t="shared" si="172"/>
        <v>41787.648240740738</v>
      </c>
      <c r="T1817" s="15">
        <f t="shared" si="173"/>
        <v>41817.648240740738</v>
      </c>
    </row>
    <row r="1818" spans="1:20" ht="28.8" x14ac:dyDescent="0.3">
      <c r="A1818">
        <v>2741</v>
      </c>
      <c r="B1818" s="3" t="s">
        <v>2741</v>
      </c>
      <c r="C1818" s="3" t="s">
        <v>6851</v>
      </c>
      <c r="D1818">
        <v>8000</v>
      </c>
      <c r="E1818">
        <v>35</v>
      </c>
      <c r="F1818" s="6" t="s">
        <v>8221</v>
      </c>
      <c r="G1818" t="s">
        <v>8224</v>
      </c>
      <c r="H1818" t="s">
        <v>8246</v>
      </c>
      <c r="I1818">
        <v>1413770820</v>
      </c>
      <c r="J1818">
        <v>1412005602</v>
      </c>
      <c r="K1818" t="b">
        <v>0</v>
      </c>
      <c r="L1818">
        <v>4</v>
      </c>
      <c r="M1818" t="b">
        <v>0</v>
      </c>
      <c r="N1818" t="s">
        <v>8304</v>
      </c>
      <c r="O1818" s="9">
        <f t="shared" si="168"/>
        <v>0.43750000000000006</v>
      </c>
      <c r="P1818" s="10">
        <f t="shared" si="169"/>
        <v>8.75</v>
      </c>
      <c r="Q1818" t="str">
        <f t="shared" si="170"/>
        <v>publishing</v>
      </c>
      <c r="R1818" t="str">
        <f t="shared" si="171"/>
        <v>children's books</v>
      </c>
      <c r="S1818" s="15">
        <f t="shared" si="172"/>
        <v>41911.407430555555</v>
      </c>
      <c r="T1818" s="15">
        <f t="shared" si="173"/>
        <v>41931.838194444441</v>
      </c>
    </row>
    <row r="1819" spans="1:20" ht="43.2" x14ac:dyDescent="0.3">
      <c r="A1819">
        <v>2745</v>
      </c>
      <c r="B1819" s="3" t="s">
        <v>2745</v>
      </c>
      <c r="C1819" s="3" t="s">
        <v>6855</v>
      </c>
      <c r="D1819">
        <v>8000</v>
      </c>
      <c r="E1819">
        <v>1751</v>
      </c>
      <c r="F1819" s="6" t="s">
        <v>8221</v>
      </c>
      <c r="G1819" t="s">
        <v>8224</v>
      </c>
      <c r="H1819" t="s">
        <v>8246</v>
      </c>
      <c r="I1819">
        <v>1342309368</v>
      </c>
      <c r="J1819">
        <v>1337125368</v>
      </c>
      <c r="K1819" t="b">
        <v>0</v>
      </c>
      <c r="L1819">
        <v>49</v>
      </c>
      <c r="M1819" t="b">
        <v>0</v>
      </c>
      <c r="N1819" t="s">
        <v>8304</v>
      </c>
      <c r="O1819" s="9">
        <f t="shared" si="168"/>
        <v>21.887499999999999</v>
      </c>
      <c r="P1819" s="10">
        <f t="shared" si="169"/>
        <v>35.734693877551024</v>
      </c>
      <c r="Q1819" t="str">
        <f t="shared" si="170"/>
        <v>publishing</v>
      </c>
      <c r="R1819" t="str">
        <f t="shared" si="171"/>
        <v>children's books</v>
      </c>
      <c r="S1819" s="15">
        <f t="shared" si="172"/>
        <v>41044.738055555557</v>
      </c>
      <c r="T1819" s="15">
        <f t="shared" si="173"/>
        <v>41104.738055555557</v>
      </c>
    </row>
    <row r="1820" spans="1:20" ht="43.2" x14ac:dyDescent="0.3">
      <c r="A1820">
        <v>2772</v>
      </c>
      <c r="B1820" s="3" t="s">
        <v>2772</v>
      </c>
      <c r="C1820" s="3" t="s">
        <v>6882</v>
      </c>
      <c r="D1820">
        <v>8000</v>
      </c>
      <c r="E1820">
        <v>0</v>
      </c>
      <c r="F1820" s="6" t="s">
        <v>8221</v>
      </c>
      <c r="G1820" t="s">
        <v>8224</v>
      </c>
      <c r="H1820" t="s">
        <v>8246</v>
      </c>
      <c r="I1820">
        <v>1381006294</v>
      </c>
      <c r="J1820">
        <v>1379710294</v>
      </c>
      <c r="K1820" t="b">
        <v>0</v>
      </c>
      <c r="L1820">
        <v>0</v>
      </c>
      <c r="M1820" t="b">
        <v>0</v>
      </c>
      <c r="N1820" t="s">
        <v>8304</v>
      </c>
      <c r="O1820" s="9">
        <f t="shared" si="168"/>
        <v>0</v>
      </c>
      <c r="P1820" s="10" t="e">
        <f t="shared" si="169"/>
        <v>#DIV/0!</v>
      </c>
      <c r="Q1820" t="str">
        <f t="shared" si="170"/>
        <v>publishing</v>
      </c>
      <c r="R1820" t="str">
        <f t="shared" si="171"/>
        <v>children's books</v>
      </c>
      <c r="S1820" s="15">
        <f t="shared" si="172"/>
        <v>41537.619143518517</v>
      </c>
      <c r="T1820" s="15">
        <f t="shared" si="173"/>
        <v>41552.619143518517</v>
      </c>
    </row>
    <row r="1821" spans="1:20" ht="57.6" x14ac:dyDescent="0.3">
      <c r="A1821">
        <v>2846</v>
      </c>
      <c r="B1821" s="3" t="s">
        <v>2846</v>
      </c>
      <c r="C1821" s="3" t="s">
        <v>6956</v>
      </c>
      <c r="D1821">
        <v>8000</v>
      </c>
      <c r="E1821">
        <v>0</v>
      </c>
      <c r="F1821" s="6" t="s">
        <v>8221</v>
      </c>
      <c r="G1821" t="s">
        <v>8224</v>
      </c>
      <c r="H1821" t="s">
        <v>8246</v>
      </c>
      <c r="I1821">
        <v>1432917394</v>
      </c>
      <c r="J1821">
        <v>1429029394</v>
      </c>
      <c r="K1821" t="b">
        <v>0</v>
      </c>
      <c r="L1821">
        <v>0</v>
      </c>
      <c r="M1821" t="b">
        <v>0</v>
      </c>
      <c r="N1821" t="s">
        <v>8271</v>
      </c>
      <c r="O1821" s="9">
        <f t="shared" si="168"/>
        <v>0</v>
      </c>
      <c r="P1821" s="10" t="e">
        <f t="shared" si="169"/>
        <v>#DIV/0!</v>
      </c>
      <c r="Q1821" t="str">
        <f t="shared" si="170"/>
        <v>theater</v>
      </c>
      <c r="R1821" t="str">
        <f t="shared" si="171"/>
        <v>plays</v>
      </c>
      <c r="S1821" s="15">
        <f t="shared" si="172"/>
        <v>42108.442060185189</v>
      </c>
      <c r="T1821" s="15">
        <f t="shared" si="173"/>
        <v>42153.442060185189</v>
      </c>
    </row>
    <row r="1822" spans="1:20" ht="43.2" x14ac:dyDescent="0.3">
      <c r="A1822">
        <v>2850</v>
      </c>
      <c r="B1822" s="3" t="s">
        <v>2850</v>
      </c>
      <c r="C1822" s="3" t="s">
        <v>6960</v>
      </c>
      <c r="D1822">
        <v>8000</v>
      </c>
      <c r="E1822">
        <v>311</v>
      </c>
      <c r="F1822" s="6" t="s">
        <v>8221</v>
      </c>
      <c r="G1822" t="s">
        <v>8224</v>
      </c>
      <c r="H1822" t="s">
        <v>8246</v>
      </c>
      <c r="I1822">
        <v>1409962211</v>
      </c>
      <c r="J1822">
        <v>1407370211</v>
      </c>
      <c r="K1822" t="b">
        <v>0</v>
      </c>
      <c r="L1822">
        <v>13</v>
      </c>
      <c r="M1822" t="b">
        <v>0</v>
      </c>
      <c r="N1822" t="s">
        <v>8271</v>
      </c>
      <c r="O1822" s="9">
        <f t="shared" si="168"/>
        <v>3.8875000000000002</v>
      </c>
      <c r="P1822" s="10">
        <f t="shared" si="169"/>
        <v>23.923076923076923</v>
      </c>
      <c r="Q1822" t="str">
        <f t="shared" si="170"/>
        <v>theater</v>
      </c>
      <c r="R1822" t="str">
        <f t="shared" si="171"/>
        <v>plays</v>
      </c>
      <c r="S1822" s="15">
        <f t="shared" si="172"/>
        <v>41857.757071759261</v>
      </c>
      <c r="T1822" s="15">
        <f t="shared" si="173"/>
        <v>41887.757071759261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10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2"/>
        <v>40926.069062499999</v>
      </c>
      <c r="T1823" s="15">
        <f t="shared" si="173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10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2"/>
        <v>41634.547013888885</v>
      </c>
      <c r="T1824" s="15">
        <f t="shared" si="173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10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5">
        <f t="shared" si="172"/>
        <v>41176.434907407405</v>
      </c>
      <c r="T1825" s="15">
        <f t="shared" si="173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ref="O1826:O1889" si="174">E1826/D1826*100</f>
        <v>100.06666666666666</v>
      </c>
      <c r="P1826" s="10">
        <f t="shared" ref="P1826:P1889" si="175">E1826/L1826</f>
        <v>75.05</v>
      </c>
      <c r="Q1826" t="str">
        <f t="shared" ref="Q1826:Q1889" si="176">LEFT(N1826, SEARCH("/", N1826)-1)</f>
        <v>music</v>
      </c>
      <c r="R1826" t="str">
        <f t="shared" ref="R1826:R1889" si="177">RIGHT(N1826,LEN(N1826)-SEARCH("/",N1826))</f>
        <v>rock</v>
      </c>
      <c r="S1826" s="15">
        <f t="shared" si="172"/>
        <v>41626.666284722225</v>
      </c>
      <c r="T1826" s="15">
        <f t="shared" si="173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74"/>
        <v>105.05</v>
      </c>
      <c r="P1827" s="10">
        <f t="shared" si="175"/>
        <v>42.02</v>
      </c>
      <c r="Q1827" t="str">
        <f t="shared" si="176"/>
        <v>music</v>
      </c>
      <c r="R1827" t="str">
        <f t="shared" si="177"/>
        <v>rock</v>
      </c>
      <c r="S1827" s="15">
        <f t="shared" si="172"/>
        <v>41443.58452546296</v>
      </c>
      <c r="T1827" s="15">
        <f t="shared" si="173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74"/>
        <v>101</v>
      </c>
      <c r="P1828" s="10">
        <f t="shared" si="175"/>
        <v>53.157894736842103</v>
      </c>
      <c r="Q1828" t="str">
        <f t="shared" si="176"/>
        <v>music</v>
      </c>
      <c r="R1828" t="str">
        <f t="shared" si="177"/>
        <v>rock</v>
      </c>
      <c r="S1828" s="15">
        <f t="shared" si="172"/>
        <v>41657.673807870371</v>
      </c>
      <c r="T1828" s="15">
        <f t="shared" si="173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74"/>
        <v>100.66250000000001</v>
      </c>
      <c r="P1829" s="10">
        <f t="shared" si="175"/>
        <v>83.885416666666671</v>
      </c>
      <c r="Q1829" t="str">
        <f t="shared" si="176"/>
        <v>music</v>
      </c>
      <c r="R1829" t="str">
        <f t="shared" si="177"/>
        <v>rock</v>
      </c>
      <c r="S1829" s="15">
        <f t="shared" si="172"/>
        <v>40555.075937499998</v>
      </c>
      <c r="T1829" s="15">
        <f t="shared" si="173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74"/>
        <v>100.16000000000001</v>
      </c>
      <c r="P1830" s="10">
        <f t="shared" si="175"/>
        <v>417.33333333333331</v>
      </c>
      <c r="Q1830" t="str">
        <f t="shared" si="176"/>
        <v>music</v>
      </c>
      <c r="R1830" t="str">
        <f t="shared" si="177"/>
        <v>rock</v>
      </c>
      <c r="S1830" s="15">
        <f t="shared" si="172"/>
        <v>41736.649652777778</v>
      </c>
      <c r="T1830" s="15">
        <f t="shared" si="173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74"/>
        <v>166.68333333333334</v>
      </c>
      <c r="P1831" s="10">
        <f t="shared" si="175"/>
        <v>75.765151515151516</v>
      </c>
      <c r="Q1831" t="str">
        <f t="shared" si="176"/>
        <v>music</v>
      </c>
      <c r="R1831" t="str">
        <f t="shared" si="177"/>
        <v>rock</v>
      </c>
      <c r="S1831" s="15">
        <f t="shared" si="172"/>
        <v>40515.837627314817</v>
      </c>
      <c r="T1831" s="15">
        <f t="shared" si="173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74"/>
        <v>101.53333333333335</v>
      </c>
      <c r="P1832" s="10">
        <f t="shared" si="175"/>
        <v>67.389380530973455</v>
      </c>
      <c r="Q1832" t="str">
        <f t="shared" si="176"/>
        <v>music</v>
      </c>
      <c r="R1832" t="str">
        <f t="shared" si="177"/>
        <v>rock</v>
      </c>
      <c r="S1832" s="15">
        <f t="shared" si="172"/>
        <v>41664.434108796297</v>
      </c>
      <c r="T1832" s="15">
        <f t="shared" si="173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74"/>
        <v>103</v>
      </c>
      <c r="P1833" s="10">
        <f t="shared" si="175"/>
        <v>73.571428571428569</v>
      </c>
      <c r="Q1833" t="str">
        <f t="shared" si="176"/>
        <v>music</v>
      </c>
      <c r="R1833" t="str">
        <f t="shared" si="177"/>
        <v>rock</v>
      </c>
      <c r="S1833" s="15">
        <f t="shared" si="172"/>
        <v>41026.746099537035</v>
      </c>
      <c r="T1833" s="15">
        <f t="shared" si="173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74"/>
        <v>142.85714285714286</v>
      </c>
      <c r="P1834" s="10">
        <f t="shared" si="175"/>
        <v>25</v>
      </c>
      <c r="Q1834" t="str">
        <f t="shared" si="176"/>
        <v>music</v>
      </c>
      <c r="R1834" t="str">
        <f t="shared" si="177"/>
        <v>rock</v>
      </c>
      <c r="S1834" s="15">
        <f t="shared" si="172"/>
        <v>40576.289664351854</v>
      </c>
      <c r="T1834" s="15">
        <f t="shared" si="173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74"/>
        <v>262.5</v>
      </c>
      <c r="P1835" s="10">
        <f t="shared" si="175"/>
        <v>42</v>
      </c>
      <c r="Q1835" t="str">
        <f t="shared" si="176"/>
        <v>music</v>
      </c>
      <c r="R1835" t="str">
        <f t="shared" si="177"/>
        <v>rock</v>
      </c>
      <c r="S1835" s="15">
        <f t="shared" si="172"/>
        <v>41302.794016203705</v>
      </c>
      <c r="T1835" s="15">
        <f t="shared" si="173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74"/>
        <v>118.05000000000001</v>
      </c>
      <c r="P1836" s="10">
        <f t="shared" si="175"/>
        <v>131.16666666666666</v>
      </c>
      <c r="Q1836" t="str">
        <f t="shared" si="176"/>
        <v>music</v>
      </c>
      <c r="R1836" t="str">
        <f t="shared" si="177"/>
        <v>rock</v>
      </c>
      <c r="S1836" s="15">
        <f t="shared" si="172"/>
        <v>41988.714062500003</v>
      </c>
      <c r="T1836" s="15">
        <f t="shared" si="173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74"/>
        <v>104</v>
      </c>
      <c r="P1837" s="10">
        <f t="shared" si="175"/>
        <v>47.272727272727273</v>
      </c>
      <c r="Q1837" t="str">
        <f t="shared" si="176"/>
        <v>music</v>
      </c>
      <c r="R1837" t="str">
        <f t="shared" si="177"/>
        <v>rock</v>
      </c>
      <c r="S1837" s="15">
        <f t="shared" si="172"/>
        <v>42430.452210648145</v>
      </c>
      <c r="T1837" s="15">
        <f t="shared" si="173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74"/>
        <v>200.34</v>
      </c>
      <c r="P1838" s="10">
        <f t="shared" si="175"/>
        <v>182.12727272727273</v>
      </c>
      <c r="Q1838" t="str">
        <f t="shared" si="176"/>
        <v>music</v>
      </c>
      <c r="R1838" t="str">
        <f t="shared" si="177"/>
        <v>rock</v>
      </c>
      <c r="S1838" s="15">
        <f t="shared" si="172"/>
        <v>41305.559363425928</v>
      </c>
      <c r="T1838" s="15">
        <f t="shared" si="173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74"/>
        <v>306.83333333333331</v>
      </c>
      <c r="P1839" s="10">
        <f t="shared" si="175"/>
        <v>61.366666666666667</v>
      </c>
      <c r="Q1839" t="str">
        <f t="shared" si="176"/>
        <v>music</v>
      </c>
      <c r="R1839" t="str">
        <f t="shared" si="177"/>
        <v>rock</v>
      </c>
      <c r="S1839" s="15">
        <f t="shared" si="172"/>
        <v>40925.797858796301</v>
      </c>
      <c r="T1839" s="15">
        <f t="shared" si="173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74"/>
        <v>100.149</v>
      </c>
      <c r="P1840" s="10">
        <f t="shared" si="175"/>
        <v>35.767499999999998</v>
      </c>
      <c r="Q1840" t="str">
        <f t="shared" si="176"/>
        <v>music</v>
      </c>
      <c r="R1840" t="str">
        <f t="shared" si="177"/>
        <v>rock</v>
      </c>
      <c r="S1840" s="15">
        <f t="shared" si="172"/>
        <v>40788.536539351851</v>
      </c>
      <c r="T1840" s="15">
        <f t="shared" si="173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74"/>
        <v>205.29999999999998</v>
      </c>
      <c r="P1841" s="10">
        <f t="shared" si="175"/>
        <v>45.62222222222222</v>
      </c>
      <c r="Q1841" t="str">
        <f t="shared" si="176"/>
        <v>music</v>
      </c>
      <c r="R1841" t="str">
        <f t="shared" si="177"/>
        <v>rock</v>
      </c>
      <c r="S1841" s="15">
        <f t="shared" si="172"/>
        <v>42614.472013888888</v>
      </c>
      <c r="T1841" s="15">
        <f t="shared" si="173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74"/>
        <v>108.88888888888889</v>
      </c>
      <c r="P1842" s="10">
        <f t="shared" si="175"/>
        <v>75.384615384615387</v>
      </c>
      <c r="Q1842" t="str">
        <f t="shared" si="176"/>
        <v>music</v>
      </c>
      <c r="R1842" t="str">
        <f t="shared" si="177"/>
        <v>rock</v>
      </c>
      <c r="S1842" s="15">
        <f t="shared" si="172"/>
        <v>41381.846180555556</v>
      </c>
      <c r="T1842" s="15">
        <f t="shared" si="173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74"/>
        <v>101.75</v>
      </c>
      <c r="P1843" s="10">
        <f t="shared" si="175"/>
        <v>50.875</v>
      </c>
      <c r="Q1843" t="str">
        <f t="shared" si="176"/>
        <v>music</v>
      </c>
      <c r="R1843" t="str">
        <f t="shared" si="177"/>
        <v>rock</v>
      </c>
      <c r="S1843" s="15">
        <f t="shared" si="172"/>
        <v>41745.59542824074</v>
      </c>
      <c r="T1843" s="15">
        <f t="shared" si="173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74"/>
        <v>125.25</v>
      </c>
      <c r="P1844" s="10">
        <f t="shared" si="175"/>
        <v>119.28571428571429</v>
      </c>
      <c r="Q1844" t="str">
        <f t="shared" si="176"/>
        <v>music</v>
      </c>
      <c r="R1844" t="str">
        <f t="shared" si="177"/>
        <v>rock</v>
      </c>
      <c r="S1844" s="15">
        <f t="shared" si="172"/>
        <v>42031.381724537037</v>
      </c>
      <c r="T1844" s="15">
        <f t="shared" si="173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74"/>
        <v>124.0061</v>
      </c>
      <c r="P1845" s="10">
        <f t="shared" si="175"/>
        <v>92.541865671641801</v>
      </c>
      <c r="Q1845" t="str">
        <f t="shared" si="176"/>
        <v>music</v>
      </c>
      <c r="R1845" t="str">
        <f t="shared" si="177"/>
        <v>rock</v>
      </c>
      <c r="S1845" s="15">
        <f t="shared" si="172"/>
        <v>40564.744837962964</v>
      </c>
      <c r="T1845" s="15">
        <f t="shared" si="173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74"/>
        <v>101.4</v>
      </c>
      <c r="P1846" s="10">
        <f t="shared" si="175"/>
        <v>76.05</v>
      </c>
      <c r="Q1846" t="str">
        <f t="shared" si="176"/>
        <v>music</v>
      </c>
      <c r="R1846" t="str">
        <f t="shared" si="177"/>
        <v>rock</v>
      </c>
      <c r="S1846" s="15">
        <f t="shared" si="172"/>
        <v>40666.723541666666</v>
      </c>
      <c r="T1846" s="15">
        <f t="shared" si="173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74"/>
        <v>100</v>
      </c>
      <c r="P1847" s="10">
        <f t="shared" si="175"/>
        <v>52.631578947368418</v>
      </c>
      <c r="Q1847" t="str">
        <f t="shared" si="176"/>
        <v>music</v>
      </c>
      <c r="R1847" t="str">
        <f t="shared" si="177"/>
        <v>rock</v>
      </c>
      <c r="S1847" s="15">
        <f t="shared" si="172"/>
        <v>42523.083310185189</v>
      </c>
      <c r="T1847" s="15">
        <f t="shared" si="173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74"/>
        <v>137.92666666666668</v>
      </c>
      <c r="P1848" s="10">
        <f t="shared" si="175"/>
        <v>98.990430622009569</v>
      </c>
      <c r="Q1848" t="str">
        <f t="shared" si="176"/>
        <v>music</v>
      </c>
      <c r="R1848" t="str">
        <f t="shared" si="177"/>
        <v>rock</v>
      </c>
      <c r="S1848" s="15">
        <f t="shared" si="172"/>
        <v>41228.400196759263</v>
      </c>
      <c r="T1848" s="15">
        <f t="shared" si="173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74"/>
        <v>120.88000000000001</v>
      </c>
      <c r="P1849" s="10">
        <f t="shared" si="175"/>
        <v>79.526315789473685</v>
      </c>
      <c r="Q1849" t="str">
        <f t="shared" si="176"/>
        <v>music</v>
      </c>
      <c r="R1849" t="str">
        <f t="shared" si="177"/>
        <v>rock</v>
      </c>
      <c r="S1849" s="15">
        <f t="shared" si="172"/>
        <v>42093.986481481479</v>
      </c>
      <c r="T1849" s="15">
        <f t="shared" si="173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74"/>
        <v>107.36666666666667</v>
      </c>
      <c r="P1850" s="10">
        <f t="shared" si="175"/>
        <v>134.20833333333334</v>
      </c>
      <c r="Q1850" t="str">
        <f t="shared" si="176"/>
        <v>music</v>
      </c>
      <c r="R1850" t="str">
        <f t="shared" si="177"/>
        <v>rock</v>
      </c>
      <c r="S1850" s="15">
        <f t="shared" si="172"/>
        <v>40691.538055555553</v>
      </c>
      <c r="T1850" s="15">
        <f t="shared" si="173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74"/>
        <v>100.33333333333334</v>
      </c>
      <c r="P1851" s="10">
        <f t="shared" si="175"/>
        <v>37.625</v>
      </c>
      <c r="Q1851" t="str">
        <f t="shared" si="176"/>
        <v>music</v>
      </c>
      <c r="R1851" t="str">
        <f t="shared" si="177"/>
        <v>rock</v>
      </c>
      <c r="S1851" s="15">
        <f t="shared" si="172"/>
        <v>41169.595590277779</v>
      </c>
      <c r="T1851" s="15">
        <f t="shared" si="173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74"/>
        <v>101.52222222222223</v>
      </c>
      <c r="P1852" s="10">
        <f t="shared" si="175"/>
        <v>51.044692737430168</v>
      </c>
      <c r="Q1852" t="str">
        <f t="shared" si="176"/>
        <v>music</v>
      </c>
      <c r="R1852" t="str">
        <f t="shared" si="177"/>
        <v>rock</v>
      </c>
      <c r="S1852" s="15">
        <f t="shared" si="172"/>
        <v>41800.709490740745</v>
      </c>
      <c r="T1852" s="15">
        <f t="shared" si="173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74"/>
        <v>100.07692307692308</v>
      </c>
      <c r="P1853" s="10">
        <f t="shared" si="175"/>
        <v>50.03846153846154</v>
      </c>
      <c r="Q1853" t="str">
        <f t="shared" si="176"/>
        <v>music</v>
      </c>
      <c r="R1853" t="str">
        <f t="shared" si="177"/>
        <v>rock</v>
      </c>
      <c r="S1853" s="15">
        <f t="shared" si="172"/>
        <v>41827.656689814816</v>
      </c>
      <c r="T1853" s="15">
        <f t="shared" si="173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74"/>
        <v>116.96666666666667</v>
      </c>
      <c r="P1854" s="10">
        <f t="shared" si="175"/>
        <v>133.93129770992365</v>
      </c>
      <c r="Q1854" t="str">
        <f t="shared" si="176"/>
        <v>music</v>
      </c>
      <c r="R1854" t="str">
        <f t="shared" si="177"/>
        <v>rock</v>
      </c>
      <c r="S1854" s="15">
        <f t="shared" si="172"/>
        <v>42081.52143518519</v>
      </c>
      <c r="T1854" s="15">
        <f t="shared" si="173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74"/>
        <v>101.875</v>
      </c>
      <c r="P1855" s="10">
        <f t="shared" si="175"/>
        <v>58.214285714285715</v>
      </c>
      <c r="Q1855" t="str">
        <f t="shared" si="176"/>
        <v>music</v>
      </c>
      <c r="R1855" t="str">
        <f t="shared" si="177"/>
        <v>rock</v>
      </c>
      <c r="S1855" s="15">
        <f t="shared" si="172"/>
        <v>41176.810381944444</v>
      </c>
      <c r="T1855" s="15">
        <f t="shared" si="173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74"/>
        <v>102.12366666666665</v>
      </c>
      <c r="P1856" s="10">
        <f t="shared" si="175"/>
        <v>88.037643678160919</v>
      </c>
      <c r="Q1856" t="str">
        <f t="shared" si="176"/>
        <v>music</v>
      </c>
      <c r="R1856" t="str">
        <f t="shared" si="177"/>
        <v>rock</v>
      </c>
      <c r="S1856" s="15">
        <f t="shared" si="172"/>
        <v>41387.771261574075</v>
      </c>
      <c r="T1856" s="15">
        <f t="shared" si="173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74"/>
        <v>154.05897142857143</v>
      </c>
      <c r="P1857" s="10">
        <f t="shared" si="175"/>
        <v>70.576753926701571</v>
      </c>
      <c r="Q1857" t="str">
        <f t="shared" si="176"/>
        <v>music</v>
      </c>
      <c r="R1857" t="str">
        <f t="shared" si="177"/>
        <v>rock</v>
      </c>
      <c r="S1857" s="15">
        <f t="shared" si="172"/>
        <v>41600.288657407407</v>
      </c>
      <c r="T1857" s="15">
        <f t="shared" si="173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74"/>
        <v>101.25</v>
      </c>
      <c r="P1858" s="10">
        <f t="shared" si="175"/>
        <v>53.289473684210527</v>
      </c>
      <c r="Q1858" t="str">
        <f t="shared" si="176"/>
        <v>music</v>
      </c>
      <c r="R1858" t="str">
        <f t="shared" si="177"/>
        <v>rock</v>
      </c>
      <c r="S1858" s="15">
        <f t="shared" si="172"/>
        <v>41817.604999999996</v>
      </c>
      <c r="T1858" s="15">
        <f t="shared" si="173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si="174"/>
        <v>100</v>
      </c>
      <c r="P1859" s="10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5">
        <f t="shared" ref="S1859:S1922" si="178">(((J1859/60)/60)/24)+DATE(1970,1,1)+(-6/24)</f>
        <v>41864.51866898148</v>
      </c>
      <c r="T1859" s="15">
        <f t="shared" ref="T1859:T1922" si="179">(((I1859/60)/60)/24)+DATE(1970,1,1)+(-6/24)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1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78"/>
        <v>40832.950474537036</v>
      </c>
      <c r="T1860" s="15">
        <f t="shared" si="17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10">
        <f t="shared" si="175"/>
        <v>70.625</v>
      </c>
      <c r="Q1861" t="str">
        <f t="shared" si="176"/>
        <v>music</v>
      </c>
      <c r="R1861" t="str">
        <f t="shared" si="177"/>
        <v>rock</v>
      </c>
      <c r="S1861" s="15">
        <f t="shared" si="178"/>
        <v>40778.520011574074</v>
      </c>
      <c r="T1861" s="15">
        <f t="shared" si="17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10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78"/>
        <v>41655.459305555552</v>
      </c>
      <c r="T1862" s="15">
        <f t="shared" si="179"/>
        <v>41676.459305555552</v>
      </c>
    </row>
    <row r="1863" spans="1:20" ht="43.2" x14ac:dyDescent="0.3">
      <c r="A1863">
        <v>3067</v>
      </c>
      <c r="B1863" s="3" t="s">
        <v>3067</v>
      </c>
      <c r="C1863" s="3" t="s">
        <v>7177</v>
      </c>
      <c r="D1863">
        <v>8000</v>
      </c>
      <c r="E1863">
        <v>200</v>
      </c>
      <c r="F1863" s="6" t="s">
        <v>8221</v>
      </c>
      <c r="G1863" t="s">
        <v>8228</v>
      </c>
      <c r="H1863" t="s">
        <v>8250</v>
      </c>
      <c r="I1863">
        <v>1441837879</v>
      </c>
      <c r="J1863">
        <v>1439245879</v>
      </c>
      <c r="K1863" t="b">
        <v>0</v>
      </c>
      <c r="L1863">
        <v>1</v>
      </c>
      <c r="M1863" t="b">
        <v>0</v>
      </c>
      <c r="N1863" t="s">
        <v>8303</v>
      </c>
      <c r="O1863" s="9">
        <f t="shared" si="174"/>
        <v>2.5</v>
      </c>
      <c r="P1863" s="10">
        <f t="shared" si="175"/>
        <v>200</v>
      </c>
      <c r="Q1863" t="str">
        <f t="shared" si="176"/>
        <v>theater</v>
      </c>
      <c r="R1863" t="str">
        <f t="shared" si="177"/>
        <v>spaces</v>
      </c>
      <c r="S1863" s="15">
        <f t="shared" si="178"/>
        <v>42226.688414351855</v>
      </c>
      <c r="T1863" s="15">
        <f t="shared" si="179"/>
        <v>42256.688414351855</v>
      </c>
    </row>
    <row r="1864" spans="1:20" ht="43.2" x14ac:dyDescent="0.3">
      <c r="A1864">
        <v>3205</v>
      </c>
      <c r="B1864" s="3" t="s">
        <v>3205</v>
      </c>
      <c r="C1864" s="3" t="s">
        <v>7315</v>
      </c>
      <c r="D1864">
        <v>8000</v>
      </c>
      <c r="E1864">
        <v>273</v>
      </c>
      <c r="F1864" s="6" t="s">
        <v>8221</v>
      </c>
      <c r="G1864" t="s">
        <v>8225</v>
      </c>
      <c r="H1864" t="s">
        <v>8247</v>
      </c>
      <c r="I1864">
        <v>1430470772</v>
      </c>
      <c r="J1864">
        <v>1427878772</v>
      </c>
      <c r="K1864" t="b">
        <v>0</v>
      </c>
      <c r="L1864">
        <v>12</v>
      </c>
      <c r="M1864" t="b">
        <v>0</v>
      </c>
      <c r="N1864" t="s">
        <v>8305</v>
      </c>
      <c r="O1864" s="9">
        <f t="shared" si="174"/>
        <v>3.4125000000000001</v>
      </c>
      <c r="P1864" s="10">
        <f t="shared" si="175"/>
        <v>22.75</v>
      </c>
      <c r="Q1864" t="str">
        <f t="shared" si="176"/>
        <v>theater</v>
      </c>
      <c r="R1864" t="str">
        <f t="shared" si="177"/>
        <v>musical</v>
      </c>
      <c r="S1864" s="15">
        <f t="shared" si="178"/>
        <v>42095.124675925923</v>
      </c>
      <c r="T1864" s="15">
        <f t="shared" si="179"/>
        <v>42125.124675925923</v>
      </c>
    </row>
    <row r="1865" spans="1:20" ht="43.2" x14ac:dyDescent="0.3">
      <c r="A1865">
        <v>3804</v>
      </c>
      <c r="B1865" s="3" t="s">
        <v>3801</v>
      </c>
      <c r="C1865" s="3" t="s">
        <v>7914</v>
      </c>
      <c r="D1865">
        <v>8000</v>
      </c>
      <c r="E1865">
        <v>0</v>
      </c>
      <c r="F1865" s="6" t="s">
        <v>8221</v>
      </c>
      <c r="G1865" t="s">
        <v>8224</v>
      </c>
      <c r="H1865" t="s">
        <v>8246</v>
      </c>
      <c r="I1865">
        <v>1469948400</v>
      </c>
      <c r="J1865">
        <v>1465172024</v>
      </c>
      <c r="K1865" t="b">
        <v>0</v>
      </c>
      <c r="L1865">
        <v>0</v>
      </c>
      <c r="M1865" t="b">
        <v>0</v>
      </c>
      <c r="N1865" t="s">
        <v>8305</v>
      </c>
      <c r="O1865" s="9">
        <f t="shared" si="174"/>
        <v>0</v>
      </c>
      <c r="P1865" s="10" t="e">
        <f t="shared" si="175"/>
        <v>#DIV/0!</v>
      </c>
      <c r="Q1865" t="str">
        <f t="shared" si="176"/>
        <v>theater</v>
      </c>
      <c r="R1865" t="str">
        <f t="shared" si="177"/>
        <v>musical</v>
      </c>
      <c r="S1865" s="15">
        <f t="shared" si="178"/>
        <v>42526.75953703704</v>
      </c>
      <c r="T1865" s="15">
        <f t="shared" si="179"/>
        <v>42582.041666666672</v>
      </c>
    </row>
    <row r="1866" spans="1:20" ht="43.2" x14ac:dyDescent="0.3">
      <c r="A1866">
        <v>3889</v>
      </c>
      <c r="B1866" s="3" t="s">
        <v>3886</v>
      </c>
      <c r="C1866" s="3" t="s">
        <v>7997</v>
      </c>
      <c r="D1866">
        <v>8000</v>
      </c>
      <c r="E1866">
        <v>118</v>
      </c>
      <c r="F1866" s="6" t="s">
        <v>8221</v>
      </c>
      <c r="G1866" t="s">
        <v>8224</v>
      </c>
      <c r="H1866" t="s">
        <v>8246</v>
      </c>
      <c r="I1866">
        <v>1420413960</v>
      </c>
      <c r="J1866">
        <v>1417651630</v>
      </c>
      <c r="K1866" t="b">
        <v>0</v>
      </c>
      <c r="L1866">
        <v>9</v>
      </c>
      <c r="M1866" t="b">
        <v>0</v>
      </c>
      <c r="N1866" t="s">
        <v>8271</v>
      </c>
      <c r="O1866" s="9">
        <f t="shared" si="174"/>
        <v>1.4749999999999999</v>
      </c>
      <c r="P1866" s="10">
        <f t="shared" si="175"/>
        <v>13.111111111111111</v>
      </c>
      <c r="Q1866" t="str">
        <f t="shared" si="176"/>
        <v>theater</v>
      </c>
      <c r="R1866" t="str">
        <f t="shared" si="177"/>
        <v>plays</v>
      </c>
      <c r="S1866" s="15">
        <f t="shared" si="178"/>
        <v>41976.754976851851</v>
      </c>
      <c r="T1866" s="15">
        <f t="shared" si="179"/>
        <v>42008.726388888885</v>
      </c>
    </row>
    <row r="1867" spans="1:20" ht="43.2" x14ac:dyDescent="0.3">
      <c r="A1867">
        <v>3911</v>
      </c>
      <c r="B1867" s="3" t="s">
        <v>3908</v>
      </c>
      <c r="C1867" s="3" t="s">
        <v>8019</v>
      </c>
      <c r="D1867">
        <v>8000</v>
      </c>
      <c r="E1867">
        <v>2993</v>
      </c>
      <c r="F1867" s="6" t="s">
        <v>8221</v>
      </c>
      <c r="G1867" t="s">
        <v>8224</v>
      </c>
      <c r="H1867" t="s">
        <v>8246</v>
      </c>
      <c r="I1867">
        <v>1417033777</v>
      </c>
      <c r="J1867">
        <v>1414438177</v>
      </c>
      <c r="K1867" t="b">
        <v>0</v>
      </c>
      <c r="L1867">
        <v>36</v>
      </c>
      <c r="M1867" t="b">
        <v>0</v>
      </c>
      <c r="N1867" t="s">
        <v>8271</v>
      </c>
      <c r="O1867" s="9">
        <f t="shared" si="174"/>
        <v>37.412500000000001</v>
      </c>
      <c r="P1867" s="10">
        <f t="shared" si="175"/>
        <v>83.138888888888886</v>
      </c>
      <c r="Q1867" t="str">
        <f t="shared" si="176"/>
        <v>theater</v>
      </c>
      <c r="R1867" t="str">
        <f t="shared" si="177"/>
        <v>plays</v>
      </c>
      <c r="S1867" s="15">
        <f t="shared" si="178"/>
        <v>41939.5622337963</v>
      </c>
      <c r="T1867" s="15">
        <f t="shared" si="179"/>
        <v>41969.603900462964</v>
      </c>
    </row>
    <row r="1868" spans="1:20" ht="43.2" x14ac:dyDescent="0.3">
      <c r="A1868">
        <v>3931</v>
      </c>
      <c r="B1868" s="3" t="s">
        <v>3928</v>
      </c>
      <c r="C1868" s="3" t="s">
        <v>8039</v>
      </c>
      <c r="D1868">
        <v>8000</v>
      </c>
      <c r="E1868">
        <v>0</v>
      </c>
      <c r="F1868" s="6" t="s">
        <v>8221</v>
      </c>
      <c r="G1868" t="s">
        <v>8224</v>
      </c>
      <c r="H1868" t="s">
        <v>8246</v>
      </c>
      <c r="I1868">
        <v>1441510707</v>
      </c>
      <c r="J1868">
        <v>1439350707</v>
      </c>
      <c r="K1868" t="b">
        <v>0</v>
      </c>
      <c r="L1868">
        <v>0</v>
      </c>
      <c r="M1868" t="b">
        <v>0</v>
      </c>
      <c r="N1868" t="s">
        <v>8271</v>
      </c>
      <c r="O1868" s="9">
        <f t="shared" si="174"/>
        <v>0</v>
      </c>
      <c r="P1868" s="10" t="e">
        <f t="shared" si="175"/>
        <v>#DIV/0!</v>
      </c>
      <c r="Q1868" t="str">
        <f t="shared" si="176"/>
        <v>theater</v>
      </c>
      <c r="R1868" t="str">
        <f t="shared" si="177"/>
        <v>plays</v>
      </c>
      <c r="S1868" s="15">
        <f t="shared" si="178"/>
        <v>42227.901701388888</v>
      </c>
      <c r="T1868" s="15">
        <f t="shared" si="179"/>
        <v>42252.901701388888</v>
      </c>
    </row>
    <row r="1869" spans="1:20" ht="28.8" x14ac:dyDescent="0.3">
      <c r="A1869">
        <v>4000</v>
      </c>
      <c r="B1869" s="3" t="s">
        <v>3996</v>
      </c>
      <c r="C1869" s="3" t="s">
        <v>8106</v>
      </c>
      <c r="D1869">
        <v>8000</v>
      </c>
      <c r="E1869">
        <v>10</v>
      </c>
      <c r="F1869" s="6" t="s">
        <v>8221</v>
      </c>
      <c r="G1869" t="s">
        <v>8224</v>
      </c>
      <c r="H1869" t="s">
        <v>8246</v>
      </c>
      <c r="I1869">
        <v>1462631358</v>
      </c>
      <c r="J1869">
        <v>1457450958</v>
      </c>
      <c r="K1869" t="b">
        <v>0</v>
      </c>
      <c r="L1869">
        <v>1</v>
      </c>
      <c r="M1869" t="b">
        <v>0</v>
      </c>
      <c r="N1869" t="s">
        <v>8271</v>
      </c>
      <c r="O1869" s="9">
        <f t="shared" si="174"/>
        <v>0.125</v>
      </c>
      <c r="P1869" s="10">
        <f t="shared" si="175"/>
        <v>10</v>
      </c>
      <c r="Q1869" t="str">
        <f t="shared" si="176"/>
        <v>theater</v>
      </c>
      <c r="R1869" t="str">
        <f t="shared" si="177"/>
        <v>plays</v>
      </c>
      <c r="S1869" s="15">
        <f t="shared" si="178"/>
        <v>42437.39534722222</v>
      </c>
      <c r="T1869" s="15">
        <f t="shared" si="179"/>
        <v>42497.353680555556</v>
      </c>
    </row>
    <row r="1870" spans="1:20" ht="43.2" x14ac:dyDescent="0.3">
      <c r="A1870">
        <v>4040</v>
      </c>
      <c r="B1870" s="3" t="s">
        <v>4036</v>
      </c>
      <c r="C1870" s="3" t="s">
        <v>8144</v>
      </c>
      <c r="D1870">
        <v>8000</v>
      </c>
      <c r="E1870">
        <v>2500</v>
      </c>
      <c r="F1870" s="6" t="s">
        <v>8221</v>
      </c>
      <c r="G1870" t="s">
        <v>8224</v>
      </c>
      <c r="H1870" t="s">
        <v>8246</v>
      </c>
      <c r="I1870">
        <v>1437188400</v>
      </c>
      <c r="J1870">
        <v>1432100004</v>
      </c>
      <c r="K1870" t="b">
        <v>0</v>
      </c>
      <c r="L1870">
        <v>2</v>
      </c>
      <c r="M1870" t="b">
        <v>0</v>
      </c>
      <c r="N1870" t="s">
        <v>8271</v>
      </c>
      <c r="O1870" s="9">
        <f t="shared" si="174"/>
        <v>31.25</v>
      </c>
      <c r="P1870" s="10">
        <f t="shared" si="175"/>
        <v>1250</v>
      </c>
      <c r="Q1870" t="str">
        <f t="shared" si="176"/>
        <v>theater</v>
      </c>
      <c r="R1870" t="str">
        <f t="shared" si="177"/>
        <v>plays</v>
      </c>
      <c r="S1870" s="15">
        <f t="shared" si="178"/>
        <v>42143.981527777782</v>
      </c>
      <c r="T1870" s="15">
        <f t="shared" si="179"/>
        <v>42202.875</v>
      </c>
    </row>
    <row r="1871" spans="1:20" ht="28.8" x14ac:dyDescent="0.3">
      <c r="A1871">
        <v>460</v>
      </c>
      <c r="B1871" s="3" t="s">
        <v>461</v>
      </c>
      <c r="C1871" s="3" t="s">
        <v>4570</v>
      </c>
      <c r="D1871">
        <v>8500</v>
      </c>
      <c r="E1871">
        <v>25</v>
      </c>
      <c r="F1871" s="6" t="s">
        <v>8221</v>
      </c>
      <c r="G1871" t="s">
        <v>8224</v>
      </c>
      <c r="H1871" t="s">
        <v>8246</v>
      </c>
      <c r="I1871">
        <v>1401595200</v>
      </c>
      <c r="J1871">
        <v>1398862875</v>
      </c>
      <c r="K1871" t="b">
        <v>0</v>
      </c>
      <c r="L1871">
        <v>2</v>
      </c>
      <c r="M1871" t="b">
        <v>0</v>
      </c>
      <c r="N1871" t="s">
        <v>8270</v>
      </c>
      <c r="O1871" s="9">
        <f t="shared" si="174"/>
        <v>0.29411764705882354</v>
      </c>
      <c r="P1871" s="10">
        <f t="shared" si="175"/>
        <v>12.5</v>
      </c>
      <c r="Q1871" t="str">
        <f t="shared" si="176"/>
        <v>film &amp; video</v>
      </c>
      <c r="R1871" t="str">
        <f t="shared" si="177"/>
        <v>animation</v>
      </c>
      <c r="S1871" s="15">
        <f t="shared" si="178"/>
        <v>41759.292534722219</v>
      </c>
      <c r="T1871" s="15">
        <f t="shared" si="179"/>
        <v>41790.916666666664</v>
      </c>
    </row>
    <row r="1872" spans="1:20" x14ac:dyDescent="0.3">
      <c r="A1872">
        <v>3746</v>
      </c>
      <c r="B1872" s="3" t="s">
        <v>3743</v>
      </c>
      <c r="C1872" s="3" t="s">
        <v>7856</v>
      </c>
      <c r="D1872">
        <v>8500</v>
      </c>
      <c r="E1872">
        <v>202</v>
      </c>
      <c r="F1872" s="6" t="s">
        <v>8221</v>
      </c>
      <c r="G1872" t="s">
        <v>8224</v>
      </c>
      <c r="H1872" t="s">
        <v>8246</v>
      </c>
      <c r="I1872">
        <v>1475918439</v>
      </c>
      <c r="J1872">
        <v>1473326439</v>
      </c>
      <c r="K1872" t="b">
        <v>0</v>
      </c>
      <c r="L1872">
        <v>1</v>
      </c>
      <c r="M1872" t="b">
        <v>0</v>
      </c>
      <c r="N1872" t="s">
        <v>8271</v>
      </c>
      <c r="O1872" s="9">
        <f t="shared" si="174"/>
        <v>2.3764705882352941</v>
      </c>
      <c r="P1872" s="10">
        <f t="shared" si="175"/>
        <v>202</v>
      </c>
      <c r="Q1872" t="str">
        <f t="shared" si="176"/>
        <v>theater</v>
      </c>
      <c r="R1872" t="str">
        <f t="shared" si="177"/>
        <v>plays</v>
      </c>
      <c r="S1872" s="15">
        <f t="shared" si="178"/>
        <v>42621.139340277776</v>
      </c>
      <c r="T1872" s="15">
        <f t="shared" si="179"/>
        <v>42651.139340277776</v>
      </c>
    </row>
    <row r="1873" spans="1:20" ht="43.2" x14ac:dyDescent="0.3">
      <c r="A1873">
        <v>1813</v>
      </c>
      <c r="B1873" s="3" t="s">
        <v>1814</v>
      </c>
      <c r="C1873" s="3" t="s">
        <v>5923</v>
      </c>
      <c r="D1873">
        <v>8750</v>
      </c>
      <c r="E1873">
        <v>0</v>
      </c>
      <c r="F1873" s="6" t="s">
        <v>8221</v>
      </c>
      <c r="G1873" t="s">
        <v>8225</v>
      </c>
      <c r="H1873" t="s">
        <v>8247</v>
      </c>
      <c r="I1873">
        <v>1407532812</v>
      </c>
      <c r="J1873">
        <v>1404940812</v>
      </c>
      <c r="K1873" t="b">
        <v>0</v>
      </c>
      <c r="L1873">
        <v>0</v>
      </c>
      <c r="M1873" t="b">
        <v>0</v>
      </c>
      <c r="N1873" t="s">
        <v>8285</v>
      </c>
      <c r="O1873" s="9">
        <f t="shared" si="174"/>
        <v>0</v>
      </c>
      <c r="P1873" s="10" t="e">
        <f t="shared" si="175"/>
        <v>#DIV/0!</v>
      </c>
      <c r="Q1873" t="str">
        <f t="shared" si="176"/>
        <v>photography</v>
      </c>
      <c r="R1873" t="str">
        <f t="shared" si="177"/>
        <v>photobooks</v>
      </c>
      <c r="S1873" s="15">
        <f t="shared" si="178"/>
        <v>41829.639027777775</v>
      </c>
      <c r="T1873" s="15">
        <f t="shared" si="179"/>
        <v>41859.639027777775</v>
      </c>
    </row>
    <row r="1874" spans="1:20" ht="57.6" x14ac:dyDescent="0.3">
      <c r="A1874">
        <v>869</v>
      </c>
      <c r="B1874" s="3" t="s">
        <v>870</v>
      </c>
      <c r="C1874" s="3" t="s">
        <v>4979</v>
      </c>
      <c r="D1874">
        <v>8800</v>
      </c>
      <c r="E1874">
        <v>1040</v>
      </c>
      <c r="F1874" s="6" t="s">
        <v>8221</v>
      </c>
      <c r="G1874" t="s">
        <v>8224</v>
      </c>
      <c r="H1874" t="s">
        <v>8246</v>
      </c>
      <c r="I1874">
        <v>1365448657</v>
      </c>
      <c r="J1874">
        <v>1362860257</v>
      </c>
      <c r="K1874" t="b">
        <v>0</v>
      </c>
      <c r="L1874">
        <v>3</v>
      </c>
      <c r="M1874" t="b">
        <v>0</v>
      </c>
      <c r="N1874" t="s">
        <v>8278</v>
      </c>
      <c r="O1874" s="9">
        <f t="shared" si="174"/>
        <v>11.818181818181818</v>
      </c>
      <c r="P1874" s="10">
        <f t="shared" si="175"/>
        <v>346.66666666666669</v>
      </c>
      <c r="Q1874" t="str">
        <f t="shared" si="176"/>
        <v>music</v>
      </c>
      <c r="R1874" t="str">
        <f t="shared" si="177"/>
        <v>jazz</v>
      </c>
      <c r="S1874" s="15">
        <f t="shared" si="178"/>
        <v>41342.595567129632</v>
      </c>
      <c r="T1874" s="15">
        <f t="shared" si="179"/>
        <v>41372.553900462961</v>
      </c>
    </row>
    <row r="1875" spans="1:20" ht="43.2" x14ac:dyDescent="0.3">
      <c r="A1875">
        <v>4054</v>
      </c>
      <c r="B1875" s="3" t="s">
        <v>4050</v>
      </c>
      <c r="C1875" s="3" t="s">
        <v>8158</v>
      </c>
      <c r="D1875">
        <v>8880</v>
      </c>
      <c r="E1875">
        <v>0</v>
      </c>
      <c r="F1875" s="6" t="s">
        <v>8221</v>
      </c>
      <c r="G1875" t="s">
        <v>8224</v>
      </c>
      <c r="H1875" t="s">
        <v>8246</v>
      </c>
      <c r="I1875">
        <v>1475294400</v>
      </c>
      <c r="J1875">
        <v>1472674285</v>
      </c>
      <c r="K1875" t="b">
        <v>0</v>
      </c>
      <c r="L1875">
        <v>0</v>
      </c>
      <c r="M1875" t="b">
        <v>0</v>
      </c>
      <c r="N1875" t="s">
        <v>8271</v>
      </c>
      <c r="O1875" s="9">
        <f t="shared" si="174"/>
        <v>0</v>
      </c>
      <c r="P1875" s="10" t="e">
        <f t="shared" si="175"/>
        <v>#DIV/0!</v>
      </c>
      <c r="Q1875" t="str">
        <f t="shared" si="176"/>
        <v>theater</v>
      </c>
      <c r="R1875" t="str">
        <f t="shared" si="177"/>
        <v>plays</v>
      </c>
      <c r="S1875" s="15">
        <f t="shared" si="178"/>
        <v>42613.591261574074</v>
      </c>
      <c r="T1875" s="15">
        <f t="shared" si="179"/>
        <v>42643.916666666672</v>
      </c>
    </row>
    <row r="1876" spans="1:20" ht="43.2" x14ac:dyDescent="0.3">
      <c r="A1876">
        <v>456</v>
      </c>
      <c r="B1876" s="3" t="s">
        <v>457</v>
      </c>
      <c r="C1876" s="3" t="s">
        <v>4566</v>
      </c>
      <c r="D1876">
        <v>8888</v>
      </c>
      <c r="E1876">
        <v>61</v>
      </c>
      <c r="F1876" s="6" t="s">
        <v>8221</v>
      </c>
      <c r="G1876" t="s">
        <v>8224</v>
      </c>
      <c r="H1876" t="s">
        <v>8246</v>
      </c>
      <c r="I1876">
        <v>1382414340</v>
      </c>
      <c r="J1876">
        <v>1380559201</v>
      </c>
      <c r="K1876" t="b">
        <v>0</v>
      </c>
      <c r="L1876">
        <v>3</v>
      </c>
      <c r="M1876" t="b">
        <v>0</v>
      </c>
      <c r="N1876" t="s">
        <v>8270</v>
      </c>
      <c r="O1876" s="9">
        <f t="shared" si="174"/>
        <v>0.68631863186318631</v>
      </c>
      <c r="P1876" s="10">
        <f t="shared" si="175"/>
        <v>20.333333333333332</v>
      </c>
      <c r="Q1876" t="str">
        <f t="shared" si="176"/>
        <v>film &amp; video</v>
      </c>
      <c r="R1876" t="str">
        <f t="shared" si="177"/>
        <v>animation</v>
      </c>
      <c r="S1876" s="15">
        <f t="shared" si="178"/>
        <v>41547.444456018515</v>
      </c>
      <c r="T1876" s="15">
        <f t="shared" si="179"/>
        <v>41568.915972222225</v>
      </c>
    </row>
    <row r="1877" spans="1:20" ht="43.2" x14ac:dyDescent="0.3">
      <c r="A1877">
        <v>1449</v>
      </c>
      <c r="B1877" s="3" t="s">
        <v>1450</v>
      </c>
      <c r="C1877" s="3" t="s">
        <v>5559</v>
      </c>
      <c r="D1877">
        <v>8888</v>
      </c>
      <c r="E1877">
        <v>0</v>
      </c>
      <c r="F1877" s="6" t="s">
        <v>8221</v>
      </c>
      <c r="G1877" t="s">
        <v>8224</v>
      </c>
      <c r="H1877" t="s">
        <v>8246</v>
      </c>
      <c r="I1877">
        <v>1431286105</v>
      </c>
      <c r="J1877">
        <v>1427138905</v>
      </c>
      <c r="K1877" t="b">
        <v>0</v>
      </c>
      <c r="L1877">
        <v>0</v>
      </c>
      <c r="M1877" t="b">
        <v>0</v>
      </c>
      <c r="N1877" t="s">
        <v>8287</v>
      </c>
      <c r="O1877" s="9">
        <f t="shared" si="174"/>
        <v>0</v>
      </c>
      <c r="P1877" s="10" t="e">
        <f t="shared" si="175"/>
        <v>#DIV/0!</v>
      </c>
      <c r="Q1877" t="str">
        <f t="shared" si="176"/>
        <v>publishing</v>
      </c>
      <c r="R1877" t="str">
        <f t="shared" si="177"/>
        <v>translations</v>
      </c>
      <c r="S1877" s="15">
        <f t="shared" si="178"/>
        <v>42086.561400462961</v>
      </c>
      <c r="T1877" s="15">
        <f t="shared" si="179"/>
        <v>42134.561400462961</v>
      </c>
    </row>
    <row r="1878" spans="1:20" ht="43.2" x14ac:dyDescent="0.3">
      <c r="A1878">
        <v>583</v>
      </c>
      <c r="B1878" s="3" t="s">
        <v>584</v>
      </c>
      <c r="C1878" s="3" t="s">
        <v>4693</v>
      </c>
      <c r="D1878">
        <v>9000</v>
      </c>
      <c r="E1878">
        <v>1</v>
      </c>
      <c r="F1878" s="6" t="s">
        <v>8221</v>
      </c>
      <c r="G1878" t="s">
        <v>8224</v>
      </c>
      <c r="H1878" t="s">
        <v>8246</v>
      </c>
      <c r="I1878">
        <v>1426800687</v>
      </c>
      <c r="J1878">
        <v>1424212287</v>
      </c>
      <c r="K1878" t="b">
        <v>0</v>
      </c>
      <c r="L1878">
        <v>1</v>
      </c>
      <c r="M1878" t="b">
        <v>0</v>
      </c>
      <c r="N1878" t="s">
        <v>8272</v>
      </c>
      <c r="O1878" s="9">
        <f t="shared" si="174"/>
        <v>1.1111111111111112E-2</v>
      </c>
      <c r="P1878" s="10">
        <f t="shared" si="175"/>
        <v>1</v>
      </c>
      <c r="Q1878" t="str">
        <f t="shared" si="176"/>
        <v>technology</v>
      </c>
      <c r="R1878" t="str">
        <f t="shared" si="177"/>
        <v>web</v>
      </c>
      <c r="S1878" s="15">
        <f t="shared" si="178"/>
        <v>42052.68850694444</v>
      </c>
      <c r="T1878" s="15">
        <f t="shared" si="179"/>
        <v>42082.646840277783</v>
      </c>
    </row>
    <row r="1879" spans="1:20" ht="43.2" x14ac:dyDescent="0.3">
      <c r="A1879">
        <v>585</v>
      </c>
      <c r="B1879" s="3" t="s">
        <v>586</v>
      </c>
      <c r="C1879" s="3" t="s">
        <v>4695</v>
      </c>
      <c r="D1879">
        <v>9000</v>
      </c>
      <c r="E1879">
        <v>0</v>
      </c>
      <c r="F1879" s="6" t="s">
        <v>8221</v>
      </c>
      <c r="G1879" t="s">
        <v>8225</v>
      </c>
      <c r="H1879" t="s">
        <v>8247</v>
      </c>
      <c r="I1879">
        <v>1448928000</v>
      </c>
      <c r="J1879">
        <v>1444123377</v>
      </c>
      <c r="K1879" t="b">
        <v>0</v>
      </c>
      <c r="L1879">
        <v>0</v>
      </c>
      <c r="M1879" t="b">
        <v>0</v>
      </c>
      <c r="N1879" t="s">
        <v>8272</v>
      </c>
      <c r="O1879" s="9">
        <f t="shared" si="174"/>
        <v>0</v>
      </c>
      <c r="P1879" s="10" t="e">
        <f t="shared" si="175"/>
        <v>#DIV/0!</v>
      </c>
      <c r="Q1879" t="str">
        <f t="shared" si="176"/>
        <v>technology</v>
      </c>
      <c r="R1879" t="str">
        <f t="shared" si="177"/>
        <v>web</v>
      </c>
      <c r="S1879" s="15">
        <f t="shared" si="178"/>
        <v>42283.1409375</v>
      </c>
      <c r="T1879" s="15">
        <f t="shared" si="179"/>
        <v>42338.75</v>
      </c>
    </row>
    <row r="1880" spans="1:20" ht="43.2" x14ac:dyDescent="0.3">
      <c r="A1880">
        <v>588</v>
      </c>
      <c r="B1880" s="3" t="s">
        <v>589</v>
      </c>
      <c r="C1880" s="3" t="s">
        <v>4698</v>
      </c>
      <c r="D1880">
        <v>9000</v>
      </c>
      <c r="E1880">
        <v>301</v>
      </c>
      <c r="F1880" s="6" t="s">
        <v>8221</v>
      </c>
      <c r="G1880" t="s">
        <v>8237</v>
      </c>
      <c r="H1880" t="s">
        <v>8249</v>
      </c>
      <c r="I1880">
        <v>1479410886</v>
      </c>
      <c r="J1880">
        <v>1474223286</v>
      </c>
      <c r="K1880" t="b">
        <v>0</v>
      </c>
      <c r="L1880">
        <v>2</v>
      </c>
      <c r="M1880" t="b">
        <v>0</v>
      </c>
      <c r="N1880" t="s">
        <v>8272</v>
      </c>
      <c r="O1880" s="9">
        <f t="shared" si="174"/>
        <v>3.3444444444444441</v>
      </c>
      <c r="P1880" s="10">
        <f t="shared" si="175"/>
        <v>150.5</v>
      </c>
      <c r="Q1880" t="str">
        <f t="shared" si="176"/>
        <v>technology</v>
      </c>
      <c r="R1880" t="str">
        <f t="shared" si="177"/>
        <v>web</v>
      </c>
      <c r="S1880" s="15">
        <f t="shared" si="178"/>
        <v>42631.519513888896</v>
      </c>
      <c r="T1880" s="15">
        <f t="shared" si="179"/>
        <v>42691.561180555553</v>
      </c>
    </row>
    <row r="1881" spans="1:20" ht="43.2" x14ac:dyDescent="0.3">
      <c r="A1881">
        <v>940</v>
      </c>
      <c r="B1881" s="3" t="s">
        <v>941</v>
      </c>
      <c r="C1881" s="3" t="s">
        <v>5050</v>
      </c>
      <c r="D1881">
        <v>9000</v>
      </c>
      <c r="E1881">
        <v>1544</v>
      </c>
      <c r="F1881" s="6" t="s">
        <v>8221</v>
      </c>
      <c r="G1881" t="s">
        <v>8224</v>
      </c>
      <c r="H1881" t="s">
        <v>8246</v>
      </c>
      <c r="I1881">
        <v>1439251926</v>
      </c>
      <c r="J1881">
        <v>1435363926</v>
      </c>
      <c r="K1881" t="b">
        <v>0</v>
      </c>
      <c r="L1881">
        <v>14</v>
      </c>
      <c r="M1881" t="b">
        <v>0</v>
      </c>
      <c r="N1881" t="s">
        <v>8273</v>
      </c>
      <c r="O1881" s="9">
        <f t="shared" si="174"/>
        <v>17.155555555555555</v>
      </c>
      <c r="P1881" s="10">
        <f t="shared" si="175"/>
        <v>110.28571428571429</v>
      </c>
      <c r="Q1881" t="str">
        <f t="shared" si="176"/>
        <v>technology</v>
      </c>
      <c r="R1881" t="str">
        <f t="shared" si="177"/>
        <v>wearables</v>
      </c>
      <c r="S1881" s="15">
        <f t="shared" si="178"/>
        <v>42181.758402777778</v>
      </c>
      <c r="T1881" s="15">
        <f t="shared" si="179"/>
        <v>42226.758402777778</v>
      </c>
    </row>
    <row r="1882" spans="1:20" ht="28.8" x14ac:dyDescent="0.3">
      <c r="A1882">
        <v>1172</v>
      </c>
      <c r="B1882" s="3" t="s">
        <v>1173</v>
      </c>
      <c r="C1882" s="3" t="s">
        <v>5282</v>
      </c>
      <c r="D1882">
        <v>9000</v>
      </c>
      <c r="E1882">
        <v>0</v>
      </c>
      <c r="F1882" s="6" t="s">
        <v>8221</v>
      </c>
      <c r="G1882" t="s">
        <v>8224</v>
      </c>
      <c r="H1882" t="s">
        <v>8246</v>
      </c>
      <c r="I1882">
        <v>1408551752</v>
      </c>
      <c r="J1882">
        <v>1405959752</v>
      </c>
      <c r="K1882" t="b">
        <v>0</v>
      </c>
      <c r="L1882">
        <v>0</v>
      </c>
      <c r="M1882" t="b">
        <v>0</v>
      </c>
      <c r="N1882" t="s">
        <v>8284</v>
      </c>
      <c r="O1882" s="9">
        <f t="shared" si="174"/>
        <v>0</v>
      </c>
      <c r="P1882" s="10" t="e">
        <f t="shared" si="175"/>
        <v>#DIV/0!</v>
      </c>
      <c r="Q1882" t="str">
        <f t="shared" si="176"/>
        <v>food</v>
      </c>
      <c r="R1882" t="str">
        <f t="shared" si="177"/>
        <v>food trucks</v>
      </c>
      <c r="S1882" s="15">
        <f t="shared" si="178"/>
        <v>41841.432314814818</v>
      </c>
      <c r="T1882" s="15">
        <f t="shared" si="179"/>
        <v>41871.432314814818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10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42042.902650462958</v>
      </c>
      <c r="T1883" s="15">
        <f t="shared" si="179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10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41067.699212962965</v>
      </c>
      <c r="T1884" s="15">
        <f t="shared" si="17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10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40977.698009259257</v>
      </c>
      <c r="T1885" s="15">
        <f t="shared" si="17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10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41204.948321759257</v>
      </c>
      <c r="T1886" s="15">
        <f t="shared" si="17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10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41098.843865740739</v>
      </c>
      <c r="T1887" s="15">
        <f t="shared" si="17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10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41925.656689814816</v>
      </c>
      <c r="T1888" s="15">
        <f t="shared" si="179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10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42323.550138888888</v>
      </c>
      <c r="T1889" s="15">
        <f t="shared" si="17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ref="O1890:O1953" si="180">E1890/D1890*100</f>
        <v>166.08</v>
      </c>
      <c r="P1890" s="10">
        <f t="shared" ref="P1890:P1953" si="181">E1890/L1890</f>
        <v>46.651685393258425</v>
      </c>
      <c r="Q1890" t="str">
        <f t="shared" ref="Q1890:Q1953" si="182">LEFT(N1890, SEARCH("/", N1890)-1)</f>
        <v>music</v>
      </c>
      <c r="R1890" t="str">
        <f t="shared" ref="R1890:R1953" si="183">RIGHT(N1890,LEN(N1890)-SEARCH("/",N1890))</f>
        <v>indie rock</v>
      </c>
      <c r="S1890" s="15">
        <f t="shared" si="178"/>
        <v>40298.989953703705</v>
      </c>
      <c r="T1890" s="15">
        <f t="shared" si="17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80"/>
        <v>106.60000000000001</v>
      </c>
      <c r="P1891" s="10">
        <f t="shared" si="181"/>
        <v>48.454545454545453</v>
      </c>
      <c r="Q1891" t="str">
        <f t="shared" si="182"/>
        <v>music</v>
      </c>
      <c r="R1891" t="str">
        <f t="shared" si="183"/>
        <v>indie rock</v>
      </c>
      <c r="S1891" s="15">
        <f t="shared" si="178"/>
        <v>41299.543356481481</v>
      </c>
      <c r="T1891" s="15">
        <f t="shared" si="17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80"/>
        <v>144.58441666666667</v>
      </c>
      <c r="P1892" s="10">
        <f t="shared" si="181"/>
        <v>70.5289837398374</v>
      </c>
      <c r="Q1892" t="str">
        <f t="shared" si="182"/>
        <v>music</v>
      </c>
      <c r="R1892" t="str">
        <f t="shared" si="183"/>
        <v>indie rock</v>
      </c>
      <c r="S1892" s="15">
        <f t="shared" si="178"/>
        <v>41228.536203703705</v>
      </c>
      <c r="T1892" s="15">
        <f t="shared" si="17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80"/>
        <v>105.55000000000001</v>
      </c>
      <c r="P1893" s="10">
        <f t="shared" si="181"/>
        <v>87.958333333333329</v>
      </c>
      <c r="Q1893" t="str">
        <f t="shared" si="182"/>
        <v>music</v>
      </c>
      <c r="R1893" t="str">
        <f t="shared" si="183"/>
        <v>indie rock</v>
      </c>
      <c r="S1893" s="15">
        <f t="shared" si="178"/>
        <v>40335.548078703701</v>
      </c>
      <c r="T1893" s="15">
        <f t="shared" si="17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80"/>
        <v>136.60000000000002</v>
      </c>
      <c r="P1894" s="10">
        <f t="shared" si="181"/>
        <v>26.26923076923077</v>
      </c>
      <c r="Q1894" t="str">
        <f t="shared" si="182"/>
        <v>music</v>
      </c>
      <c r="R1894" t="str">
        <f t="shared" si="183"/>
        <v>indie rock</v>
      </c>
      <c r="S1894" s="15">
        <f t="shared" si="178"/>
        <v>40671.387511574074</v>
      </c>
      <c r="T1894" s="15">
        <f t="shared" si="17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80"/>
        <v>104</v>
      </c>
      <c r="P1895" s="10">
        <f t="shared" si="181"/>
        <v>57.777777777777779</v>
      </c>
      <c r="Q1895" t="str">
        <f t="shared" si="182"/>
        <v>music</v>
      </c>
      <c r="R1895" t="str">
        <f t="shared" si="183"/>
        <v>indie rock</v>
      </c>
      <c r="S1895" s="15">
        <f t="shared" si="178"/>
        <v>40632.69195601852</v>
      </c>
      <c r="T1895" s="15">
        <f t="shared" si="17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80"/>
        <v>114.5</v>
      </c>
      <c r="P1896" s="10">
        <f t="shared" si="181"/>
        <v>57.25</v>
      </c>
      <c r="Q1896" t="str">
        <f t="shared" si="182"/>
        <v>music</v>
      </c>
      <c r="R1896" t="str">
        <f t="shared" si="183"/>
        <v>indie rock</v>
      </c>
      <c r="S1896" s="15">
        <f t="shared" si="178"/>
        <v>40920.654895833337</v>
      </c>
      <c r="T1896" s="15">
        <f t="shared" si="179"/>
        <v>40951.654895833337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80"/>
        <v>101.71957671957672</v>
      </c>
      <c r="P1897" s="10">
        <f t="shared" si="181"/>
        <v>196.34042553191489</v>
      </c>
      <c r="Q1897" t="str">
        <f t="shared" si="182"/>
        <v>music</v>
      </c>
      <c r="R1897" t="str">
        <f t="shared" si="183"/>
        <v>indie rock</v>
      </c>
      <c r="S1897" s="15">
        <f t="shared" si="178"/>
        <v>42267.496782407412</v>
      </c>
      <c r="T1897" s="15">
        <f t="shared" si="17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80"/>
        <v>123.94678492239468</v>
      </c>
      <c r="P1898" s="10">
        <f t="shared" si="181"/>
        <v>43</v>
      </c>
      <c r="Q1898" t="str">
        <f t="shared" si="182"/>
        <v>music</v>
      </c>
      <c r="R1898" t="str">
        <f t="shared" si="183"/>
        <v>indie rock</v>
      </c>
      <c r="S1898" s="15">
        <f t="shared" si="178"/>
        <v>40981.460243055553</v>
      </c>
      <c r="T1898" s="15">
        <f t="shared" si="17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80"/>
        <v>102.45669291338582</v>
      </c>
      <c r="P1899" s="10">
        <f t="shared" si="181"/>
        <v>35.551912568306008</v>
      </c>
      <c r="Q1899" t="str">
        <f t="shared" si="182"/>
        <v>music</v>
      </c>
      <c r="R1899" t="str">
        <f t="shared" si="183"/>
        <v>indie rock</v>
      </c>
      <c r="S1899" s="15">
        <f t="shared" si="178"/>
        <v>41680.333402777782</v>
      </c>
      <c r="T1899" s="15">
        <f t="shared" si="17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80"/>
        <v>144.5</v>
      </c>
      <c r="P1900" s="10">
        <f t="shared" si="181"/>
        <v>68.80952380952381</v>
      </c>
      <c r="Q1900" t="str">
        <f t="shared" si="182"/>
        <v>music</v>
      </c>
      <c r="R1900" t="str">
        <f t="shared" si="183"/>
        <v>indie rock</v>
      </c>
      <c r="S1900" s="15">
        <f t="shared" si="178"/>
        <v>42365.942974537036</v>
      </c>
      <c r="T1900" s="15">
        <f t="shared" si="17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80"/>
        <v>133.33333333333331</v>
      </c>
      <c r="P1901" s="10">
        <f t="shared" si="181"/>
        <v>28.571428571428573</v>
      </c>
      <c r="Q1901" t="str">
        <f t="shared" si="182"/>
        <v>music</v>
      </c>
      <c r="R1901" t="str">
        <f t="shared" si="183"/>
        <v>indie rock</v>
      </c>
      <c r="S1901" s="15">
        <f t="shared" si="178"/>
        <v>42058.691736111112</v>
      </c>
      <c r="T1901" s="15">
        <f t="shared" si="17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80"/>
        <v>109.3644</v>
      </c>
      <c r="P1902" s="10">
        <f t="shared" si="181"/>
        <v>50.631666666666668</v>
      </c>
      <c r="Q1902" t="str">
        <f t="shared" si="182"/>
        <v>music</v>
      </c>
      <c r="R1902" t="str">
        <f t="shared" si="183"/>
        <v>indie rock</v>
      </c>
      <c r="S1902" s="15">
        <f t="shared" si="178"/>
        <v>41160.621886574074</v>
      </c>
      <c r="T1902" s="15">
        <f t="shared" si="179"/>
        <v>41188.165972222225</v>
      </c>
    </row>
    <row r="1903" spans="1:20" ht="43.2" x14ac:dyDescent="0.3">
      <c r="A1903">
        <v>1794</v>
      </c>
      <c r="B1903" s="3" t="s">
        <v>1795</v>
      </c>
      <c r="C1903" s="3" t="s">
        <v>5904</v>
      </c>
      <c r="D1903">
        <v>9000</v>
      </c>
      <c r="E1903">
        <v>997</v>
      </c>
      <c r="F1903" s="6" t="s">
        <v>8221</v>
      </c>
      <c r="G1903" t="s">
        <v>8224</v>
      </c>
      <c r="H1903" t="s">
        <v>8246</v>
      </c>
      <c r="I1903">
        <v>1423660422</v>
      </c>
      <c r="J1903">
        <v>1420636422</v>
      </c>
      <c r="K1903" t="b">
        <v>1</v>
      </c>
      <c r="L1903">
        <v>18</v>
      </c>
      <c r="M1903" t="b">
        <v>0</v>
      </c>
      <c r="N1903" t="s">
        <v>8285</v>
      </c>
      <c r="O1903" s="9">
        <f t="shared" si="180"/>
        <v>11.077777777777778</v>
      </c>
      <c r="P1903" s="10">
        <f t="shared" si="181"/>
        <v>55.388888888888886</v>
      </c>
      <c r="Q1903" t="str">
        <f t="shared" si="182"/>
        <v>photography</v>
      </c>
      <c r="R1903" t="str">
        <f t="shared" si="183"/>
        <v>photobooks</v>
      </c>
      <c r="S1903" s="15">
        <f t="shared" si="178"/>
        <v>42011.301180555558</v>
      </c>
      <c r="T1903" s="15">
        <f t="shared" si="179"/>
        <v>42046.301180555558</v>
      </c>
    </row>
    <row r="1904" spans="1:20" ht="43.2" x14ac:dyDescent="0.3">
      <c r="A1904">
        <v>3082</v>
      </c>
      <c r="B1904" s="3" t="s">
        <v>3082</v>
      </c>
      <c r="C1904" s="3" t="s">
        <v>7192</v>
      </c>
      <c r="D1904">
        <v>9000</v>
      </c>
      <c r="E1904">
        <v>0</v>
      </c>
      <c r="F1904" s="6" t="s">
        <v>8221</v>
      </c>
      <c r="G1904" t="s">
        <v>8224</v>
      </c>
      <c r="H1904" t="s">
        <v>8246</v>
      </c>
      <c r="I1904">
        <v>1447628946</v>
      </c>
      <c r="J1904">
        <v>1445033346</v>
      </c>
      <c r="K1904" t="b">
        <v>0</v>
      </c>
      <c r="L1904">
        <v>0</v>
      </c>
      <c r="M1904" t="b">
        <v>0</v>
      </c>
      <c r="N1904" t="s">
        <v>8303</v>
      </c>
      <c r="O1904" s="9">
        <f t="shared" si="180"/>
        <v>0</v>
      </c>
      <c r="P1904" s="10" t="e">
        <f t="shared" si="181"/>
        <v>#DIV/0!</v>
      </c>
      <c r="Q1904" t="str">
        <f t="shared" si="182"/>
        <v>theater</v>
      </c>
      <c r="R1904" t="str">
        <f t="shared" si="183"/>
        <v>spaces</v>
      </c>
      <c r="S1904" s="15">
        <f t="shared" si="178"/>
        <v>42293.672986111109</v>
      </c>
      <c r="T1904" s="15">
        <f t="shared" si="179"/>
        <v>42323.71465277778</v>
      </c>
    </row>
    <row r="1905" spans="1:20" ht="43.2" x14ac:dyDescent="0.3">
      <c r="A1905">
        <v>4014</v>
      </c>
      <c r="B1905" s="3" t="s">
        <v>4010</v>
      </c>
      <c r="C1905" s="3" t="s">
        <v>8119</v>
      </c>
      <c r="D1905">
        <v>9000</v>
      </c>
      <c r="E1905">
        <v>0</v>
      </c>
      <c r="F1905" s="6" t="s">
        <v>8221</v>
      </c>
      <c r="G1905" t="s">
        <v>8224</v>
      </c>
      <c r="H1905" t="s">
        <v>8246</v>
      </c>
      <c r="I1905">
        <v>1457157269</v>
      </c>
      <c r="J1905">
        <v>1455861269</v>
      </c>
      <c r="K1905" t="b">
        <v>0</v>
      </c>
      <c r="L1905">
        <v>0</v>
      </c>
      <c r="M1905" t="b">
        <v>0</v>
      </c>
      <c r="N1905" t="s">
        <v>8271</v>
      </c>
      <c r="O1905" s="9">
        <f t="shared" si="180"/>
        <v>0</v>
      </c>
      <c r="P1905" s="10" t="e">
        <f t="shared" si="181"/>
        <v>#DIV/0!</v>
      </c>
      <c r="Q1905" t="str">
        <f t="shared" si="182"/>
        <v>theater</v>
      </c>
      <c r="R1905" t="str">
        <f t="shared" si="183"/>
        <v>plays</v>
      </c>
      <c r="S1905" s="15">
        <f t="shared" si="178"/>
        <v>42418.996168981481</v>
      </c>
      <c r="T1905" s="15">
        <f t="shared" si="179"/>
        <v>42433.996168981481</v>
      </c>
    </row>
    <row r="1906" spans="1:20" ht="28.8" x14ac:dyDescent="0.3">
      <c r="A1906">
        <v>2599</v>
      </c>
      <c r="B1906" s="3" t="s">
        <v>2599</v>
      </c>
      <c r="C1906" s="3" t="s">
        <v>6709</v>
      </c>
      <c r="D1906">
        <v>9041</v>
      </c>
      <c r="E1906">
        <v>90</v>
      </c>
      <c r="F1906" s="6" t="s">
        <v>8221</v>
      </c>
      <c r="G1906" t="s">
        <v>8224</v>
      </c>
      <c r="H1906" t="s">
        <v>8246</v>
      </c>
      <c r="I1906">
        <v>1407089147</v>
      </c>
      <c r="J1906">
        <v>1403201147</v>
      </c>
      <c r="K1906" t="b">
        <v>0</v>
      </c>
      <c r="L1906">
        <v>5</v>
      </c>
      <c r="M1906" t="b">
        <v>0</v>
      </c>
      <c r="N1906" t="s">
        <v>8284</v>
      </c>
      <c r="O1906" s="9">
        <f t="shared" si="180"/>
        <v>0.99546510341776351</v>
      </c>
      <c r="P1906" s="10">
        <f t="shared" si="181"/>
        <v>18</v>
      </c>
      <c r="Q1906" t="str">
        <f t="shared" si="182"/>
        <v>food</v>
      </c>
      <c r="R1906" t="str">
        <f t="shared" si="183"/>
        <v>food trucks</v>
      </c>
      <c r="S1906" s="15">
        <f t="shared" si="178"/>
        <v>41809.504016203704</v>
      </c>
      <c r="T1906" s="15">
        <f t="shared" si="179"/>
        <v>41854.504016203704</v>
      </c>
    </row>
    <row r="1907" spans="1:20" ht="43.2" x14ac:dyDescent="0.3">
      <c r="A1907">
        <v>1144</v>
      </c>
      <c r="B1907" s="3" t="s">
        <v>1145</v>
      </c>
      <c r="C1907" s="3" t="s">
        <v>5254</v>
      </c>
      <c r="D1907">
        <v>9300</v>
      </c>
      <c r="E1907">
        <v>0</v>
      </c>
      <c r="F1907" s="6" t="s">
        <v>8221</v>
      </c>
      <c r="G1907" t="s">
        <v>8224</v>
      </c>
      <c r="H1907" t="s">
        <v>8246</v>
      </c>
      <c r="I1907">
        <v>1430281320</v>
      </c>
      <c r="J1907">
        <v>1427689320</v>
      </c>
      <c r="K1907" t="b">
        <v>0</v>
      </c>
      <c r="L1907">
        <v>0</v>
      </c>
      <c r="M1907" t="b">
        <v>0</v>
      </c>
      <c r="N1907" t="s">
        <v>8284</v>
      </c>
      <c r="O1907" s="9">
        <f t="shared" si="180"/>
        <v>0</v>
      </c>
      <c r="P1907" s="10" t="e">
        <f t="shared" si="181"/>
        <v>#DIV/0!</v>
      </c>
      <c r="Q1907" t="str">
        <f t="shared" si="182"/>
        <v>food</v>
      </c>
      <c r="R1907" t="str">
        <f t="shared" si="183"/>
        <v>food trucks</v>
      </c>
      <c r="S1907" s="15">
        <f t="shared" si="178"/>
        <v>42092.931944444441</v>
      </c>
      <c r="T1907" s="15">
        <f t="shared" si="179"/>
        <v>42122.931944444441</v>
      </c>
    </row>
    <row r="1908" spans="1:20" ht="28.8" x14ac:dyDescent="0.3">
      <c r="A1908">
        <v>932</v>
      </c>
      <c r="B1908" s="3" t="s">
        <v>933</v>
      </c>
      <c r="C1908" s="3" t="s">
        <v>5042</v>
      </c>
      <c r="D1908">
        <v>9500</v>
      </c>
      <c r="E1908">
        <v>1381</v>
      </c>
      <c r="F1908" s="6" t="s">
        <v>8221</v>
      </c>
      <c r="G1908" t="s">
        <v>8224</v>
      </c>
      <c r="H1908" t="s">
        <v>8246</v>
      </c>
      <c r="I1908">
        <v>1363990545</v>
      </c>
      <c r="J1908">
        <v>1360106145</v>
      </c>
      <c r="K1908" t="b">
        <v>0</v>
      </c>
      <c r="L1908">
        <v>30</v>
      </c>
      <c r="M1908" t="b">
        <v>0</v>
      </c>
      <c r="N1908" t="s">
        <v>8278</v>
      </c>
      <c r="O1908" s="9">
        <f t="shared" si="180"/>
        <v>14.536842105263158</v>
      </c>
      <c r="P1908" s="10">
        <f t="shared" si="181"/>
        <v>46.033333333333331</v>
      </c>
      <c r="Q1908" t="str">
        <f t="shared" si="182"/>
        <v>music</v>
      </c>
      <c r="R1908" t="str">
        <f t="shared" si="183"/>
        <v>jazz</v>
      </c>
      <c r="S1908" s="15">
        <f t="shared" si="178"/>
        <v>41310.719270833331</v>
      </c>
      <c r="T1908" s="15">
        <f t="shared" si="179"/>
        <v>41355.677604166667</v>
      </c>
    </row>
    <row r="1909" spans="1:20" ht="43.2" x14ac:dyDescent="0.3">
      <c r="A1909">
        <v>2853</v>
      </c>
      <c r="B1909" s="3" t="s">
        <v>2853</v>
      </c>
      <c r="C1909" s="3" t="s">
        <v>6963</v>
      </c>
      <c r="D1909">
        <v>9500</v>
      </c>
      <c r="E1909">
        <v>0</v>
      </c>
      <c r="F1909" s="6" t="s">
        <v>8221</v>
      </c>
      <c r="G1909" t="s">
        <v>8229</v>
      </c>
      <c r="H1909" t="s">
        <v>8251</v>
      </c>
      <c r="I1909">
        <v>1410669297</v>
      </c>
      <c r="J1909">
        <v>1405485297</v>
      </c>
      <c r="K1909" t="b">
        <v>0</v>
      </c>
      <c r="L1909">
        <v>0</v>
      </c>
      <c r="M1909" t="b">
        <v>0</v>
      </c>
      <c r="N1909" t="s">
        <v>8271</v>
      </c>
      <c r="O1909" s="9">
        <f t="shared" si="180"/>
        <v>0</v>
      </c>
      <c r="P1909" s="10" t="e">
        <f t="shared" si="181"/>
        <v>#DIV/0!</v>
      </c>
      <c r="Q1909" t="str">
        <f t="shared" si="182"/>
        <v>theater</v>
      </c>
      <c r="R1909" t="str">
        <f t="shared" si="183"/>
        <v>plays</v>
      </c>
      <c r="S1909" s="15">
        <f t="shared" si="178"/>
        <v>41835.940937499996</v>
      </c>
      <c r="T1909" s="15">
        <f t="shared" si="179"/>
        <v>41895.940937499996</v>
      </c>
    </row>
    <row r="1910" spans="1:20" ht="43.2" x14ac:dyDescent="0.3">
      <c r="A1910">
        <v>4063</v>
      </c>
      <c r="B1910" s="3" t="s">
        <v>4059</v>
      </c>
      <c r="C1910" s="3" t="s">
        <v>8167</v>
      </c>
      <c r="D1910">
        <v>9500</v>
      </c>
      <c r="E1910">
        <v>135</v>
      </c>
      <c r="F1910" s="6" t="s">
        <v>8221</v>
      </c>
      <c r="G1910" t="s">
        <v>8225</v>
      </c>
      <c r="H1910" t="s">
        <v>8247</v>
      </c>
      <c r="I1910">
        <v>1403886084</v>
      </c>
      <c r="J1910">
        <v>1401294084</v>
      </c>
      <c r="K1910" t="b">
        <v>0</v>
      </c>
      <c r="L1910">
        <v>9</v>
      </c>
      <c r="M1910" t="b">
        <v>0</v>
      </c>
      <c r="N1910" t="s">
        <v>8271</v>
      </c>
      <c r="O1910" s="9">
        <f t="shared" si="180"/>
        <v>1.4210526315789473</v>
      </c>
      <c r="P1910" s="10">
        <f t="shared" si="181"/>
        <v>15</v>
      </c>
      <c r="Q1910" t="str">
        <f t="shared" si="182"/>
        <v>theater</v>
      </c>
      <c r="R1910" t="str">
        <f t="shared" si="183"/>
        <v>plays</v>
      </c>
      <c r="S1910" s="15">
        <f t="shared" si="178"/>
        <v>41787.431527777779</v>
      </c>
      <c r="T1910" s="15">
        <f t="shared" si="179"/>
        <v>41817.431527777779</v>
      </c>
    </row>
    <row r="1911" spans="1:20" ht="57.6" x14ac:dyDescent="0.3">
      <c r="A1911">
        <v>2908</v>
      </c>
      <c r="B1911" s="3" t="s">
        <v>2908</v>
      </c>
      <c r="C1911" s="3" t="s">
        <v>7018</v>
      </c>
      <c r="D1911">
        <v>9600</v>
      </c>
      <c r="E1911">
        <v>264</v>
      </c>
      <c r="F1911" s="6" t="s">
        <v>8221</v>
      </c>
      <c r="G1911" t="s">
        <v>8224</v>
      </c>
      <c r="H1911" t="s">
        <v>8246</v>
      </c>
      <c r="I1911">
        <v>1465407219</v>
      </c>
      <c r="J1911">
        <v>1462815219</v>
      </c>
      <c r="K1911" t="b">
        <v>0</v>
      </c>
      <c r="L1911">
        <v>5</v>
      </c>
      <c r="M1911" t="b">
        <v>0</v>
      </c>
      <c r="N1911" t="s">
        <v>8271</v>
      </c>
      <c r="O1911" s="9">
        <f t="shared" si="180"/>
        <v>2.75</v>
      </c>
      <c r="P1911" s="10">
        <f t="shared" si="181"/>
        <v>52.8</v>
      </c>
      <c r="Q1911" t="str">
        <f t="shared" si="182"/>
        <v>theater</v>
      </c>
      <c r="R1911" t="str">
        <f t="shared" si="183"/>
        <v>plays</v>
      </c>
      <c r="S1911" s="15">
        <f t="shared" si="178"/>
        <v>42499.481701388882</v>
      </c>
      <c r="T1911" s="15">
        <f t="shared" si="179"/>
        <v>42529.481701388882</v>
      </c>
    </row>
    <row r="1912" spans="1:20" x14ac:dyDescent="0.3">
      <c r="A1912">
        <v>4087</v>
      </c>
      <c r="B1912" s="3" t="s">
        <v>4083</v>
      </c>
      <c r="C1912" s="3" t="s">
        <v>8190</v>
      </c>
      <c r="D1912">
        <v>9600</v>
      </c>
      <c r="E1912">
        <v>0</v>
      </c>
      <c r="F1912" s="6" t="s">
        <v>8221</v>
      </c>
      <c r="G1912" t="s">
        <v>8224</v>
      </c>
      <c r="H1912" t="s">
        <v>8246</v>
      </c>
      <c r="I1912">
        <v>1468777786</v>
      </c>
      <c r="J1912">
        <v>1466185786</v>
      </c>
      <c r="K1912" t="b">
        <v>0</v>
      </c>
      <c r="L1912">
        <v>0</v>
      </c>
      <c r="M1912" t="b">
        <v>0</v>
      </c>
      <c r="N1912" t="s">
        <v>8271</v>
      </c>
      <c r="O1912" s="9">
        <f t="shared" si="180"/>
        <v>0</v>
      </c>
      <c r="P1912" s="10" t="e">
        <f t="shared" si="181"/>
        <v>#DIV/0!</v>
      </c>
      <c r="Q1912" t="str">
        <f t="shared" si="182"/>
        <v>theater</v>
      </c>
      <c r="R1912" t="str">
        <f t="shared" si="183"/>
        <v>plays</v>
      </c>
      <c r="S1912" s="15">
        <f t="shared" si="178"/>
        <v>42538.492893518516</v>
      </c>
      <c r="T1912" s="15">
        <f t="shared" si="179"/>
        <v>42568.492893518516</v>
      </c>
    </row>
    <row r="1913" spans="1:20" ht="43.2" x14ac:dyDescent="0.3">
      <c r="A1913">
        <v>3844</v>
      </c>
      <c r="B1913" s="3" t="s">
        <v>3841</v>
      </c>
      <c r="C1913" s="3" t="s">
        <v>7953</v>
      </c>
      <c r="D1913">
        <v>9800</v>
      </c>
      <c r="E1913">
        <v>4066</v>
      </c>
      <c r="F1913" s="6" t="s">
        <v>8221</v>
      </c>
      <c r="G1913" t="s">
        <v>8224</v>
      </c>
      <c r="H1913" t="s">
        <v>8246</v>
      </c>
      <c r="I1913">
        <v>1401778740</v>
      </c>
      <c r="J1913">
        <v>1399474134</v>
      </c>
      <c r="K1913" t="b">
        <v>1</v>
      </c>
      <c r="L1913">
        <v>50</v>
      </c>
      <c r="M1913" t="b">
        <v>0</v>
      </c>
      <c r="N1913" t="s">
        <v>8271</v>
      </c>
      <c r="O1913" s="9">
        <f t="shared" si="180"/>
        <v>41.489795918367342</v>
      </c>
      <c r="P1913" s="10">
        <f t="shared" si="181"/>
        <v>81.319999999999993</v>
      </c>
      <c r="Q1913" t="str">
        <f t="shared" si="182"/>
        <v>theater</v>
      </c>
      <c r="R1913" t="str">
        <f t="shared" si="183"/>
        <v>plays</v>
      </c>
      <c r="S1913" s="15">
        <f t="shared" si="178"/>
        <v>41766.367291666669</v>
      </c>
      <c r="T1913" s="15">
        <f t="shared" si="179"/>
        <v>41793.040972222225</v>
      </c>
    </row>
    <row r="1914" spans="1:20" ht="43.2" x14ac:dyDescent="0.3">
      <c r="A1914">
        <v>2700</v>
      </c>
      <c r="B1914" s="3" t="s">
        <v>2700</v>
      </c>
      <c r="C1914" s="3" t="s">
        <v>6810</v>
      </c>
      <c r="D1914">
        <v>9999</v>
      </c>
      <c r="E1914">
        <v>70</v>
      </c>
      <c r="F1914" s="6" t="s">
        <v>8221</v>
      </c>
      <c r="G1914" t="s">
        <v>8224</v>
      </c>
      <c r="H1914" t="s">
        <v>8246</v>
      </c>
      <c r="I1914">
        <v>1411073972</v>
      </c>
      <c r="J1914">
        <v>1408481972</v>
      </c>
      <c r="K1914" t="b">
        <v>0</v>
      </c>
      <c r="L1914">
        <v>4</v>
      </c>
      <c r="M1914" t="b">
        <v>0</v>
      </c>
      <c r="N1914" t="s">
        <v>8284</v>
      </c>
      <c r="O1914" s="9">
        <f t="shared" si="180"/>
        <v>0.7000700070007001</v>
      </c>
      <c r="P1914" s="10">
        <f t="shared" si="181"/>
        <v>17.5</v>
      </c>
      <c r="Q1914" t="str">
        <f t="shared" si="182"/>
        <v>food</v>
      </c>
      <c r="R1914" t="str">
        <f t="shared" si="183"/>
        <v>food trucks</v>
      </c>
      <c r="S1914" s="15">
        <f t="shared" si="178"/>
        <v>41870.62467592593</v>
      </c>
      <c r="T1914" s="15">
        <f t="shared" si="179"/>
        <v>41900.62467592593</v>
      </c>
    </row>
    <row r="1915" spans="1:20" ht="43.2" x14ac:dyDescent="0.3">
      <c r="A1915">
        <v>170</v>
      </c>
      <c r="B1915" s="3" t="s">
        <v>172</v>
      </c>
      <c r="C1915" s="3" t="s">
        <v>4280</v>
      </c>
      <c r="D1915">
        <v>10000</v>
      </c>
      <c r="E1915">
        <v>325</v>
      </c>
      <c r="F1915" s="6" t="s">
        <v>8221</v>
      </c>
      <c r="G1915" t="s">
        <v>8224</v>
      </c>
      <c r="H1915" t="s">
        <v>8246</v>
      </c>
      <c r="I1915">
        <v>1440912480</v>
      </c>
      <c r="J1915">
        <v>1438385283</v>
      </c>
      <c r="K1915" t="b">
        <v>0</v>
      </c>
      <c r="L1915">
        <v>10</v>
      </c>
      <c r="M1915" t="b">
        <v>0</v>
      </c>
      <c r="N1915" t="s">
        <v>8268</v>
      </c>
      <c r="O1915" s="9">
        <f t="shared" si="180"/>
        <v>3.25</v>
      </c>
      <c r="P1915" s="10">
        <f t="shared" si="181"/>
        <v>32.5</v>
      </c>
      <c r="Q1915" t="str">
        <f t="shared" si="182"/>
        <v>film &amp; video</v>
      </c>
      <c r="R1915" t="str">
        <f t="shared" si="183"/>
        <v>drama</v>
      </c>
      <c r="S1915" s="15">
        <f t="shared" si="178"/>
        <v>42216.727812500001</v>
      </c>
      <c r="T1915" s="15">
        <f t="shared" si="179"/>
        <v>42245.977777777778</v>
      </c>
    </row>
    <row r="1916" spans="1:20" ht="43.2" x14ac:dyDescent="0.3">
      <c r="A1916">
        <v>199</v>
      </c>
      <c r="B1916" s="3" t="s">
        <v>201</v>
      </c>
      <c r="C1916" s="3" t="s">
        <v>4309</v>
      </c>
      <c r="D1916">
        <v>10000</v>
      </c>
      <c r="E1916">
        <v>0</v>
      </c>
      <c r="F1916" s="6" t="s">
        <v>8221</v>
      </c>
      <c r="G1916" t="s">
        <v>8224</v>
      </c>
      <c r="H1916" t="s">
        <v>8246</v>
      </c>
      <c r="I1916">
        <v>1472698702</v>
      </c>
      <c r="J1916">
        <v>1470106702</v>
      </c>
      <c r="K1916" t="b">
        <v>0</v>
      </c>
      <c r="L1916">
        <v>0</v>
      </c>
      <c r="M1916" t="b">
        <v>0</v>
      </c>
      <c r="N1916" t="s">
        <v>8268</v>
      </c>
      <c r="O1916" s="9">
        <f t="shared" si="180"/>
        <v>0</v>
      </c>
      <c r="P1916" s="10" t="e">
        <f t="shared" si="181"/>
        <v>#DIV/0!</v>
      </c>
      <c r="Q1916" t="str">
        <f t="shared" si="182"/>
        <v>film &amp; video</v>
      </c>
      <c r="R1916" t="str">
        <f t="shared" si="183"/>
        <v>drama</v>
      </c>
      <c r="S1916" s="15">
        <f t="shared" si="178"/>
        <v>42583.873865740738</v>
      </c>
      <c r="T1916" s="15">
        <f t="shared" si="179"/>
        <v>42613.873865740738</v>
      </c>
    </row>
    <row r="1917" spans="1:20" ht="43.2" x14ac:dyDescent="0.3">
      <c r="A1917">
        <v>235</v>
      </c>
      <c r="B1917" s="3" t="s">
        <v>237</v>
      </c>
      <c r="C1917" s="3" t="s">
        <v>4345</v>
      </c>
      <c r="D1917">
        <v>10000</v>
      </c>
      <c r="E1917">
        <v>0</v>
      </c>
      <c r="F1917" s="6" t="s">
        <v>8221</v>
      </c>
      <c r="G1917" t="s">
        <v>8224</v>
      </c>
      <c r="H1917" t="s">
        <v>8246</v>
      </c>
      <c r="I1917">
        <v>1436478497</v>
      </c>
      <c r="J1917">
        <v>1433886497</v>
      </c>
      <c r="K1917" t="b">
        <v>0</v>
      </c>
      <c r="L1917">
        <v>0</v>
      </c>
      <c r="M1917" t="b">
        <v>0</v>
      </c>
      <c r="N1917" t="s">
        <v>8268</v>
      </c>
      <c r="O1917" s="9">
        <f t="shared" si="180"/>
        <v>0</v>
      </c>
      <c r="P1917" s="10" t="e">
        <f t="shared" si="181"/>
        <v>#DIV/0!</v>
      </c>
      <c r="Q1917" t="str">
        <f t="shared" si="182"/>
        <v>film &amp; video</v>
      </c>
      <c r="R1917" t="str">
        <f t="shared" si="183"/>
        <v>drama</v>
      </c>
      <c r="S1917" s="15">
        <f t="shared" si="178"/>
        <v>42164.658530092594</v>
      </c>
      <c r="T1917" s="15">
        <f t="shared" si="179"/>
        <v>42194.658530092594</v>
      </c>
    </row>
    <row r="1918" spans="1:20" ht="43.2" x14ac:dyDescent="0.3">
      <c r="A1918">
        <v>426</v>
      </c>
      <c r="B1918" s="3" t="s">
        <v>427</v>
      </c>
      <c r="C1918" s="3" t="s">
        <v>4536</v>
      </c>
      <c r="D1918">
        <v>10000</v>
      </c>
      <c r="E1918">
        <v>133</v>
      </c>
      <c r="F1918" s="6" t="s">
        <v>8221</v>
      </c>
      <c r="G1918" t="s">
        <v>8224</v>
      </c>
      <c r="H1918" t="s">
        <v>8246</v>
      </c>
      <c r="I1918">
        <v>1456851914</v>
      </c>
      <c r="J1918">
        <v>1454259914</v>
      </c>
      <c r="K1918" t="b">
        <v>0</v>
      </c>
      <c r="L1918">
        <v>8</v>
      </c>
      <c r="M1918" t="b">
        <v>0</v>
      </c>
      <c r="N1918" t="s">
        <v>8270</v>
      </c>
      <c r="O1918" s="9">
        <f t="shared" si="180"/>
        <v>1.3299999999999998</v>
      </c>
      <c r="P1918" s="10">
        <f t="shared" si="181"/>
        <v>16.625</v>
      </c>
      <c r="Q1918" t="str">
        <f t="shared" si="182"/>
        <v>film &amp; video</v>
      </c>
      <c r="R1918" t="str">
        <f t="shared" si="183"/>
        <v>animation</v>
      </c>
      <c r="S1918" s="15">
        <f t="shared" si="178"/>
        <v>42400.461967592593</v>
      </c>
      <c r="T1918" s="15">
        <f t="shared" si="179"/>
        <v>42430.461967592593</v>
      </c>
    </row>
    <row r="1919" spans="1:20" ht="43.2" x14ac:dyDescent="0.3">
      <c r="A1919">
        <v>443</v>
      </c>
      <c r="B1919" s="3" t="s">
        <v>444</v>
      </c>
      <c r="C1919" s="3" t="s">
        <v>4553</v>
      </c>
      <c r="D1919">
        <v>10000</v>
      </c>
      <c r="E1919">
        <v>10</v>
      </c>
      <c r="F1919" s="6" t="s">
        <v>8221</v>
      </c>
      <c r="G1919" t="s">
        <v>8229</v>
      </c>
      <c r="H1919" t="s">
        <v>8251</v>
      </c>
      <c r="I1919">
        <v>1391991701</v>
      </c>
      <c r="J1919">
        <v>1389399701</v>
      </c>
      <c r="K1919" t="b">
        <v>0</v>
      </c>
      <c r="L1919">
        <v>2</v>
      </c>
      <c r="M1919" t="b">
        <v>0</v>
      </c>
      <c r="N1919" t="s">
        <v>8270</v>
      </c>
      <c r="O1919" s="9">
        <f t="shared" si="180"/>
        <v>0.1</v>
      </c>
      <c r="P1919" s="10">
        <f t="shared" si="181"/>
        <v>5</v>
      </c>
      <c r="Q1919" t="str">
        <f t="shared" si="182"/>
        <v>film &amp; video</v>
      </c>
      <c r="R1919" t="str">
        <f t="shared" si="183"/>
        <v>animation</v>
      </c>
      <c r="S1919" s="15">
        <f t="shared" si="178"/>
        <v>41649.765057870369</v>
      </c>
      <c r="T1919" s="15">
        <f t="shared" si="179"/>
        <v>41679.765057870369</v>
      </c>
    </row>
    <row r="1920" spans="1:20" ht="43.2" x14ac:dyDescent="0.3">
      <c r="A1920">
        <v>454</v>
      </c>
      <c r="B1920" s="3" t="s">
        <v>455</v>
      </c>
      <c r="C1920" s="3" t="s">
        <v>4564</v>
      </c>
      <c r="D1920">
        <v>10000</v>
      </c>
      <c r="E1920">
        <v>82</v>
      </c>
      <c r="F1920" s="6" t="s">
        <v>8221</v>
      </c>
      <c r="G1920" t="s">
        <v>8224</v>
      </c>
      <c r="H1920" t="s">
        <v>8246</v>
      </c>
      <c r="I1920">
        <v>1417007640</v>
      </c>
      <c r="J1920">
        <v>1414343571</v>
      </c>
      <c r="K1920" t="b">
        <v>0</v>
      </c>
      <c r="L1920">
        <v>5</v>
      </c>
      <c r="M1920" t="b">
        <v>0</v>
      </c>
      <c r="N1920" t="s">
        <v>8270</v>
      </c>
      <c r="O1920" s="9">
        <f t="shared" si="180"/>
        <v>0.82000000000000006</v>
      </c>
      <c r="P1920" s="10">
        <f t="shared" si="181"/>
        <v>16.399999999999999</v>
      </c>
      <c r="Q1920" t="str">
        <f t="shared" si="182"/>
        <v>film &amp; video</v>
      </c>
      <c r="R1920" t="str">
        <f t="shared" si="183"/>
        <v>animation</v>
      </c>
      <c r="S1920" s="15">
        <f t="shared" si="178"/>
        <v>41938.467256944445</v>
      </c>
      <c r="T1920" s="15">
        <f t="shared" si="179"/>
        <v>41969.301388888889</v>
      </c>
    </row>
    <row r="1921" spans="1:20" ht="43.2" x14ac:dyDescent="0.3">
      <c r="A1921">
        <v>458</v>
      </c>
      <c r="B1921" s="3" t="s">
        <v>459</v>
      </c>
      <c r="C1921" s="3" t="s">
        <v>4568</v>
      </c>
      <c r="D1921">
        <v>10000</v>
      </c>
      <c r="E1921">
        <v>821</v>
      </c>
      <c r="F1921" s="6" t="s">
        <v>8221</v>
      </c>
      <c r="G1921" t="s">
        <v>8225</v>
      </c>
      <c r="H1921" t="s">
        <v>8247</v>
      </c>
      <c r="I1921">
        <v>1368550060</v>
      </c>
      <c r="J1921">
        <v>1365958060</v>
      </c>
      <c r="K1921" t="b">
        <v>0</v>
      </c>
      <c r="L1921">
        <v>49</v>
      </c>
      <c r="M1921" t="b">
        <v>0</v>
      </c>
      <c r="N1921" t="s">
        <v>8270</v>
      </c>
      <c r="O1921" s="9">
        <f t="shared" si="180"/>
        <v>8.2100000000000009</v>
      </c>
      <c r="P1921" s="10">
        <f t="shared" si="181"/>
        <v>16.755102040816325</v>
      </c>
      <c r="Q1921" t="str">
        <f t="shared" si="182"/>
        <v>film &amp; video</v>
      </c>
      <c r="R1921" t="str">
        <f t="shared" si="183"/>
        <v>animation</v>
      </c>
      <c r="S1921" s="15">
        <f t="shared" si="178"/>
        <v>41378.44976851852</v>
      </c>
      <c r="T1921" s="15">
        <f t="shared" si="179"/>
        <v>41408.44976851852</v>
      </c>
    </row>
    <row r="1922" spans="1:20" ht="43.2" x14ac:dyDescent="0.3">
      <c r="A1922">
        <v>466</v>
      </c>
      <c r="B1922" s="3" t="s">
        <v>467</v>
      </c>
      <c r="C1922" s="3" t="s">
        <v>4576</v>
      </c>
      <c r="D1922">
        <v>10000</v>
      </c>
      <c r="E1922">
        <v>76</v>
      </c>
      <c r="F1922" s="6" t="s">
        <v>8221</v>
      </c>
      <c r="G1922" t="s">
        <v>8224</v>
      </c>
      <c r="H1922" t="s">
        <v>8246</v>
      </c>
      <c r="I1922">
        <v>1347057464</v>
      </c>
      <c r="J1922">
        <v>1344465464</v>
      </c>
      <c r="K1922" t="b">
        <v>0</v>
      </c>
      <c r="L1922">
        <v>5</v>
      </c>
      <c r="M1922" t="b">
        <v>0</v>
      </c>
      <c r="N1922" t="s">
        <v>8270</v>
      </c>
      <c r="O1922" s="9">
        <f t="shared" si="180"/>
        <v>0.76</v>
      </c>
      <c r="P1922" s="10">
        <f t="shared" si="181"/>
        <v>15.2</v>
      </c>
      <c r="Q1922" t="str">
        <f t="shared" si="182"/>
        <v>film &amp; video</v>
      </c>
      <c r="R1922" t="str">
        <f t="shared" si="183"/>
        <v>animation</v>
      </c>
      <c r="S1922" s="15">
        <f t="shared" si="178"/>
        <v>41129.692870370374</v>
      </c>
      <c r="T1922" s="15">
        <f t="shared" si="179"/>
        <v>41159.692870370374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si="180"/>
        <v>136.80000000000001</v>
      </c>
      <c r="P1923" s="10">
        <f t="shared" si="181"/>
        <v>54</v>
      </c>
      <c r="Q1923" t="str">
        <f t="shared" si="182"/>
        <v>music</v>
      </c>
      <c r="R1923" t="str">
        <f t="shared" si="183"/>
        <v>indie rock</v>
      </c>
      <c r="S1923" s="15">
        <f t="shared" ref="S1923:S1986" si="184">(((J1923/60)/60)/24)+DATE(1970,1,1)+(-6/24)</f>
        <v>41073.971562500003</v>
      </c>
      <c r="T1923" s="15">
        <f t="shared" ref="T1923:T1986" si="185">(((I1923/60)/60)/24)+DATE(1970,1,1)+(-6/24)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10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41590.005868055552</v>
      </c>
      <c r="T1924" s="15">
        <f t="shared" si="185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10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40772.598749999997</v>
      </c>
      <c r="T1925" s="15">
        <f t="shared" si="185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10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41626.511053240742</v>
      </c>
      <c r="T1926" s="15">
        <f t="shared" si="185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10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41535.65148148148</v>
      </c>
      <c r="T1927" s="15">
        <f t="shared" si="185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10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40456.704351851848</v>
      </c>
      <c r="T1928" s="15">
        <f t="shared" si="185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10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40960.611562500002</v>
      </c>
      <c r="T1929" s="15">
        <f t="shared" si="185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1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41371.398078703707</v>
      </c>
      <c r="T1930" s="15">
        <f t="shared" si="185"/>
        <v>41401.398078703707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10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40686.771597222221</v>
      </c>
      <c r="T1931" s="15">
        <f t="shared" si="185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10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41402.308819444443</v>
      </c>
      <c r="T1932" s="15">
        <f t="shared" si="185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10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41037.642465277779</v>
      </c>
      <c r="T1933" s="15">
        <f t="shared" si="185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10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40911.559872685182</v>
      </c>
      <c r="T1934" s="15">
        <f t="shared" si="185"/>
        <v>40932.559872685182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10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41878.880868055552</v>
      </c>
      <c r="T1935" s="15">
        <f t="shared" si="185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10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40865.617141203707</v>
      </c>
      <c r="T1936" s="15">
        <f t="shared" si="185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10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41773.682534722226</v>
      </c>
      <c r="T1937" s="15">
        <f t="shared" si="185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10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40852.639699074076</v>
      </c>
      <c r="T1938" s="15">
        <f t="shared" si="185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10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41058.868993055556</v>
      </c>
      <c r="T1939" s="15">
        <f t="shared" si="185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1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41426.009618055556</v>
      </c>
      <c r="T1940" s="15">
        <f t="shared" si="185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10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41313.735046296293</v>
      </c>
      <c r="T1941" s="15">
        <f t="shared" si="185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10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40670.257326388892</v>
      </c>
      <c r="T1942" s="15">
        <f t="shared" si="185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10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41744.040868055556</v>
      </c>
      <c r="T1943" s="15">
        <f t="shared" si="185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10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40638.578009259261</v>
      </c>
      <c r="T1944" s="15">
        <f t="shared" si="185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10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42548.019861111112</v>
      </c>
      <c r="T1945" s="15">
        <f t="shared" si="185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10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41730.334374999999</v>
      </c>
      <c r="T1946" s="15">
        <f t="shared" si="185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10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42157.001828703709</v>
      </c>
      <c r="T1947" s="15">
        <f t="shared" si="185"/>
        <v>42197.001828703709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10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41688.900011574071</v>
      </c>
      <c r="T1948" s="15">
        <f t="shared" si="185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10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40102.668055555558</v>
      </c>
      <c r="T1949" s="15">
        <f t="shared" si="185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1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42473.354270833333</v>
      </c>
      <c r="T1950" s="15">
        <f t="shared" si="185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10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41800.173043981478</v>
      </c>
      <c r="T1951" s="15">
        <f t="shared" si="185"/>
        <v>41830.173043981478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10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40623.931400462963</v>
      </c>
      <c r="T1952" s="15">
        <f t="shared" si="185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10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42651.170567129629</v>
      </c>
      <c r="T1953" s="15">
        <f t="shared" si="185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ref="O1954:O2017" si="186">E1954/D1954*100</f>
        <v>198.47237142857145</v>
      </c>
      <c r="P1954" s="10">
        <f t="shared" ref="P1954:P2017" si="187">E1954/L1954</f>
        <v>101.85532258064516</v>
      </c>
      <c r="Q1954" t="str">
        <f t="shared" ref="Q1954:Q2017" si="188">LEFT(N1954, SEARCH("/", N1954)-1)</f>
        <v>technology</v>
      </c>
      <c r="R1954" t="str">
        <f t="shared" ref="R1954:R2017" si="189">RIGHT(N1954,LEN(N1954)-SEARCH("/",N1954))</f>
        <v>hardware</v>
      </c>
      <c r="S1954" s="15">
        <f t="shared" si="184"/>
        <v>41526.35665509259</v>
      </c>
      <c r="T1954" s="15">
        <f t="shared" si="185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6"/>
        <v>225.94666666666666</v>
      </c>
      <c r="P1955" s="10">
        <f t="shared" si="187"/>
        <v>230.55782312925169</v>
      </c>
      <c r="Q1955" t="str">
        <f t="shared" si="188"/>
        <v>technology</v>
      </c>
      <c r="R1955" t="str">
        <f t="shared" si="189"/>
        <v>hardware</v>
      </c>
      <c r="S1955" s="15">
        <f t="shared" si="184"/>
        <v>40940.949826388889</v>
      </c>
      <c r="T1955" s="15">
        <f t="shared" si="185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6"/>
        <v>698.94800000000009</v>
      </c>
      <c r="P1956" s="10">
        <f t="shared" si="187"/>
        <v>842.10602409638557</v>
      </c>
      <c r="Q1956" t="str">
        <f t="shared" si="188"/>
        <v>technology</v>
      </c>
      <c r="R1956" t="str">
        <f t="shared" si="189"/>
        <v>hardware</v>
      </c>
      <c r="S1956" s="15">
        <f t="shared" si="184"/>
        <v>42394.330740740741</v>
      </c>
      <c r="T1956" s="15">
        <f t="shared" si="185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6"/>
        <v>398.59528571428569</v>
      </c>
      <c r="P1957" s="10">
        <f t="shared" si="187"/>
        <v>577.27593103448271</v>
      </c>
      <c r="Q1957" t="str">
        <f t="shared" si="188"/>
        <v>technology</v>
      </c>
      <c r="R1957" t="str">
        <f t="shared" si="189"/>
        <v>hardware</v>
      </c>
      <c r="S1957" s="15">
        <f t="shared" si="184"/>
        <v>41020.021770833337</v>
      </c>
      <c r="T1957" s="15">
        <f t="shared" si="185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6"/>
        <v>294.0333333333333</v>
      </c>
      <c r="P1958" s="10">
        <f t="shared" si="187"/>
        <v>483.34246575342468</v>
      </c>
      <c r="Q1958" t="str">
        <f t="shared" si="188"/>
        <v>technology</v>
      </c>
      <c r="R1958" t="str">
        <f t="shared" si="189"/>
        <v>hardware</v>
      </c>
      <c r="S1958" s="15">
        <f t="shared" si="184"/>
        <v>42067.673668981486</v>
      </c>
      <c r="T1958" s="15">
        <f t="shared" si="185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6"/>
        <v>167.50470000000001</v>
      </c>
      <c r="P1959" s="10">
        <f t="shared" si="187"/>
        <v>76.138500000000008</v>
      </c>
      <c r="Q1959" t="str">
        <f t="shared" si="188"/>
        <v>technology</v>
      </c>
      <c r="R1959" t="str">
        <f t="shared" si="189"/>
        <v>hardware</v>
      </c>
      <c r="S1959" s="15">
        <f t="shared" si="184"/>
        <v>41178.848530092589</v>
      </c>
      <c r="T1959" s="15">
        <f t="shared" si="185"/>
        <v>41208.848530092589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6"/>
        <v>1435.5717142857143</v>
      </c>
      <c r="P1960" s="10">
        <f t="shared" si="187"/>
        <v>74.107684365781708</v>
      </c>
      <c r="Q1960" t="str">
        <f t="shared" si="188"/>
        <v>technology</v>
      </c>
      <c r="R1960" t="str">
        <f t="shared" si="189"/>
        <v>hardware</v>
      </c>
      <c r="S1960" s="15">
        <f t="shared" si="184"/>
        <v>41326.737974537034</v>
      </c>
      <c r="T1960" s="15">
        <f t="shared" si="185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6"/>
        <v>156.73439999999999</v>
      </c>
      <c r="P1961" s="10">
        <f t="shared" si="187"/>
        <v>36.965660377358489</v>
      </c>
      <c r="Q1961" t="str">
        <f t="shared" si="188"/>
        <v>technology</v>
      </c>
      <c r="R1961" t="str">
        <f t="shared" si="189"/>
        <v>hardware</v>
      </c>
      <c r="S1961" s="15">
        <f t="shared" si="184"/>
        <v>41871.595601851855</v>
      </c>
      <c r="T1961" s="15">
        <f t="shared" si="185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6"/>
        <v>117.90285714285716</v>
      </c>
      <c r="P1962" s="10">
        <f t="shared" si="187"/>
        <v>2500.969696969697</v>
      </c>
      <c r="Q1962" t="str">
        <f t="shared" si="188"/>
        <v>technology</v>
      </c>
      <c r="R1962" t="str">
        <f t="shared" si="189"/>
        <v>hardware</v>
      </c>
      <c r="S1962" s="15">
        <f t="shared" si="184"/>
        <v>41964.112743055557</v>
      </c>
      <c r="T1962" s="15">
        <f t="shared" si="185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6"/>
        <v>1105.3811999999998</v>
      </c>
      <c r="P1963" s="10">
        <f t="shared" si="187"/>
        <v>67.690214329454989</v>
      </c>
      <c r="Q1963" t="str">
        <f t="shared" si="188"/>
        <v>technology</v>
      </c>
      <c r="R1963" t="str">
        <f t="shared" si="189"/>
        <v>hardware</v>
      </c>
      <c r="S1963" s="15">
        <f t="shared" si="184"/>
        <v>41147.944641203707</v>
      </c>
      <c r="T1963" s="15">
        <f t="shared" si="185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6"/>
        <v>192.92499999999998</v>
      </c>
      <c r="P1964" s="10">
        <f t="shared" si="187"/>
        <v>63.04738562091503</v>
      </c>
      <c r="Q1964" t="str">
        <f t="shared" si="188"/>
        <v>technology</v>
      </c>
      <c r="R1964" t="str">
        <f t="shared" si="189"/>
        <v>hardware</v>
      </c>
      <c r="S1964" s="15">
        <f t="shared" si="184"/>
        <v>41742.530509259261</v>
      </c>
      <c r="T1964" s="15">
        <f t="shared" si="185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6"/>
        <v>126.8842105263158</v>
      </c>
      <c r="P1965" s="10">
        <f t="shared" si="187"/>
        <v>117.6</v>
      </c>
      <c r="Q1965" t="str">
        <f t="shared" si="188"/>
        <v>technology</v>
      </c>
      <c r="R1965" t="str">
        <f t="shared" si="189"/>
        <v>hardware</v>
      </c>
      <c r="S1965" s="15">
        <f t="shared" si="184"/>
        <v>41863.179791666669</v>
      </c>
      <c r="T1965" s="15">
        <f t="shared" si="185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6"/>
        <v>259.57748878923763</v>
      </c>
      <c r="P1966" s="10">
        <f t="shared" si="187"/>
        <v>180.75185011709601</v>
      </c>
      <c r="Q1966" t="str">
        <f t="shared" si="188"/>
        <v>technology</v>
      </c>
      <c r="R1966" t="str">
        <f t="shared" si="189"/>
        <v>hardware</v>
      </c>
      <c r="S1966" s="15">
        <f t="shared" si="184"/>
        <v>42452.022824074069</v>
      </c>
      <c r="T1966" s="15">
        <f t="shared" si="185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6"/>
        <v>262.27999999999997</v>
      </c>
      <c r="P1967" s="10">
        <f t="shared" si="187"/>
        <v>127.32038834951456</v>
      </c>
      <c r="Q1967" t="str">
        <f t="shared" si="188"/>
        <v>technology</v>
      </c>
      <c r="R1967" t="str">
        <f t="shared" si="189"/>
        <v>hardware</v>
      </c>
      <c r="S1967" s="15">
        <f t="shared" si="184"/>
        <v>40897.839236111111</v>
      </c>
      <c r="T1967" s="15">
        <f t="shared" si="185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6"/>
        <v>206.74309000000002</v>
      </c>
      <c r="P1968" s="10">
        <f t="shared" si="187"/>
        <v>136.6444745538665</v>
      </c>
      <c r="Q1968" t="str">
        <f t="shared" si="188"/>
        <v>technology</v>
      </c>
      <c r="R1968" t="str">
        <f t="shared" si="189"/>
        <v>hardware</v>
      </c>
      <c r="S1968" s="15">
        <f t="shared" si="184"/>
        <v>41835.290486111109</v>
      </c>
      <c r="T1968" s="15">
        <f t="shared" si="185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6"/>
        <v>370.13</v>
      </c>
      <c r="P1969" s="10">
        <f t="shared" si="187"/>
        <v>182.78024691358024</v>
      </c>
      <c r="Q1969" t="str">
        <f t="shared" si="188"/>
        <v>technology</v>
      </c>
      <c r="R1969" t="str">
        <f t="shared" si="189"/>
        <v>hardware</v>
      </c>
      <c r="S1969" s="15">
        <f t="shared" si="184"/>
        <v>41730.413530092592</v>
      </c>
      <c r="T1969" s="15">
        <f t="shared" si="185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6"/>
        <v>284.96600000000001</v>
      </c>
      <c r="P1970" s="10">
        <f t="shared" si="187"/>
        <v>279.37843137254902</v>
      </c>
      <c r="Q1970" t="str">
        <f t="shared" si="188"/>
        <v>technology</v>
      </c>
      <c r="R1970" t="str">
        <f t="shared" si="189"/>
        <v>hardware</v>
      </c>
      <c r="S1970" s="15">
        <f t="shared" si="184"/>
        <v>42676.336979166663</v>
      </c>
      <c r="T1970" s="15">
        <f t="shared" si="185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6"/>
        <v>579.08000000000004</v>
      </c>
      <c r="P1971" s="10">
        <f t="shared" si="187"/>
        <v>61.375728669846318</v>
      </c>
      <c r="Q1971" t="str">
        <f t="shared" si="188"/>
        <v>technology</v>
      </c>
      <c r="R1971" t="str">
        <f t="shared" si="189"/>
        <v>hardware</v>
      </c>
      <c r="S1971" s="15">
        <f t="shared" si="184"/>
        <v>42557.542453703703</v>
      </c>
      <c r="T1971" s="15">
        <f t="shared" si="185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6"/>
        <v>1131.8</v>
      </c>
      <c r="P1972" s="10">
        <f t="shared" si="187"/>
        <v>80.727532097004286</v>
      </c>
      <c r="Q1972" t="str">
        <f t="shared" si="188"/>
        <v>technology</v>
      </c>
      <c r="R1972" t="str">
        <f t="shared" si="189"/>
        <v>hardware</v>
      </c>
      <c r="S1972" s="15">
        <f t="shared" si="184"/>
        <v>41323.943298611113</v>
      </c>
      <c r="T1972" s="15">
        <f t="shared" si="185"/>
        <v>41383.901631944449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6"/>
        <v>263.02771750000005</v>
      </c>
      <c r="P1973" s="10">
        <f t="shared" si="187"/>
        <v>272.35590732591254</v>
      </c>
      <c r="Q1973" t="str">
        <f t="shared" si="188"/>
        <v>technology</v>
      </c>
      <c r="R1973" t="str">
        <f t="shared" si="189"/>
        <v>hardware</v>
      </c>
      <c r="S1973" s="15">
        <f t="shared" si="184"/>
        <v>41561.250706018516</v>
      </c>
      <c r="T1973" s="15">
        <f t="shared" si="185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6"/>
        <v>674.48</v>
      </c>
      <c r="P1974" s="10">
        <f t="shared" si="187"/>
        <v>70.848739495798313</v>
      </c>
      <c r="Q1974" t="str">
        <f t="shared" si="188"/>
        <v>technology</v>
      </c>
      <c r="R1974" t="str">
        <f t="shared" si="189"/>
        <v>hardware</v>
      </c>
      <c r="S1974" s="15">
        <f t="shared" si="184"/>
        <v>41200.762083333335</v>
      </c>
      <c r="T1974" s="15">
        <f t="shared" si="185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6"/>
        <v>256.83081313131316</v>
      </c>
      <c r="P1975" s="10">
        <f t="shared" si="187"/>
        <v>247.94003412969283</v>
      </c>
      <c r="Q1975" t="str">
        <f t="shared" si="188"/>
        <v>technology</v>
      </c>
      <c r="R1975" t="str">
        <f t="shared" si="189"/>
        <v>hardware</v>
      </c>
      <c r="S1975" s="15">
        <f t="shared" si="184"/>
        <v>42549.472962962958</v>
      </c>
      <c r="T1975" s="15">
        <f t="shared" si="185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6"/>
        <v>375.49599999999998</v>
      </c>
      <c r="P1976" s="10">
        <f t="shared" si="187"/>
        <v>186.81393034825871</v>
      </c>
      <c r="Q1976" t="str">
        <f t="shared" si="188"/>
        <v>technology</v>
      </c>
      <c r="R1976" t="str">
        <f t="shared" si="189"/>
        <v>hardware</v>
      </c>
      <c r="S1976" s="15">
        <f t="shared" si="184"/>
        <v>41445.084131944444</v>
      </c>
      <c r="T1976" s="15">
        <f t="shared" si="185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6"/>
        <v>208.70837499999996</v>
      </c>
      <c r="P1977" s="10">
        <f t="shared" si="187"/>
        <v>131.98948616600788</v>
      </c>
      <c r="Q1977" t="str">
        <f t="shared" si="188"/>
        <v>technology</v>
      </c>
      <c r="R1977" t="str">
        <f t="shared" si="189"/>
        <v>hardware</v>
      </c>
      <c r="S1977" s="15">
        <f t="shared" si="184"/>
        <v>41313.505219907405</v>
      </c>
      <c r="T1977" s="15">
        <f t="shared" si="185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6"/>
        <v>346.6</v>
      </c>
      <c r="P1978" s="10">
        <f t="shared" si="187"/>
        <v>29.310782241014799</v>
      </c>
      <c r="Q1978" t="str">
        <f t="shared" si="188"/>
        <v>technology</v>
      </c>
      <c r="R1978" t="str">
        <f t="shared" si="189"/>
        <v>hardware</v>
      </c>
      <c r="S1978" s="15">
        <f t="shared" si="184"/>
        <v>41438.649594907409</v>
      </c>
      <c r="T1978" s="15">
        <f t="shared" si="185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6"/>
        <v>402.33</v>
      </c>
      <c r="P1979" s="10">
        <f t="shared" si="187"/>
        <v>245.02436053593178</v>
      </c>
      <c r="Q1979" t="str">
        <f t="shared" si="188"/>
        <v>technology</v>
      </c>
      <c r="R1979" t="str">
        <f t="shared" si="189"/>
        <v>hardware</v>
      </c>
      <c r="S1979" s="15">
        <f t="shared" si="184"/>
        <v>42310.966898148152</v>
      </c>
      <c r="T1979" s="15">
        <f t="shared" si="185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6"/>
        <v>1026.8451399999999</v>
      </c>
      <c r="P1980" s="10">
        <f t="shared" si="187"/>
        <v>1323.2540463917526</v>
      </c>
      <c r="Q1980" t="str">
        <f t="shared" si="188"/>
        <v>technology</v>
      </c>
      <c r="R1980" t="str">
        <f t="shared" si="189"/>
        <v>hardware</v>
      </c>
      <c r="S1980" s="15">
        <f t="shared" si="184"/>
        <v>41038.975601851853</v>
      </c>
      <c r="T1980" s="15">
        <f t="shared" si="185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6"/>
        <v>114.901155</v>
      </c>
      <c r="P1981" s="10">
        <f t="shared" si="187"/>
        <v>282.65966789667897</v>
      </c>
      <c r="Q1981" t="str">
        <f t="shared" si="188"/>
        <v>technology</v>
      </c>
      <c r="R1981" t="str">
        <f t="shared" si="189"/>
        <v>hardware</v>
      </c>
      <c r="S1981" s="15">
        <f t="shared" si="184"/>
        <v>42290.210023148145</v>
      </c>
      <c r="T1981" s="15">
        <f t="shared" si="185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6"/>
        <v>354.82402000000002</v>
      </c>
      <c r="P1982" s="10">
        <f t="shared" si="187"/>
        <v>91.214401028277635</v>
      </c>
      <c r="Q1982" t="str">
        <f t="shared" si="188"/>
        <v>technology</v>
      </c>
      <c r="R1982" t="str">
        <f t="shared" si="189"/>
        <v>hardware</v>
      </c>
      <c r="S1982" s="15">
        <f t="shared" si="184"/>
        <v>42423.292384259257</v>
      </c>
      <c r="T1982" s="15">
        <f t="shared" si="185"/>
        <v>42463.250717592593</v>
      </c>
    </row>
    <row r="1983" spans="1:20" ht="43.2" x14ac:dyDescent="0.3">
      <c r="A1983">
        <v>478</v>
      </c>
      <c r="B1983" s="3" t="s">
        <v>479</v>
      </c>
      <c r="C1983" s="3" t="s">
        <v>4588</v>
      </c>
      <c r="D1983">
        <v>10000</v>
      </c>
      <c r="E1983">
        <v>0</v>
      </c>
      <c r="F1983" s="6" t="s">
        <v>8221</v>
      </c>
      <c r="G1983" t="s">
        <v>8224</v>
      </c>
      <c r="H1983" t="s">
        <v>8246</v>
      </c>
      <c r="I1983">
        <v>1427921509</v>
      </c>
      <c r="J1983">
        <v>1425333109</v>
      </c>
      <c r="K1983" t="b">
        <v>0</v>
      </c>
      <c r="L1983">
        <v>0</v>
      </c>
      <c r="M1983" t="b">
        <v>0</v>
      </c>
      <c r="N1983" t="s">
        <v>8270</v>
      </c>
      <c r="O1983" s="9">
        <f t="shared" si="186"/>
        <v>0</v>
      </c>
      <c r="P1983" s="10" t="e">
        <f t="shared" si="187"/>
        <v>#DIV/0!</v>
      </c>
      <c r="Q1983" t="str">
        <f t="shared" si="188"/>
        <v>film &amp; video</v>
      </c>
      <c r="R1983" t="str">
        <f t="shared" si="189"/>
        <v>animation</v>
      </c>
      <c r="S1983" s="15">
        <f t="shared" si="184"/>
        <v>42065.660983796297</v>
      </c>
      <c r="T1983" s="15">
        <f t="shared" si="185"/>
        <v>42095.619317129633</v>
      </c>
    </row>
    <row r="1984" spans="1:20" ht="43.2" x14ac:dyDescent="0.3">
      <c r="A1984">
        <v>482</v>
      </c>
      <c r="B1984" s="3" t="s">
        <v>483</v>
      </c>
      <c r="C1984" s="3" t="s">
        <v>4592</v>
      </c>
      <c r="D1984">
        <v>10000</v>
      </c>
      <c r="E1984">
        <v>10</v>
      </c>
      <c r="F1984" s="6" t="s">
        <v>8221</v>
      </c>
      <c r="G1984" t="s">
        <v>8224</v>
      </c>
      <c r="H1984" t="s">
        <v>8246</v>
      </c>
      <c r="I1984">
        <v>1460644440</v>
      </c>
      <c r="J1984">
        <v>1458336690</v>
      </c>
      <c r="K1984" t="b">
        <v>0</v>
      </c>
      <c r="L1984">
        <v>1</v>
      </c>
      <c r="M1984" t="b">
        <v>0</v>
      </c>
      <c r="N1984" t="s">
        <v>8270</v>
      </c>
      <c r="O1984" s="9">
        <f t="shared" si="186"/>
        <v>0.1</v>
      </c>
      <c r="P1984" s="10">
        <f t="shared" si="187"/>
        <v>10</v>
      </c>
      <c r="Q1984" t="str">
        <f t="shared" si="188"/>
        <v>film &amp; video</v>
      </c>
      <c r="R1984" t="str">
        <f t="shared" si="189"/>
        <v>animation</v>
      </c>
      <c r="S1984" s="15">
        <f t="shared" si="184"/>
        <v>42447.646875000006</v>
      </c>
      <c r="T1984" s="15">
        <f t="shared" si="185"/>
        <v>42474.356944444444</v>
      </c>
    </row>
    <row r="1985" spans="1:20" ht="43.2" x14ac:dyDescent="0.3">
      <c r="A1985">
        <v>491</v>
      </c>
      <c r="B1985" s="3" t="s">
        <v>492</v>
      </c>
      <c r="C1985" s="3" t="s">
        <v>4601</v>
      </c>
      <c r="D1985">
        <v>10000</v>
      </c>
      <c r="E1985">
        <v>0</v>
      </c>
      <c r="F1985" s="6" t="s">
        <v>8221</v>
      </c>
      <c r="G1985" t="s">
        <v>8224</v>
      </c>
      <c r="H1985" t="s">
        <v>8246</v>
      </c>
      <c r="I1985">
        <v>1453937699</v>
      </c>
      <c r="J1985">
        <v>1451345699</v>
      </c>
      <c r="K1985" t="b">
        <v>0</v>
      </c>
      <c r="L1985">
        <v>0</v>
      </c>
      <c r="M1985" t="b">
        <v>0</v>
      </c>
      <c r="N1985" t="s">
        <v>8270</v>
      </c>
      <c r="O1985" s="9">
        <f t="shared" si="186"/>
        <v>0</v>
      </c>
      <c r="P1985" s="10" t="e">
        <f t="shared" si="187"/>
        <v>#DIV/0!</v>
      </c>
      <c r="Q1985" t="str">
        <f t="shared" si="188"/>
        <v>film &amp; video</v>
      </c>
      <c r="R1985" t="str">
        <f t="shared" si="189"/>
        <v>animation</v>
      </c>
      <c r="S1985" s="15">
        <f t="shared" si="184"/>
        <v>42366.732627314821</v>
      </c>
      <c r="T1985" s="15">
        <f t="shared" si="185"/>
        <v>42396.732627314821</v>
      </c>
    </row>
    <row r="1986" spans="1:20" ht="43.2" x14ac:dyDescent="0.3">
      <c r="A1986">
        <v>501</v>
      </c>
      <c r="B1986" s="3" t="s">
        <v>502</v>
      </c>
      <c r="C1986" s="3" t="s">
        <v>4611</v>
      </c>
      <c r="D1986">
        <v>10000</v>
      </c>
      <c r="E1986">
        <v>0</v>
      </c>
      <c r="F1986" s="6" t="s">
        <v>8221</v>
      </c>
      <c r="G1986" t="s">
        <v>8224</v>
      </c>
      <c r="H1986" t="s">
        <v>8246</v>
      </c>
      <c r="I1986">
        <v>1310189851</v>
      </c>
      <c r="J1986">
        <v>1307597851</v>
      </c>
      <c r="K1986" t="b">
        <v>0</v>
      </c>
      <c r="L1986">
        <v>0</v>
      </c>
      <c r="M1986" t="b">
        <v>0</v>
      </c>
      <c r="N1986" t="s">
        <v>8270</v>
      </c>
      <c r="O1986" s="9">
        <f t="shared" si="186"/>
        <v>0</v>
      </c>
      <c r="P1986" s="10" t="e">
        <f t="shared" si="187"/>
        <v>#DIV/0!</v>
      </c>
      <c r="Q1986" t="str">
        <f t="shared" si="188"/>
        <v>film &amp; video</v>
      </c>
      <c r="R1986" t="str">
        <f t="shared" si="189"/>
        <v>animation</v>
      </c>
      <c r="S1986" s="15">
        <f t="shared" si="184"/>
        <v>40702.984386574077</v>
      </c>
      <c r="T1986" s="15">
        <f t="shared" si="185"/>
        <v>40732.984386574077</v>
      </c>
    </row>
    <row r="1987" spans="1:20" ht="43.2" x14ac:dyDescent="0.3">
      <c r="A1987">
        <v>548</v>
      </c>
      <c r="B1987" s="3" t="s">
        <v>549</v>
      </c>
      <c r="C1987" s="3" t="s">
        <v>4658</v>
      </c>
      <c r="D1987">
        <v>10000</v>
      </c>
      <c r="E1987">
        <v>9</v>
      </c>
      <c r="F1987" s="6" t="s">
        <v>8221</v>
      </c>
      <c r="G1987" t="s">
        <v>8225</v>
      </c>
      <c r="H1987" t="s">
        <v>8247</v>
      </c>
      <c r="I1987">
        <v>1446154848</v>
      </c>
      <c r="J1987">
        <v>1443562848</v>
      </c>
      <c r="K1987" t="b">
        <v>0</v>
      </c>
      <c r="L1987">
        <v>1</v>
      </c>
      <c r="M1987" t="b">
        <v>0</v>
      </c>
      <c r="N1987" t="s">
        <v>8272</v>
      </c>
      <c r="O1987" s="9">
        <f t="shared" si="186"/>
        <v>0.09</v>
      </c>
      <c r="P1987" s="10">
        <f t="shared" si="187"/>
        <v>9</v>
      </c>
      <c r="Q1987" t="str">
        <f t="shared" si="188"/>
        <v>technology</v>
      </c>
      <c r="R1987" t="str">
        <f t="shared" si="189"/>
        <v>web</v>
      </c>
      <c r="S1987" s="15">
        <f t="shared" ref="S1987:S2050" si="190">(((J1987/60)/60)/24)+DATE(1970,1,1)+(-6/24)</f>
        <v>42276.653333333335</v>
      </c>
      <c r="T1987" s="15">
        <f t="shared" ref="T1987:T2050" si="191">(((I1987/60)/60)/24)+DATE(1970,1,1)+(-6/24)</f>
        <v>42306.653333333335</v>
      </c>
    </row>
    <row r="1988" spans="1:20" ht="43.2" x14ac:dyDescent="0.3">
      <c r="A1988">
        <v>567</v>
      </c>
      <c r="B1988" s="3" t="s">
        <v>568</v>
      </c>
      <c r="C1988" s="3" t="s">
        <v>4677</v>
      </c>
      <c r="D1988">
        <v>10000</v>
      </c>
      <c r="E1988">
        <v>0</v>
      </c>
      <c r="F1988" s="6" t="s">
        <v>8221</v>
      </c>
      <c r="G1988" t="s">
        <v>8224</v>
      </c>
      <c r="H1988" t="s">
        <v>8246</v>
      </c>
      <c r="I1988">
        <v>1420143194</v>
      </c>
      <c r="J1988">
        <v>1417551194</v>
      </c>
      <c r="K1988" t="b">
        <v>0</v>
      </c>
      <c r="L1988">
        <v>0</v>
      </c>
      <c r="M1988" t="b">
        <v>0</v>
      </c>
      <c r="N1988" t="s">
        <v>8272</v>
      </c>
      <c r="O1988" s="9">
        <f t="shared" si="186"/>
        <v>0</v>
      </c>
      <c r="P1988" s="10" t="e">
        <f t="shared" si="187"/>
        <v>#DIV/0!</v>
      </c>
      <c r="Q1988" t="str">
        <f t="shared" si="188"/>
        <v>technology</v>
      </c>
      <c r="R1988" t="str">
        <f t="shared" si="189"/>
        <v>web</v>
      </c>
      <c r="S1988" s="15">
        <f t="shared" si="190"/>
        <v>41975.592523148152</v>
      </c>
      <c r="T1988" s="15">
        <f t="shared" si="191"/>
        <v>42005.592523148152</v>
      </c>
    </row>
    <row r="1989" spans="1:20" ht="43.2" x14ac:dyDescent="0.3">
      <c r="A1989">
        <v>586</v>
      </c>
      <c r="B1989" s="3" t="s">
        <v>587</v>
      </c>
      <c r="C1989" s="3" t="s">
        <v>4696</v>
      </c>
      <c r="D1989">
        <v>10000</v>
      </c>
      <c r="E1989">
        <v>56</v>
      </c>
      <c r="F1989" s="6" t="s">
        <v>8221</v>
      </c>
      <c r="G1989" t="s">
        <v>8224</v>
      </c>
      <c r="H1989" t="s">
        <v>8246</v>
      </c>
      <c r="I1989">
        <v>1424032207</v>
      </c>
      <c r="J1989">
        <v>1421440207</v>
      </c>
      <c r="K1989" t="b">
        <v>0</v>
      </c>
      <c r="L1989">
        <v>4</v>
      </c>
      <c r="M1989" t="b">
        <v>0</v>
      </c>
      <c r="N1989" t="s">
        <v>8272</v>
      </c>
      <c r="O1989" s="9">
        <f t="shared" si="186"/>
        <v>0.55999999999999994</v>
      </c>
      <c r="P1989" s="10">
        <f t="shared" si="187"/>
        <v>14</v>
      </c>
      <c r="Q1989" t="str">
        <f t="shared" si="188"/>
        <v>technology</v>
      </c>
      <c r="R1989" t="str">
        <f t="shared" si="189"/>
        <v>web</v>
      </c>
      <c r="S1989" s="15">
        <f t="shared" si="190"/>
        <v>42020.604247685187</v>
      </c>
      <c r="T1989" s="15">
        <f t="shared" si="191"/>
        <v>42050.604247685187</v>
      </c>
    </row>
    <row r="1990" spans="1:20" ht="43.2" x14ac:dyDescent="0.3">
      <c r="A1990">
        <v>661</v>
      </c>
      <c r="B1990" s="3" t="s">
        <v>662</v>
      </c>
      <c r="C1990" s="3" t="s">
        <v>4771</v>
      </c>
      <c r="D1990">
        <v>10000</v>
      </c>
      <c r="E1990">
        <v>95</v>
      </c>
      <c r="F1990" s="6" t="s">
        <v>8221</v>
      </c>
      <c r="G1990" t="s">
        <v>8224</v>
      </c>
      <c r="H1990" t="s">
        <v>8246</v>
      </c>
      <c r="I1990">
        <v>1477236559</v>
      </c>
      <c r="J1990">
        <v>1474644559</v>
      </c>
      <c r="K1990" t="b">
        <v>0</v>
      </c>
      <c r="L1990">
        <v>9</v>
      </c>
      <c r="M1990" t="b">
        <v>0</v>
      </c>
      <c r="N1990" t="s">
        <v>8273</v>
      </c>
      <c r="O1990" s="9">
        <f t="shared" si="186"/>
        <v>0.95</v>
      </c>
      <c r="P1990" s="10">
        <f t="shared" si="187"/>
        <v>10.555555555555555</v>
      </c>
      <c r="Q1990" t="str">
        <f t="shared" si="188"/>
        <v>technology</v>
      </c>
      <c r="R1990" t="str">
        <f t="shared" si="189"/>
        <v>wearables</v>
      </c>
      <c r="S1990" s="15">
        <f t="shared" si="190"/>
        <v>42636.395358796297</v>
      </c>
      <c r="T1990" s="15">
        <f t="shared" si="191"/>
        <v>42666.395358796297</v>
      </c>
    </row>
    <row r="1991" spans="1:20" ht="43.2" x14ac:dyDescent="0.3">
      <c r="A1991">
        <v>665</v>
      </c>
      <c r="B1991" s="3" t="s">
        <v>666</v>
      </c>
      <c r="C1991" s="3" t="s">
        <v>4775</v>
      </c>
      <c r="D1991">
        <v>10000</v>
      </c>
      <c r="E1991">
        <v>1864</v>
      </c>
      <c r="F1991" s="6" t="s">
        <v>8221</v>
      </c>
      <c r="G1991" t="s">
        <v>8224</v>
      </c>
      <c r="H1991" t="s">
        <v>8246</v>
      </c>
      <c r="I1991">
        <v>1484327061</v>
      </c>
      <c r="J1991">
        <v>1479143061</v>
      </c>
      <c r="K1991" t="b">
        <v>0</v>
      </c>
      <c r="L1991">
        <v>12</v>
      </c>
      <c r="M1991" t="b">
        <v>0</v>
      </c>
      <c r="N1991" t="s">
        <v>8273</v>
      </c>
      <c r="O1991" s="9">
        <f t="shared" si="186"/>
        <v>18.64</v>
      </c>
      <c r="P1991" s="10">
        <f t="shared" si="187"/>
        <v>155.33333333333334</v>
      </c>
      <c r="Q1991" t="str">
        <f t="shared" si="188"/>
        <v>technology</v>
      </c>
      <c r="R1991" t="str">
        <f t="shared" si="189"/>
        <v>wearables</v>
      </c>
      <c r="S1991" s="15">
        <f t="shared" si="190"/>
        <v>42688.461354166662</v>
      </c>
      <c r="T1991" s="15">
        <f t="shared" si="191"/>
        <v>42748.461354166662</v>
      </c>
    </row>
    <row r="1992" spans="1:20" ht="43.2" x14ac:dyDescent="0.3">
      <c r="A1992">
        <v>775</v>
      </c>
      <c r="B1992" s="3" t="s">
        <v>776</v>
      </c>
      <c r="C1992" s="3" t="s">
        <v>4885</v>
      </c>
      <c r="D1992">
        <v>10000</v>
      </c>
      <c r="E1992">
        <v>170</v>
      </c>
      <c r="F1992" s="6" t="s">
        <v>8221</v>
      </c>
      <c r="G1992" t="s">
        <v>8224</v>
      </c>
      <c r="H1992" t="s">
        <v>8246</v>
      </c>
      <c r="I1992">
        <v>1323998795</v>
      </c>
      <c r="J1992">
        <v>1321406795</v>
      </c>
      <c r="K1992" t="b">
        <v>0</v>
      </c>
      <c r="L1992">
        <v>5</v>
      </c>
      <c r="M1992" t="b">
        <v>0</v>
      </c>
      <c r="N1992" t="s">
        <v>8275</v>
      </c>
      <c r="O1992" s="9">
        <f t="shared" si="186"/>
        <v>1.7000000000000002</v>
      </c>
      <c r="P1992" s="10">
        <f t="shared" si="187"/>
        <v>34</v>
      </c>
      <c r="Q1992" t="str">
        <f t="shared" si="188"/>
        <v>publishing</v>
      </c>
      <c r="R1992" t="str">
        <f t="shared" si="189"/>
        <v>fiction</v>
      </c>
      <c r="S1992" s="15">
        <f t="shared" si="190"/>
        <v>40862.810127314813</v>
      </c>
      <c r="T1992" s="15">
        <f t="shared" si="191"/>
        <v>40892.810127314813</v>
      </c>
    </row>
    <row r="1993" spans="1:20" ht="57.6" x14ac:dyDescent="0.3">
      <c r="A1993">
        <v>980</v>
      </c>
      <c r="B1993" s="3" t="s">
        <v>981</v>
      </c>
      <c r="C1993" s="3" t="s">
        <v>5090</v>
      </c>
      <c r="D1993">
        <v>10000</v>
      </c>
      <c r="E1993">
        <v>1486</v>
      </c>
      <c r="F1993" s="6" t="s">
        <v>8221</v>
      </c>
      <c r="G1993" t="s">
        <v>8224</v>
      </c>
      <c r="H1993" t="s">
        <v>8246</v>
      </c>
      <c r="I1993">
        <v>1417387322</v>
      </c>
      <c r="J1993">
        <v>1413495722</v>
      </c>
      <c r="K1993" t="b">
        <v>0</v>
      </c>
      <c r="L1993">
        <v>31</v>
      </c>
      <c r="M1993" t="b">
        <v>0</v>
      </c>
      <c r="N1993" t="s">
        <v>8273</v>
      </c>
      <c r="O1993" s="9">
        <f t="shared" si="186"/>
        <v>14.860000000000001</v>
      </c>
      <c r="P1993" s="10">
        <f t="shared" si="187"/>
        <v>47.935483870967744</v>
      </c>
      <c r="Q1993" t="str">
        <f t="shared" si="188"/>
        <v>technology</v>
      </c>
      <c r="R1993" t="str">
        <f t="shared" si="189"/>
        <v>wearables</v>
      </c>
      <c r="S1993" s="15">
        <f t="shared" si="190"/>
        <v>41928.654189814813</v>
      </c>
      <c r="T1993" s="15">
        <f t="shared" si="191"/>
        <v>41973.695856481485</v>
      </c>
    </row>
    <row r="1994" spans="1:20" ht="72" x14ac:dyDescent="0.3">
      <c r="A1994">
        <v>984</v>
      </c>
      <c r="B1994" s="3" t="s">
        <v>985</v>
      </c>
      <c r="C1994" s="3" t="s">
        <v>5094</v>
      </c>
      <c r="D1994">
        <v>10000</v>
      </c>
      <c r="E1994">
        <v>106</v>
      </c>
      <c r="F1994" s="6" t="s">
        <v>8221</v>
      </c>
      <c r="G1994" t="s">
        <v>8224</v>
      </c>
      <c r="H1994" t="s">
        <v>8246</v>
      </c>
      <c r="I1994">
        <v>1427507208</v>
      </c>
      <c r="J1994">
        <v>1424918808</v>
      </c>
      <c r="K1994" t="b">
        <v>0</v>
      </c>
      <c r="L1994">
        <v>3</v>
      </c>
      <c r="M1994" t="b">
        <v>0</v>
      </c>
      <c r="N1994" t="s">
        <v>8273</v>
      </c>
      <c r="O1994" s="9">
        <f t="shared" si="186"/>
        <v>1.06</v>
      </c>
      <c r="P1994" s="10">
        <f t="shared" si="187"/>
        <v>35.333333333333336</v>
      </c>
      <c r="Q1994" t="str">
        <f t="shared" si="188"/>
        <v>technology</v>
      </c>
      <c r="R1994" t="str">
        <f t="shared" si="189"/>
        <v>wearables</v>
      </c>
      <c r="S1994" s="15">
        <f t="shared" si="190"/>
        <v>42060.86583333333</v>
      </c>
      <c r="T1994" s="15">
        <f t="shared" si="191"/>
        <v>42090.824166666673</v>
      </c>
    </row>
    <row r="1995" spans="1:20" ht="28.8" x14ac:dyDescent="0.3">
      <c r="A1995">
        <v>989</v>
      </c>
      <c r="B1995" s="3" t="s">
        <v>990</v>
      </c>
      <c r="C1995" s="3" t="s">
        <v>5099</v>
      </c>
      <c r="D1995">
        <v>10000</v>
      </c>
      <c r="E1995">
        <v>1677</v>
      </c>
      <c r="F1995" s="6" t="s">
        <v>8221</v>
      </c>
      <c r="G1995" t="s">
        <v>8224</v>
      </c>
      <c r="H1995" t="s">
        <v>8246</v>
      </c>
      <c r="I1995">
        <v>1475101495</v>
      </c>
      <c r="J1995">
        <v>1472509495</v>
      </c>
      <c r="K1995" t="b">
        <v>0</v>
      </c>
      <c r="L1995">
        <v>32</v>
      </c>
      <c r="M1995" t="b">
        <v>0</v>
      </c>
      <c r="N1995" t="s">
        <v>8273</v>
      </c>
      <c r="O1995" s="9">
        <f t="shared" si="186"/>
        <v>16.77</v>
      </c>
      <c r="P1995" s="10">
        <f t="shared" si="187"/>
        <v>52.40625</v>
      </c>
      <c r="Q1995" t="str">
        <f t="shared" si="188"/>
        <v>technology</v>
      </c>
      <c r="R1995" t="str">
        <f t="shared" si="189"/>
        <v>wearables</v>
      </c>
      <c r="S1995" s="15">
        <f t="shared" si="190"/>
        <v>42611.683969907404</v>
      </c>
      <c r="T1995" s="15">
        <f t="shared" si="191"/>
        <v>42641.683969907404</v>
      </c>
    </row>
    <row r="1996" spans="1:20" ht="43.2" x14ac:dyDescent="0.3">
      <c r="A1996">
        <v>995</v>
      </c>
      <c r="B1996" s="3" t="s">
        <v>996</v>
      </c>
      <c r="C1996" s="3" t="s">
        <v>5105</v>
      </c>
      <c r="D1996">
        <v>10000</v>
      </c>
      <c r="E1996">
        <v>726</v>
      </c>
      <c r="F1996" s="6" t="s">
        <v>8221</v>
      </c>
      <c r="G1996" t="s">
        <v>8224</v>
      </c>
      <c r="H1996" t="s">
        <v>8246</v>
      </c>
      <c r="I1996">
        <v>1417276800</v>
      </c>
      <c r="J1996">
        <v>1415140480</v>
      </c>
      <c r="K1996" t="b">
        <v>0</v>
      </c>
      <c r="L1996">
        <v>9</v>
      </c>
      <c r="M1996" t="b">
        <v>0</v>
      </c>
      <c r="N1996" t="s">
        <v>8273</v>
      </c>
      <c r="O1996" s="9">
        <f t="shared" si="186"/>
        <v>7.26</v>
      </c>
      <c r="P1996" s="10">
        <f t="shared" si="187"/>
        <v>80.666666666666671</v>
      </c>
      <c r="Q1996" t="str">
        <f t="shared" si="188"/>
        <v>technology</v>
      </c>
      <c r="R1996" t="str">
        <f t="shared" si="189"/>
        <v>wearables</v>
      </c>
      <c r="S1996" s="15">
        <f t="shared" si="190"/>
        <v>41947.690740740742</v>
      </c>
      <c r="T1996" s="15">
        <f t="shared" si="191"/>
        <v>41972.416666666672</v>
      </c>
    </row>
    <row r="1997" spans="1:20" ht="43.2" x14ac:dyDescent="0.3">
      <c r="A1997">
        <v>1070</v>
      </c>
      <c r="B1997" s="3" t="s">
        <v>1071</v>
      </c>
      <c r="C1997" s="3" t="s">
        <v>5180</v>
      </c>
      <c r="D1997">
        <v>10000</v>
      </c>
      <c r="E1997">
        <v>70</v>
      </c>
      <c r="F1997" s="6" t="s">
        <v>8221</v>
      </c>
      <c r="G1997" t="s">
        <v>8224</v>
      </c>
      <c r="H1997" t="s">
        <v>8246</v>
      </c>
      <c r="I1997">
        <v>1349050622</v>
      </c>
      <c r="J1997">
        <v>1347322622</v>
      </c>
      <c r="K1997" t="b">
        <v>0</v>
      </c>
      <c r="L1997">
        <v>2</v>
      </c>
      <c r="M1997" t="b">
        <v>0</v>
      </c>
      <c r="N1997" t="s">
        <v>8282</v>
      </c>
      <c r="O1997" s="9">
        <f t="shared" si="186"/>
        <v>0.70000000000000007</v>
      </c>
      <c r="P1997" s="10">
        <f t="shared" si="187"/>
        <v>35</v>
      </c>
      <c r="Q1997" t="str">
        <f t="shared" si="188"/>
        <v>games</v>
      </c>
      <c r="R1997" t="str">
        <f t="shared" si="189"/>
        <v>video games</v>
      </c>
      <c r="S1997" s="15">
        <f t="shared" si="190"/>
        <v>41162.761828703704</v>
      </c>
      <c r="T1997" s="15">
        <f t="shared" si="191"/>
        <v>41182.761828703704</v>
      </c>
    </row>
    <row r="1998" spans="1:20" ht="43.2" x14ac:dyDescent="0.3">
      <c r="A1998">
        <v>1082</v>
      </c>
      <c r="B1998" s="3" t="s">
        <v>1083</v>
      </c>
      <c r="C1998" s="3" t="s">
        <v>5192</v>
      </c>
      <c r="D1998">
        <v>10000</v>
      </c>
      <c r="E1998">
        <v>56</v>
      </c>
      <c r="F1998" s="6" t="s">
        <v>8221</v>
      </c>
      <c r="G1998" t="s">
        <v>8224</v>
      </c>
      <c r="H1998" t="s">
        <v>8246</v>
      </c>
      <c r="I1998">
        <v>1344635088</v>
      </c>
      <c r="J1998">
        <v>1342043088</v>
      </c>
      <c r="K1998" t="b">
        <v>0</v>
      </c>
      <c r="L1998">
        <v>3</v>
      </c>
      <c r="M1998" t="b">
        <v>0</v>
      </c>
      <c r="N1998" t="s">
        <v>8282</v>
      </c>
      <c r="O1998" s="9">
        <f t="shared" si="186"/>
        <v>0.55999999999999994</v>
      </c>
      <c r="P1998" s="10">
        <f t="shared" si="187"/>
        <v>18.666666666666668</v>
      </c>
      <c r="Q1998" t="str">
        <f t="shared" si="188"/>
        <v>games</v>
      </c>
      <c r="R1998" t="str">
        <f t="shared" si="189"/>
        <v>video games</v>
      </c>
      <c r="S1998" s="15">
        <f t="shared" si="190"/>
        <v>41101.656111111115</v>
      </c>
      <c r="T1998" s="15">
        <f t="shared" si="191"/>
        <v>41131.656111111115</v>
      </c>
    </row>
    <row r="1999" spans="1:20" ht="57.6" x14ac:dyDescent="0.3">
      <c r="A1999">
        <v>1107</v>
      </c>
      <c r="B1999" s="3" t="s">
        <v>1108</v>
      </c>
      <c r="C1999" s="3" t="s">
        <v>5217</v>
      </c>
      <c r="D1999">
        <v>10000</v>
      </c>
      <c r="E1999">
        <v>0</v>
      </c>
      <c r="F1999" s="6" t="s">
        <v>8221</v>
      </c>
      <c r="G1999" t="s">
        <v>8224</v>
      </c>
      <c r="H1999" t="s">
        <v>8246</v>
      </c>
      <c r="I1999">
        <v>1406148024</v>
      </c>
      <c r="J1999">
        <v>1403556024</v>
      </c>
      <c r="K1999" t="b">
        <v>0</v>
      </c>
      <c r="L1999">
        <v>0</v>
      </c>
      <c r="M1999" t="b">
        <v>0</v>
      </c>
      <c r="N1999" t="s">
        <v>8282</v>
      </c>
      <c r="O1999" s="9">
        <f t="shared" si="186"/>
        <v>0</v>
      </c>
      <c r="P1999" s="10" t="e">
        <f t="shared" si="187"/>
        <v>#DIV/0!</v>
      </c>
      <c r="Q1999" t="str">
        <f t="shared" si="188"/>
        <v>games</v>
      </c>
      <c r="R1999" t="str">
        <f t="shared" si="189"/>
        <v>video games</v>
      </c>
      <c r="S1999" s="15">
        <f t="shared" si="190"/>
        <v>41813.611388888887</v>
      </c>
      <c r="T1999" s="15">
        <f t="shared" si="191"/>
        <v>41843.611388888887</v>
      </c>
    </row>
    <row r="2000" spans="1:20" ht="43.2" x14ac:dyDescent="0.3">
      <c r="A2000">
        <v>1109</v>
      </c>
      <c r="B2000" s="3" t="s">
        <v>1110</v>
      </c>
      <c r="C2000" s="3" t="s">
        <v>5219</v>
      </c>
      <c r="D2000">
        <v>10000</v>
      </c>
      <c r="E2000">
        <v>45</v>
      </c>
      <c r="F2000" s="6" t="s">
        <v>8221</v>
      </c>
      <c r="G2000" t="s">
        <v>8224</v>
      </c>
      <c r="H2000" t="s">
        <v>8246</v>
      </c>
      <c r="I2000">
        <v>1479495790</v>
      </c>
      <c r="J2000">
        <v>1476900190</v>
      </c>
      <c r="K2000" t="b">
        <v>0</v>
      </c>
      <c r="L2000">
        <v>3</v>
      </c>
      <c r="M2000" t="b">
        <v>0</v>
      </c>
      <c r="N2000" t="s">
        <v>8282</v>
      </c>
      <c r="O2000" s="9">
        <f t="shared" si="186"/>
        <v>0.44999999999999996</v>
      </c>
      <c r="P2000" s="10">
        <f t="shared" si="187"/>
        <v>15</v>
      </c>
      <c r="Q2000" t="str">
        <f t="shared" si="188"/>
        <v>games</v>
      </c>
      <c r="R2000" t="str">
        <f t="shared" si="189"/>
        <v>video games</v>
      </c>
      <c r="S2000" s="15">
        <f t="shared" si="190"/>
        <v>42662.502199074079</v>
      </c>
      <c r="T2000" s="15">
        <f t="shared" si="191"/>
        <v>42692.543865740736</v>
      </c>
    </row>
    <row r="2001" spans="1:20" ht="43.2" x14ac:dyDescent="0.3">
      <c r="A2001">
        <v>1132</v>
      </c>
      <c r="B2001" s="3" t="s">
        <v>1133</v>
      </c>
      <c r="C2001" s="3" t="s">
        <v>5242</v>
      </c>
      <c r="D2001">
        <v>10000</v>
      </c>
      <c r="E2001">
        <v>1438</v>
      </c>
      <c r="F2001" s="6" t="s">
        <v>8221</v>
      </c>
      <c r="G2001" t="s">
        <v>8229</v>
      </c>
      <c r="H2001" t="s">
        <v>8251</v>
      </c>
      <c r="I2001">
        <v>1483238771</v>
      </c>
      <c r="J2001">
        <v>1480646771</v>
      </c>
      <c r="K2001" t="b">
        <v>0</v>
      </c>
      <c r="L2001">
        <v>13</v>
      </c>
      <c r="M2001" t="b">
        <v>0</v>
      </c>
      <c r="N2001" t="s">
        <v>8283</v>
      </c>
      <c r="O2001" s="9">
        <f t="shared" si="186"/>
        <v>14.38</v>
      </c>
      <c r="P2001" s="10">
        <f t="shared" si="187"/>
        <v>110.61538461538461</v>
      </c>
      <c r="Q2001" t="str">
        <f t="shared" si="188"/>
        <v>games</v>
      </c>
      <c r="R2001" t="str">
        <f t="shared" si="189"/>
        <v>mobile games</v>
      </c>
      <c r="S2001" s="15">
        <f t="shared" si="190"/>
        <v>42705.865405092598</v>
      </c>
      <c r="T2001" s="15">
        <f t="shared" si="191"/>
        <v>42735.865405092598</v>
      </c>
    </row>
    <row r="2002" spans="1:20" ht="43.2" x14ac:dyDescent="0.3">
      <c r="A2002">
        <v>1157</v>
      </c>
      <c r="B2002" s="3" t="s">
        <v>1158</v>
      </c>
      <c r="C2002" s="3" t="s">
        <v>5267</v>
      </c>
      <c r="D2002">
        <v>10000</v>
      </c>
      <c r="E2002">
        <v>151</v>
      </c>
      <c r="F2002" s="6" t="s">
        <v>8221</v>
      </c>
      <c r="G2002" t="s">
        <v>8224</v>
      </c>
      <c r="H2002" t="s">
        <v>8246</v>
      </c>
      <c r="I2002">
        <v>1417795480</v>
      </c>
      <c r="J2002">
        <v>1412607880</v>
      </c>
      <c r="K2002" t="b">
        <v>0</v>
      </c>
      <c r="L2002">
        <v>3</v>
      </c>
      <c r="M2002" t="b">
        <v>0</v>
      </c>
      <c r="N2002" t="s">
        <v>8284</v>
      </c>
      <c r="O2002" s="9">
        <f t="shared" si="186"/>
        <v>1.51</v>
      </c>
      <c r="P2002" s="10">
        <f t="shared" si="187"/>
        <v>50.333333333333336</v>
      </c>
      <c r="Q2002" t="str">
        <f t="shared" si="188"/>
        <v>food</v>
      </c>
      <c r="R2002" t="str">
        <f t="shared" si="189"/>
        <v>food trucks</v>
      </c>
      <c r="S2002" s="15">
        <f t="shared" si="190"/>
        <v>41918.378240740742</v>
      </c>
      <c r="T2002" s="15">
        <f t="shared" si="191"/>
        <v>41978.419907407413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10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42135.959675925929</v>
      </c>
      <c r="T2003" s="15">
        <f t="shared" si="191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10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42728.46230324074</v>
      </c>
      <c r="T2004" s="15">
        <f t="shared" si="191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10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40346.875601851854</v>
      </c>
      <c r="T2005" s="15">
        <f t="shared" si="191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10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41800.354895833334</v>
      </c>
      <c r="T2006" s="15">
        <f t="shared" si="191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10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41535.562708333331</v>
      </c>
      <c r="T2007" s="15">
        <f t="shared" si="191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10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41941.250520833331</v>
      </c>
      <c r="T2008" s="15">
        <f t="shared" si="191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10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40347.587800925925</v>
      </c>
      <c r="T2009" s="15">
        <f t="shared" si="191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40761.354421296295</v>
      </c>
      <c r="T2010" s="15">
        <f t="shared" si="191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10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42661.073414351849</v>
      </c>
      <c r="T2011" s="15">
        <f t="shared" si="191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10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42570.746423611112</v>
      </c>
      <c r="T2012" s="15">
        <f t="shared" si="191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10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42347.108483796299</v>
      </c>
      <c r="T2013" s="15">
        <f t="shared" si="191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10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42010.572233796294</v>
      </c>
      <c r="T2014" s="15">
        <f t="shared" si="191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10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42499.710810185185</v>
      </c>
      <c r="T2015" s="15">
        <f t="shared" si="191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10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41323.964571759258</v>
      </c>
      <c r="T2016" s="15">
        <f t="shared" si="191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10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40765.626886574071</v>
      </c>
      <c r="T2017" s="15">
        <f t="shared" si="191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ref="O2018:O2081" si="192">E2018/D2018*100</f>
        <v>921.54219999999998</v>
      </c>
      <c r="P2018" s="10">
        <f t="shared" ref="P2018:P2081" si="193">E2018/L2018</f>
        <v>192.38876826722338</v>
      </c>
      <c r="Q2018" t="str">
        <f t="shared" ref="Q2018:Q2081" si="194">LEFT(N2018, SEARCH("/", N2018)-1)</f>
        <v>technology</v>
      </c>
      <c r="R2018" t="str">
        <f t="shared" ref="R2018:R2081" si="195">RIGHT(N2018,LEN(N2018)-SEARCH("/",N2018))</f>
        <v>hardware</v>
      </c>
      <c r="S2018" s="15">
        <f t="shared" si="190"/>
        <v>41312.63077546296</v>
      </c>
      <c r="T2018" s="15">
        <f t="shared" si="191"/>
        <v>41342.63077546296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92"/>
        <v>125.10239999999999</v>
      </c>
      <c r="P2019" s="10">
        <f t="shared" si="193"/>
        <v>73.416901408450698</v>
      </c>
      <c r="Q2019" t="str">
        <f t="shared" si="194"/>
        <v>technology</v>
      </c>
      <c r="R2019" t="str">
        <f t="shared" si="195"/>
        <v>hardware</v>
      </c>
      <c r="S2019" s="15">
        <f t="shared" si="190"/>
        <v>40960.807349537034</v>
      </c>
      <c r="T2019" s="15">
        <f t="shared" si="191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92"/>
        <v>102.24343076923077</v>
      </c>
      <c r="P2020" s="10">
        <f t="shared" si="193"/>
        <v>147.68495555555555</v>
      </c>
      <c r="Q2020" t="str">
        <f t="shared" si="194"/>
        <v>technology</v>
      </c>
      <c r="R2020" t="str">
        <f t="shared" si="195"/>
        <v>hardware</v>
      </c>
      <c r="S2020" s="15">
        <f t="shared" si="190"/>
        <v>42199.115844907406</v>
      </c>
      <c r="T2020" s="15">
        <f t="shared" si="191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92"/>
        <v>484.90975000000003</v>
      </c>
      <c r="P2021" s="10">
        <f t="shared" si="193"/>
        <v>108.96848314606741</v>
      </c>
      <c r="Q2021" t="str">
        <f t="shared" si="194"/>
        <v>technology</v>
      </c>
      <c r="R2021" t="str">
        <f t="shared" si="195"/>
        <v>hardware</v>
      </c>
      <c r="S2021" s="15">
        <f t="shared" si="190"/>
        <v>42605.45857638889</v>
      </c>
      <c r="T2021" s="15">
        <f t="shared" si="191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92"/>
        <v>192.33333333333334</v>
      </c>
      <c r="P2022" s="10">
        <f t="shared" si="193"/>
        <v>23.647540983606557</v>
      </c>
      <c r="Q2022" t="str">
        <f t="shared" si="194"/>
        <v>technology</v>
      </c>
      <c r="R2022" t="str">
        <f t="shared" si="195"/>
        <v>hardware</v>
      </c>
      <c r="S2022" s="15">
        <f t="shared" si="190"/>
        <v>41736.847499999996</v>
      </c>
      <c r="T2022" s="15">
        <f t="shared" si="191"/>
        <v>41773.711111111108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92"/>
        <v>281.10000000000002</v>
      </c>
      <c r="P2023" s="10">
        <f t="shared" si="193"/>
        <v>147.94736842105263</v>
      </c>
      <c r="Q2023" t="str">
        <f t="shared" si="194"/>
        <v>technology</v>
      </c>
      <c r="R2023" t="str">
        <f t="shared" si="195"/>
        <v>hardware</v>
      </c>
      <c r="S2023" s="15">
        <f t="shared" si="190"/>
        <v>41860.820567129631</v>
      </c>
      <c r="T2023" s="15">
        <f t="shared" si="191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92"/>
        <v>125.13700000000001</v>
      </c>
      <c r="P2024" s="10">
        <f t="shared" si="193"/>
        <v>385.03692307692307</v>
      </c>
      <c r="Q2024" t="str">
        <f t="shared" si="194"/>
        <v>technology</v>
      </c>
      <c r="R2024" t="str">
        <f t="shared" si="195"/>
        <v>hardware</v>
      </c>
      <c r="S2024" s="15">
        <f t="shared" si="190"/>
        <v>42502.319120370375</v>
      </c>
      <c r="T2024" s="15">
        <f t="shared" si="191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92"/>
        <v>161.459</v>
      </c>
      <c r="P2025" s="10">
        <f t="shared" si="193"/>
        <v>457.39093484419266</v>
      </c>
      <c r="Q2025" t="str">
        <f t="shared" si="194"/>
        <v>technology</v>
      </c>
      <c r="R2025" t="str">
        <f t="shared" si="195"/>
        <v>hardware</v>
      </c>
      <c r="S2025" s="15">
        <f t="shared" si="190"/>
        <v>42136.170752314814</v>
      </c>
      <c r="T2025" s="15">
        <f t="shared" si="191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92"/>
        <v>585.35</v>
      </c>
      <c r="P2026" s="10">
        <f t="shared" si="193"/>
        <v>222.99047619047619</v>
      </c>
      <c r="Q2026" t="str">
        <f t="shared" si="194"/>
        <v>technology</v>
      </c>
      <c r="R2026" t="str">
        <f t="shared" si="195"/>
        <v>hardware</v>
      </c>
      <c r="S2026" s="15">
        <f t="shared" si="190"/>
        <v>41099.716944444444</v>
      </c>
      <c r="T2026" s="15">
        <f t="shared" si="191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92"/>
        <v>201.14999999999998</v>
      </c>
      <c r="P2027" s="10">
        <f t="shared" si="193"/>
        <v>220.74074074074073</v>
      </c>
      <c r="Q2027" t="str">
        <f t="shared" si="194"/>
        <v>technology</v>
      </c>
      <c r="R2027" t="str">
        <f t="shared" si="195"/>
        <v>hardware</v>
      </c>
      <c r="S2027" s="15">
        <f t="shared" si="190"/>
        <v>42135.934560185182</v>
      </c>
      <c r="T2027" s="15">
        <f t="shared" si="191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92"/>
        <v>133.48307999999997</v>
      </c>
      <c r="P2028" s="10">
        <f t="shared" si="193"/>
        <v>73.503898678414089</v>
      </c>
      <c r="Q2028" t="str">
        <f t="shared" si="194"/>
        <v>technology</v>
      </c>
      <c r="R2028" t="str">
        <f t="shared" si="195"/>
        <v>hardware</v>
      </c>
      <c r="S2028" s="15">
        <f t="shared" si="190"/>
        <v>41704.485937500001</v>
      </c>
      <c r="T2028" s="15">
        <f t="shared" si="191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92"/>
        <v>120.24900000000001</v>
      </c>
      <c r="P2029" s="10">
        <f t="shared" si="193"/>
        <v>223.09647495361781</v>
      </c>
      <c r="Q2029" t="str">
        <f t="shared" si="194"/>
        <v>technology</v>
      </c>
      <c r="R2029" t="str">
        <f t="shared" si="195"/>
        <v>hardware</v>
      </c>
      <c r="S2029" s="15">
        <f t="shared" si="190"/>
        <v>42048.563877314817</v>
      </c>
      <c r="T2029" s="15">
        <f t="shared" si="191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92"/>
        <v>126.16666666666667</v>
      </c>
      <c r="P2030" s="10">
        <f t="shared" si="193"/>
        <v>47.911392405063289</v>
      </c>
      <c r="Q2030" t="str">
        <f t="shared" si="194"/>
        <v>technology</v>
      </c>
      <c r="R2030" t="str">
        <f t="shared" si="195"/>
        <v>hardware</v>
      </c>
      <c r="S2030" s="15">
        <f t="shared" si="190"/>
        <v>40215.669050925928</v>
      </c>
      <c r="T2030" s="15">
        <f t="shared" si="191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92"/>
        <v>361.2</v>
      </c>
      <c r="P2031" s="10">
        <f t="shared" si="193"/>
        <v>96.063829787234042</v>
      </c>
      <c r="Q2031" t="str">
        <f t="shared" si="194"/>
        <v>technology</v>
      </c>
      <c r="R2031" t="str">
        <f t="shared" si="195"/>
        <v>hardware</v>
      </c>
      <c r="S2031" s="15">
        <f t="shared" si="190"/>
        <v>41847.771770833337</v>
      </c>
      <c r="T2031" s="15">
        <f t="shared" si="191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92"/>
        <v>226.239013671875</v>
      </c>
      <c r="P2032" s="10">
        <f t="shared" si="193"/>
        <v>118.6144</v>
      </c>
      <c r="Q2032" t="str">
        <f t="shared" si="194"/>
        <v>technology</v>
      </c>
      <c r="R2032" t="str">
        <f t="shared" si="195"/>
        <v>hardware</v>
      </c>
      <c r="S2032" s="15">
        <f t="shared" si="190"/>
        <v>41212.746481481481</v>
      </c>
      <c r="T2032" s="15">
        <f t="shared" si="191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92"/>
        <v>120.35</v>
      </c>
      <c r="P2033" s="10">
        <f t="shared" si="193"/>
        <v>118.45472440944881</v>
      </c>
      <c r="Q2033" t="str">
        <f t="shared" si="194"/>
        <v>technology</v>
      </c>
      <c r="R2033" t="str">
        <f t="shared" si="195"/>
        <v>hardware</v>
      </c>
      <c r="S2033" s="15">
        <f t="shared" si="190"/>
        <v>41975.079317129625</v>
      </c>
      <c r="T2033" s="15">
        <f t="shared" si="191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92"/>
        <v>304.18799999999999</v>
      </c>
      <c r="P2034" s="10">
        <f t="shared" si="193"/>
        <v>143.21468926553672</v>
      </c>
      <c r="Q2034" t="str">
        <f t="shared" si="194"/>
        <v>technology</v>
      </c>
      <c r="R2034" t="str">
        <f t="shared" si="195"/>
        <v>hardware</v>
      </c>
      <c r="S2034" s="15">
        <f t="shared" si="190"/>
        <v>42689.315671296295</v>
      </c>
      <c r="T2034" s="15">
        <f t="shared" si="191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92"/>
        <v>178.67599999999999</v>
      </c>
      <c r="P2035" s="10">
        <f t="shared" si="193"/>
        <v>282.71518987341773</v>
      </c>
      <c r="Q2035" t="str">
        <f t="shared" si="194"/>
        <v>technology</v>
      </c>
      <c r="R2035" t="str">
        <f t="shared" si="195"/>
        <v>hardware</v>
      </c>
      <c r="S2035" s="15">
        <f t="shared" si="190"/>
        <v>41724.832384259258</v>
      </c>
      <c r="T2035" s="15">
        <f t="shared" si="191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92"/>
        <v>386.81998717948721</v>
      </c>
      <c r="P2036" s="10">
        <f t="shared" si="193"/>
        <v>593.93620078740162</v>
      </c>
      <c r="Q2036" t="str">
        <f t="shared" si="194"/>
        <v>technology</v>
      </c>
      <c r="R2036" t="str">
        <f t="shared" si="195"/>
        <v>hardware</v>
      </c>
      <c r="S2036" s="15">
        <f t="shared" si="190"/>
        <v>42075.880011574074</v>
      </c>
      <c r="T2036" s="15">
        <f t="shared" si="191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92"/>
        <v>211.03642500000004</v>
      </c>
      <c r="P2037" s="10">
        <f t="shared" si="193"/>
        <v>262.15704968944101</v>
      </c>
      <c r="Q2037" t="str">
        <f t="shared" si="194"/>
        <v>technology</v>
      </c>
      <c r="R2037" t="str">
        <f t="shared" si="195"/>
        <v>hardware</v>
      </c>
      <c r="S2037" s="15">
        <f t="shared" si="190"/>
        <v>42311.375081018516</v>
      </c>
      <c r="T2037" s="15">
        <f t="shared" si="191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92"/>
        <v>131.66833333333335</v>
      </c>
      <c r="P2038" s="10">
        <f t="shared" si="193"/>
        <v>46.580778301886795</v>
      </c>
      <c r="Q2038" t="str">
        <f t="shared" si="194"/>
        <v>technology</v>
      </c>
      <c r="R2038" t="str">
        <f t="shared" si="195"/>
        <v>hardware</v>
      </c>
      <c r="S2038" s="15">
        <f t="shared" si="190"/>
        <v>41738.614803240744</v>
      </c>
      <c r="T2038" s="15">
        <f t="shared" si="191"/>
        <v>41768.614803240744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92"/>
        <v>300.47639999999996</v>
      </c>
      <c r="P2039" s="10">
        <f t="shared" si="193"/>
        <v>70.041118881118877</v>
      </c>
      <c r="Q2039" t="str">
        <f t="shared" si="194"/>
        <v>technology</v>
      </c>
      <c r="R2039" t="str">
        <f t="shared" si="195"/>
        <v>hardware</v>
      </c>
      <c r="S2039" s="15">
        <f t="shared" si="190"/>
        <v>41577.960104166668</v>
      </c>
      <c r="T2039" s="15">
        <f t="shared" si="191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92"/>
        <v>420.51249999999999</v>
      </c>
      <c r="P2040" s="10">
        <f t="shared" si="193"/>
        <v>164.90686274509804</v>
      </c>
      <c r="Q2040" t="str">
        <f t="shared" si="194"/>
        <v>technology</v>
      </c>
      <c r="R2040" t="str">
        <f t="shared" si="195"/>
        <v>hardware</v>
      </c>
      <c r="S2040" s="15">
        <f t="shared" si="190"/>
        <v>41424.02107638889</v>
      </c>
      <c r="T2040" s="15">
        <f t="shared" si="191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92"/>
        <v>136.21680000000001</v>
      </c>
      <c r="P2041" s="10">
        <f t="shared" si="193"/>
        <v>449.26385224274406</v>
      </c>
      <c r="Q2041" t="str">
        <f t="shared" si="194"/>
        <v>technology</v>
      </c>
      <c r="R2041" t="str">
        <f t="shared" si="195"/>
        <v>hardware</v>
      </c>
      <c r="S2041" s="15">
        <f t="shared" si="190"/>
        <v>42675.188946759255</v>
      </c>
      <c r="T2041" s="15">
        <f t="shared" si="191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92"/>
        <v>248.17133333333334</v>
      </c>
      <c r="P2042" s="10">
        <f t="shared" si="193"/>
        <v>27.472841328413285</v>
      </c>
      <c r="Q2042" t="str">
        <f t="shared" si="194"/>
        <v>technology</v>
      </c>
      <c r="R2042" t="str">
        <f t="shared" si="195"/>
        <v>hardware</v>
      </c>
      <c r="S2042" s="15">
        <f t="shared" si="190"/>
        <v>41578.677118055559</v>
      </c>
      <c r="T2042" s="15">
        <f t="shared" si="191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92"/>
        <v>181.86315789473684</v>
      </c>
      <c r="P2043" s="10">
        <f t="shared" si="193"/>
        <v>143.97499999999999</v>
      </c>
      <c r="Q2043" t="str">
        <f t="shared" si="194"/>
        <v>technology</v>
      </c>
      <c r="R2043" t="str">
        <f t="shared" si="195"/>
        <v>hardware</v>
      </c>
      <c r="S2043" s="15">
        <f t="shared" si="190"/>
        <v>42654.275775462964</v>
      </c>
      <c r="T2043" s="15">
        <f t="shared" si="191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92"/>
        <v>123.53</v>
      </c>
      <c r="P2044" s="10">
        <f t="shared" si="193"/>
        <v>88.23571428571428</v>
      </c>
      <c r="Q2044" t="str">
        <f t="shared" si="194"/>
        <v>technology</v>
      </c>
      <c r="R2044" t="str">
        <f t="shared" si="195"/>
        <v>hardware</v>
      </c>
      <c r="S2044" s="15">
        <f t="shared" si="190"/>
        <v>42331.458032407405</v>
      </c>
      <c r="T2044" s="15">
        <f t="shared" si="191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92"/>
        <v>506.20938628158842</v>
      </c>
      <c r="P2045" s="10">
        <f t="shared" si="193"/>
        <v>36.326424870466319</v>
      </c>
      <c r="Q2045" t="str">
        <f t="shared" si="194"/>
        <v>technology</v>
      </c>
      <c r="R2045" t="str">
        <f t="shared" si="195"/>
        <v>hardware</v>
      </c>
      <c r="S2045" s="15">
        <f t="shared" si="190"/>
        <v>42660.926817129628</v>
      </c>
      <c r="T2045" s="15">
        <f t="shared" si="191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92"/>
        <v>108.21333333333334</v>
      </c>
      <c r="P2046" s="10">
        <f t="shared" si="193"/>
        <v>90.177777777777777</v>
      </c>
      <c r="Q2046" t="str">
        <f t="shared" si="194"/>
        <v>technology</v>
      </c>
      <c r="R2046" t="str">
        <f t="shared" si="195"/>
        <v>hardware</v>
      </c>
      <c r="S2046" s="15">
        <f t="shared" si="190"/>
        <v>42138.434189814812</v>
      </c>
      <c r="T2046" s="15">
        <f t="shared" si="191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92"/>
        <v>819.18387755102037</v>
      </c>
      <c r="P2047" s="10">
        <f t="shared" si="193"/>
        <v>152.62361216730039</v>
      </c>
      <c r="Q2047" t="str">
        <f t="shared" si="194"/>
        <v>technology</v>
      </c>
      <c r="R2047" t="str">
        <f t="shared" si="195"/>
        <v>hardware</v>
      </c>
      <c r="S2047" s="15">
        <f t="shared" si="190"/>
        <v>41068.838506944441</v>
      </c>
      <c r="T2047" s="15">
        <f t="shared" si="191"/>
        <v>41098.838506944441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92"/>
        <v>121.10000000000001</v>
      </c>
      <c r="P2048" s="10">
        <f t="shared" si="193"/>
        <v>55.806451612903224</v>
      </c>
      <c r="Q2048" t="str">
        <f t="shared" si="194"/>
        <v>technology</v>
      </c>
      <c r="R2048" t="str">
        <f t="shared" si="195"/>
        <v>hardware</v>
      </c>
      <c r="S2048" s="15">
        <f t="shared" si="190"/>
        <v>41386.921805555554</v>
      </c>
      <c r="T2048" s="15">
        <f t="shared" si="191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92"/>
        <v>102.99897959183673</v>
      </c>
      <c r="P2049" s="10">
        <f t="shared" si="193"/>
        <v>227.85327313769753</v>
      </c>
      <c r="Q2049" t="str">
        <f t="shared" si="194"/>
        <v>technology</v>
      </c>
      <c r="R2049" t="str">
        <f t="shared" si="195"/>
        <v>hardware</v>
      </c>
      <c r="S2049" s="15">
        <f t="shared" si="190"/>
        <v>42081.653587962966</v>
      </c>
      <c r="T2049" s="15">
        <f t="shared" si="191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92"/>
        <v>148.33229411764705</v>
      </c>
      <c r="P2050" s="10">
        <f t="shared" si="193"/>
        <v>91.82989803350327</v>
      </c>
      <c r="Q2050" t="str">
        <f t="shared" si="194"/>
        <v>technology</v>
      </c>
      <c r="R2050" t="str">
        <f t="shared" si="195"/>
        <v>hardware</v>
      </c>
      <c r="S2050" s="15">
        <f t="shared" si="190"/>
        <v>41387.401516203703</v>
      </c>
      <c r="T2050" s="15">
        <f t="shared" si="191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si="192"/>
        <v>120.19070000000001</v>
      </c>
      <c r="P2051" s="10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5">
        <f t="shared" ref="S2051:S2114" si="196">(((J2051/60)/60)/24)+DATE(1970,1,1)+(-6/24)</f>
        <v>41575.277349537035</v>
      </c>
      <c r="T2051" s="15">
        <f t="shared" ref="T2051:T2114" si="197">(((I2051/60)/60)/24)+DATE(1970,1,1)+(-6/24)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10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42114.821504629625</v>
      </c>
      <c r="T2052" s="15">
        <f t="shared" si="197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10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41603.772418981483</v>
      </c>
      <c r="T2053" s="15">
        <f t="shared" si="197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10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42374.83394675926</v>
      </c>
      <c r="T2054" s="15">
        <f t="shared" si="197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10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42303.367488425924</v>
      </c>
      <c r="T2055" s="15">
        <f t="shared" si="197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10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41731.270949074074</v>
      </c>
      <c r="T2056" s="15">
        <f t="shared" si="197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10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41946.424108796295</v>
      </c>
      <c r="T2057" s="15">
        <f t="shared" si="197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10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41351.51090277778</v>
      </c>
      <c r="T2058" s="15">
        <f t="shared" si="197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10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42396.244583333333</v>
      </c>
      <c r="T2059" s="15">
        <f t="shared" si="197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1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42026.120717592596</v>
      </c>
      <c r="T2060" s="15">
        <f t="shared" si="197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10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42361.352476851855</v>
      </c>
      <c r="T2061" s="15">
        <f t="shared" si="197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10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41783.392939814818</v>
      </c>
      <c r="T2062" s="15">
        <f t="shared" si="197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10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42705.514513888891</v>
      </c>
      <c r="T2063" s="15">
        <f t="shared" si="197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10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42423.1330787037</v>
      </c>
      <c r="T2064" s="15">
        <f t="shared" si="197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10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42472.48265046296</v>
      </c>
      <c r="T2065" s="15">
        <f t="shared" si="197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10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41389.114849537036</v>
      </c>
      <c r="T2066" s="15">
        <f t="shared" si="197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10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41603.083668981482</v>
      </c>
      <c r="T2067" s="15">
        <f t="shared" si="197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10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41844.521793981483</v>
      </c>
      <c r="T2068" s="15">
        <f t="shared" si="197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10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42115.603888888887</v>
      </c>
      <c r="T2069" s="15">
        <f t="shared" si="197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1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42633.591608796298</v>
      </c>
      <c r="T2070" s="15">
        <f t="shared" si="197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10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42340.722118055557</v>
      </c>
      <c r="T2071" s="15">
        <f t="shared" si="197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10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42519.4065162037</v>
      </c>
      <c r="T2072" s="15">
        <f t="shared" si="197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10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42600.028749999998</v>
      </c>
      <c r="T2073" s="15">
        <f t="shared" si="197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10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42467.331388888888</v>
      </c>
      <c r="T2074" s="15">
        <f t="shared" si="197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10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42087.418032407411</v>
      </c>
      <c r="T2075" s="15">
        <f t="shared" si="197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10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42466.576180555552</v>
      </c>
      <c r="T2076" s="15">
        <f t="shared" si="197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10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41450.431574074071</v>
      </c>
      <c r="T2077" s="15">
        <f t="shared" si="197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10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41803.630659722221</v>
      </c>
      <c r="T2078" s="15">
        <f t="shared" si="197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10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42102.792546296296</v>
      </c>
      <c r="T2079" s="15">
        <f t="shared" si="197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1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42692.521493055552</v>
      </c>
      <c r="T2080" s="15">
        <f t="shared" si="197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10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42150.46056712963</v>
      </c>
      <c r="T2081" s="15">
        <f t="shared" si="197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ref="O2082:O2145" si="198">E2082/D2082*100</f>
        <v>507.8</v>
      </c>
      <c r="P2082" s="10">
        <f t="shared" ref="P2082:P2145" si="199">E2082/L2082</f>
        <v>101.56</v>
      </c>
      <c r="Q2082" t="str">
        <f t="shared" ref="Q2082:Q2145" si="200">LEFT(N2082, SEARCH("/", N2082)-1)</f>
        <v>technology</v>
      </c>
      <c r="R2082" t="str">
        <f t="shared" ref="R2082:R2145" si="201">RIGHT(N2082,LEN(N2082)-SEARCH("/",N2082))</f>
        <v>hardware</v>
      </c>
      <c r="S2082" s="15">
        <f t="shared" si="196"/>
        <v>42289.707175925927</v>
      </c>
      <c r="T2082" s="15">
        <f t="shared" si="197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8"/>
        <v>114.57142857142857</v>
      </c>
      <c r="P2083" s="10">
        <f t="shared" si="199"/>
        <v>72.909090909090907</v>
      </c>
      <c r="Q2083" t="str">
        <f t="shared" si="200"/>
        <v>music</v>
      </c>
      <c r="R2083" t="str">
        <f t="shared" si="201"/>
        <v>indie rock</v>
      </c>
      <c r="S2083" s="15">
        <f t="shared" si="196"/>
        <v>41003.906886574077</v>
      </c>
      <c r="T2083" s="15">
        <f t="shared" si="197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8"/>
        <v>110.73333333333333</v>
      </c>
      <c r="P2084" s="10">
        <f t="shared" si="199"/>
        <v>43.710526315789473</v>
      </c>
      <c r="Q2084" t="str">
        <f t="shared" si="200"/>
        <v>music</v>
      </c>
      <c r="R2084" t="str">
        <f t="shared" si="201"/>
        <v>indie rock</v>
      </c>
      <c r="S2084" s="15">
        <f t="shared" si="196"/>
        <v>40810.870324074072</v>
      </c>
      <c r="T2084" s="15">
        <f t="shared" si="197"/>
        <v>40870.911990740737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8"/>
        <v>113.33333333333333</v>
      </c>
      <c r="P2085" s="10">
        <f t="shared" si="199"/>
        <v>34</v>
      </c>
      <c r="Q2085" t="str">
        <f t="shared" si="200"/>
        <v>music</v>
      </c>
      <c r="R2085" t="str">
        <f t="shared" si="201"/>
        <v>indie rock</v>
      </c>
      <c r="S2085" s="15">
        <f t="shared" si="196"/>
        <v>41034.47216435185</v>
      </c>
      <c r="T2085" s="15">
        <f t="shared" si="197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8"/>
        <v>108.33333333333333</v>
      </c>
      <c r="P2086" s="10">
        <f t="shared" si="199"/>
        <v>70.652173913043484</v>
      </c>
      <c r="Q2086" t="str">
        <f t="shared" si="200"/>
        <v>music</v>
      </c>
      <c r="R2086" t="str">
        <f t="shared" si="201"/>
        <v>indie rock</v>
      </c>
      <c r="S2086" s="15">
        <f t="shared" si="196"/>
        <v>41731.583124999997</v>
      </c>
      <c r="T2086" s="15">
        <f t="shared" si="197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8"/>
        <v>123.53333333333335</v>
      </c>
      <c r="P2087" s="10">
        <f t="shared" si="199"/>
        <v>89.301204819277103</v>
      </c>
      <c r="Q2087" t="str">
        <f t="shared" si="200"/>
        <v>music</v>
      </c>
      <c r="R2087" t="str">
        <f t="shared" si="201"/>
        <v>indie rock</v>
      </c>
      <c r="S2087" s="15">
        <f t="shared" si="196"/>
        <v>41075.585497685184</v>
      </c>
      <c r="T2087" s="15">
        <f t="shared" si="197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8"/>
        <v>100.69999999999999</v>
      </c>
      <c r="P2088" s="10">
        <f t="shared" si="199"/>
        <v>115.08571428571429</v>
      </c>
      <c r="Q2088" t="str">
        <f t="shared" si="200"/>
        <v>music</v>
      </c>
      <c r="R2088" t="str">
        <f t="shared" si="201"/>
        <v>indie rock</v>
      </c>
      <c r="S2088" s="15">
        <f t="shared" si="196"/>
        <v>40860.42050925926</v>
      </c>
      <c r="T2088" s="15">
        <f t="shared" si="197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8"/>
        <v>103.53333333333335</v>
      </c>
      <c r="P2089" s="10">
        <f t="shared" si="199"/>
        <v>62.12</v>
      </c>
      <c r="Q2089" t="str">
        <f t="shared" si="200"/>
        <v>music</v>
      </c>
      <c r="R2089" t="str">
        <f t="shared" si="201"/>
        <v>indie rock</v>
      </c>
      <c r="S2089" s="15">
        <f t="shared" si="196"/>
        <v>40763.954375000001</v>
      </c>
      <c r="T2089" s="15">
        <f t="shared" si="197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8"/>
        <v>115.51066666666668</v>
      </c>
      <c r="P2090" s="10">
        <f t="shared" si="199"/>
        <v>46.204266666666669</v>
      </c>
      <c r="Q2090" t="str">
        <f t="shared" si="200"/>
        <v>music</v>
      </c>
      <c r="R2090" t="str">
        <f t="shared" si="201"/>
        <v>indie rock</v>
      </c>
      <c r="S2090" s="15">
        <f t="shared" si="196"/>
        <v>40395.464722222219</v>
      </c>
      <c r="T2090" s="15">
        <f t="shared" si="197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8"/>
        <v>120.4004</v>
      </c>
      <c r="P2091" s="10">
        <f t="shared" si="199"/>
        <v>48.54854838709678</v>
      </c>
      <c r="Q2091" t="str">
        <f t="shared" si="200"/>
        <v>music</v>
      </c>
      <c r="R2091" t="str">
        <f t="shared" si="201"/>
        <v>indie rock</v>
      </c>
      <c r="S2091" s="15">
        <f t="shared" si="196"/>
        <v>41452.826319444444</v>
      </c>
      <c r="T2091" s="15">
        <f t="shared" si="197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8"/>
        <v>115.040375</v>
      </c>
      <c r="P2092" s="10">
        <f t="shared" si="199"/>
        <v>57.520187499999999</v>
      </c>
      <c r="Q2092" t="str">
        <f t="shared" si="200"/>
        <v>music</v>
      </c>
      <c r="R2092" t="str">
        <f t="shared" si="201"/>
        <v>indie rock</v>
      </c>
      <c r="S2092" s="15">
        <f t="shared" si="196"/>
        <v>41299.131423611114</v>
      </c>
      <c r="T2092" s="15">
        <f t="shared" si="197"/>
        <v>41329.131423611114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8"/>
        <v>120.46777777777777</v>
      </c>
      <c r="P2093" s="10">
        <f t="shared" si="199"/>
        <v>88.147154471544724</v>
      </c>
      <c r="Q2093" t="str">
        <f t="shared" si="200"/>
        <v>music</v>
      </c>
      <c r="R2093" t="str">
        <f t="shared" si="201"/>
        <v>indie rock</v>
      </c>
      <c r="S2093" s="15">
        <f t="shared" si="196"/>
        <v>40555.072662037033</v>
      </c>
      <c r="T2093" s="15">
        <f t="shared" si="197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8"/>
        <v>101.28333333333333</v>
      </c>
      <c r="P2094" s="10">
        <f t="shared" si="199"/>
        <v>110.49090909090908</v>
      </c>
      <c r="Q2094" t="str">
        <f t="shared" si="200"/>
        <v>music</v>
      </c>
      <c r="R2094" t="str">
        <f t="shared" si="201"/>
        <v>indie rock</v>
      </c>
      <c r="S2094" s="15">
        <f t="shared" si="196"/>
        <v>40763.457546296297</v>
      </c>
      <c r="T2094" s="15">
        <f t="shared" si="197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8"/>
        <v>102.46666666666667</v>
      </c>
      <c r="P2095" s="10">
        <f t="shared" si="199"/>
        <v>66.826086956521735</v>
      </c>
      <c r="Q2095" t="str">
        <f t="shared" si="200"/>
        <v>music</v>
      </c>
      <c r="R2095" t="str">
        <f t="shared" si="201"/>
        <v>indie rock</v>
      </c>
      <c r="S2095" s="15">
        <f t="shared" si="196"/>
        <v>41205.604537037041</v>
      </c>
      <c r="T2095" s="15">
        <f t="shared" si="197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8"/>
        <v>120.54285714285714</v>
      </c>
      <c r="P2096" s="10">
        <f t="shared" si="199"/>
        <v>58.597222222222221</v>
      </c>
      <c r="Q2096" t="str">
        <f t="shared" si="200"/>
        <v>music</v>
      </c>
      <c r="R2096" t="str">
        <f t="shared" si="201"/>
        <v>indie rock</v>
      </c>
      <c r="S2096" s="15">
        <f t="shared" si="196"/>
        <v>40938.77002314815</v>
      </c>
      <c r="T2096" s="15">
        <f t="shared" si="197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8"/>
        <v>100</v>
      </c>
      <c r="P2097" s="10">
        <f t="shared" si="199"/>
        <v>113.63636363636364</v>
      </c>
      <c r="Q2097" t="str">
        <f t="shared" si="200"/>
        <v>music</v>
      </c>
      <c r="R2097" t="str">
        <f t="shared" si="201"/>
        <v>indie rock</v>
      </c>
      <c r="S2097" s="15">
        <f t="shared" si="196"/>
        <v>40758.483483796292</v>
      </c>
      <c r="T2097" s="15">
        <f t="shared" si="197"/>
        <v>40818.483483796292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8"/>
        <v>101.66666666666666</v>
      </c>
      <c r="P2098" s="10">
        <f t="shared" si="199"/>
        <v>43.571428571428569</v>
      </c>
      <c r="Q2098" t="str">
        <f t="shared" si="200"/>
        <v>music</v>
      </c>
      <c r="R2098" t="str">
        <f t="shared" si="201"/>
        <v>indie rock</v>
      </c>
      <c r="S2098" s="15">
        <f t="shared" si="196"/>
        <v>41192.508506944447</v>
      </c>
      <c r="T2098" s="15">
        <f t="shared" si="197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8"/>
        <v>100</v>
      </c>
      <c r="P2099" s="10">
        <f t="shared" si="199"/>
        <v>78.94736842105263</v>
      </c>
      <c r="Q2099" t="str">
        <f t="shared" si="200"/>
        <v>music</v>
      </c>
      <c r="R2099" t="str">
        <f t="shared" si="201"/>
        <v>indie rock</v>
      </c>
      <c r="S2099" s="15">
        <f t="shared" si="196"/>
        <v>40818.33489583333</v>
      </c>
      <c r="T2099" s="15">
        <f t="shared" si="197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8"/>
        <v>100.33333333333334</v>
      </c>
      <c r="P2100" s="10">
        <f t="shared" si="199"/>
        <v>188.125</v>
      </c>
      <c r="Q2100" t="str">
        <f t="shared" si="200"/>
        <v>music</v>
      </c>
      <c r="R2100" t="str">
        <f t="shared" si="201"/>
        <v>indie rock</v>
      </c>
      <c r="S2100" s="15">
        <f t="shared" si="196"/>
        <v>40945.86383101852</v>
      </c>
      <c r="T2100" s="15">
        <f t="shared" si="197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8"/>
        <v>132.36666666666667</v>
      </c>
      <c r="P2101" s="10">
        <f t="shared" si="199"/>
        <v>63.031746031746032</v>
      </c>
      <c r="Q2101" t="str">
        <f t="shared" si="200"/>
        <v>music</v>
      </c>
      <c r="R2101" t="str">
        <f t="shared" si="201"/>
        <v>indie rock</v>
      </c>
      <c r="S2101" s="15">
        <f t="shared" si="196"/>
        <v>42173.496342592596</v>
      </c>
      <c r="T2101" s="15">
        <f t="shared" si="197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8"/>
        <v>136.66666666666666</v>
      </c>
      <c r="P2102" s="10">
        <f t="shared" si="199"/>
        <v>30.37037037037037</v>
      </c>
      <c r="Q2102" t="str">
        <f t="shared" si="200"/>
        <v>music</v>
      </c>
      <c r="R2102" t="str">
        <f t="shared" si="201"/>
        <v>indie rock</v>
      </c>
      <c r="S2102" s="15">
        <f t="shared" si="196"/>
        <v>41074.584965277776</v>
      </c>
      <c r="T2102" s="15">
        <f t="shared" si="197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8"/>
        <v>113.25</v>
      </c>
      <c r="P2103" s="10">
        <f t="shared" si="199"/>
        <v>51.477272727272727</v>
      </c>
      <c r="Q2103" t="str">
        <f t="shared" si="200"/>
        <v>music</v>
      </c>
      <c r="R2103" t="str">
        <f t="shared" si="201"/>
        <v>indie rock</v>
      </c>
      <c r="S2103" s="15">
        <f t="shared" si="196"/>
        <v>40891.899467592593</v>
      </c>
      <c r="T2103" s="15">
        <f t="shared" si="197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8"/>
        <v>136</v>
      </c>
      <c r="P2104" s="10">
        <f t="shared" si="199"/>
        <v>35.789473684210527</v>
      </c>
      <c r="Q2104" t="str">
        <f t="shared" si="200"/>
        <v>music</v>
      </c>
      <c r="R2104" t="str">
        <f t="shared" si="201"/>
        <v>indie rock</v>
      </c>
      <c r="S2104" s="15">
        <f t="shared" si="196"/>
        <v>40638.618611111109</v>
      </c>
      <c r="T2104" s="15">
        <f t="shared" si="197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8"/>
        <v>146.12318374694613</v>
      </c>
      <c r="P2105" s="10">
        <f t="shared" si="199"/>
        <v>98.817391304347822</v>
      </c>
      <c r="Q2105" t="str">
        <f t="shared" si="200"/>
        <v>music</v>
      </c>
      <c r="R2105" t="str">
        <f t="shared" si="201"/>
        <v>indie rock</v>
      </c>
      <c r="S2105" s="15">
        <f t="shared" si="196"/>
        <v>41192.504942129628</v>
      </c>
      <c r="T2105" s="15">
        <f t="shared" si="197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8"/>
        <v>129.5</v>
      </c>
      <c r="P2106" s="10">
        <f t="shared" si="199"/>
        <v>28</v>
      </c>
      <c r="Q2106" t="str">
        <f t="shared" si="200"/>
        <v>music</v>
      </c>
      <c r="R2106" t="str">
        <f t="shared" si="201"/>
        <v>indie rock</v>
      </c>
      <c r="S2106" s="15">
        <f t="shared" si="196"/>
        <v>41393.824467592596</v>
      </c>
      <c r="T2106" s="15">
        <f t="shared" si="197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8"/>
        <v>254</v>
      </c>
      <c r="P2107" s="10">
        <f t="shared" si="199"/>
        <v>51.313131313131315</v>
      </c>
      <c r="Q2107" t="str">
        <f t="shared" si="200"/>
        <v>music</v>
      </c>
      <c r="R2107" t="str">
        <f t="shared" si="201"/>
        <v>indie rock</v>
      </c>
      <c r="S2107" s="15">
        <f t="shared" si="196"/>
        <v>41951.538807870369</v>
      </c>
      <c r="T2107" s="15">
        <f t="shared" si="197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8"/>
        <v>107.04545454545456</v>
      </c>
      <c r="P2108" s="10">
        <f t="shared" si="199"/>
        <v>53.522727272727273</v>
      </c>
      <c r="Q2108" t="str">
        <f t="shared" si="200"/>
        <v>music</v>
      </c>
      <c r="R2108" t="str">
        <f t="shared" si="201"/>
        <v>indie rock</v>
      </c>
      <c r="S2108" s="15">
        <f t="shared" si="196"/>
        <v>41269.96497685185</v>
      </c>
      <c r="T2108" s="15">
        <f t="shared" si="197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8"/>
        <v>107.73299999999999</v>
      </c>
      <c r="P2109" s="10">
        <f t="shared" si="199"/>
        <v>37.149310344827583</v>
      </c>
      <c r="Q2109" t="str">
        <f t="shared" si="200"/>
        <v>music</v>
      </c>
      <c r="R2109" t="str">
        <f t="shared" si="201"/>
        <v>indie rock</v>
      </c>
      <c r="S2109" s="15">
        <f t="shared" si="196"/>
        <v>41934.46056712963</v>
      </c>
      <c r="T2109" s="15">
        <f t="shared" si="197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8"/>
        <v>107.31250000000001</v>
      </c>
      <c r="P2110" s="10">
        <f t="shared" si="199"/>
        <v>89.895287958115176</v>
      </c>
      <c r="Q2110" t="str">
        <f t="shared" si="200"/>
        <v>music</v>
      </c>
      <c r="R2110" t="str">
        <f t="shared" si="201"/>
        <v>indie rock</v>
      </c>
      <c r="S2110" s="15">
        <f t="shared" si="196"/>
        <v>41134.925694444442</v>
      </c>
      <c r="T2110" s="15">
        <f t="shared" si="197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8"/>
        <v>106.52500000000001</v>
      </c>
      <c r="P2111" s="10">
        <f t="shared" si="199"/>
        <v>106.52500000000001</v>
      </c>
      <c r="Q2111" t="str">
        <f t="shared" si="200"/>
        <v>music</v>
      </c>
      <c r="R2111" t="str">
        <f t="shared" si="201"/>
        <v>indie rock</v>
      </c>
      <c r="S2111" s="15">
        <f t="shared" si="196"/>
        <v>42160.458530092597</v>
      </c>
      <c r="T2111" s="15">
        <f t="shared" si="197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8"/>
        <v>100.35000000000001</v>
      </c>
      <c r="P2112" s="10">
        <f t="shared" si="199"/>
        <v>52.815789473684212</v>
      </c>
      <c r="Q2112" t="str">
        <f t="shared" si="200"/>
        <v>music</v>
      </c>
      <c r="R2112" t="str">
        <f t="shared" si="201"/>
        <v>indie rock</v>
      </c>
      <c r="S2112" s="15">
        <f t="shared" si="196"/>
        <v>41759.420937499999</v>
      </c>
      <c r="T2112" s="15">
        <f t="shared" si="197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8"/>
        <v>106.5</v>
      </c>
      <c r="P2113" s="10">
        <f t="shared" si="199"/>
        <v>54.615384615384613</v>
      </c>
      <c r="Q2113" t="str">
        <f t="shared" si="200"/>
        <v>music</v>
      </c>
      <c r="R2113" t="str">
        <f t="shared" si="201"/>
        <v>indie rock</v>
      </c>
      <c r="S2113" s="15">
        <f t="shared" si="196"/>
        <v>40702.947048611109</v>
      </c>
      <c r="T2113" s="15">
        <f t="shared" si="197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8"/>
        <v>100</v>
      </c>
      <c r="P2114" s="10">
        <f t="shared" si="199"/>
        <v>27.272727272727273</v>
      </c>
      <c r="Q2114" t="str">
        <f t="shared" si="200"/>
        <v>music</v>
      </c>
      <c r="R2114" t="str">
        <f t="shared" si="201"/>
        <v>indie rock</v>
      </c>
      <c r="S2114" s="15">
        <f t="shared" si="196"/>
        <v>41365.678159722222</v>
      </c>
      <c r="T2114" s="15">
        <f t="shared" si="197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si="198"/>
        <v>104.85714285714285</v>
      </c>
      <c r="P2115" s="10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5">
        <f t="shared" ref="S2115:S2178" si="202">(((J2115/60)/60)/24)+DATE(1970,1,1)+(-6/24)</f>
        <v>41870.61546296296</v>
      </c>
      <c r="T2115" s="15">
        <f t="shared" ref="T2115:T2178" si="203">(((I2115/60)/60)/24)+DATE(1970,1,1)+(-6/24)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10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40458.565625000003</v>
      </c>
      <c r="T2116" s="15">
        <f t="shared" si="203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10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40563.831030092595</v>
      </c>
      <c r="T2117" s="15">
        <f t="shared" si="203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10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41136.527812500004</v>
      </c>
      <c r="T2118" s="15">
        <f t="shared" si="203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10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42289.809594907405</v>
      </c>
      <c r="T2119" s="15">
        <f t="shared" si="203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1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40718.589537037034</v>
      </c>
      <c r="T2120" s="15">
        <f t="shared" si="203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10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41106.880150462966</v>
      </c>
      <c r="T2121" s="15">
        <f t="shared" si="203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10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41591.714537037034</v>
      </c>
      <c r="T2122" s="15">
        <f t="shared" si="203"/>
        <v>41640.714537037034</v>
      </c>
    </row>
    <row r="2123" spans="1:20" ht="57.6" x14ac:dyDescent="0.3">
      <c r="A2123">
        <v>1164</v>
      </c>
      <c r="B2123" s="3" t="s">
        <v>1165</v>
      </c>
      <c r="C2123" s="3" t="s">
        <v>5274</v>
      </c>
      <c r="D2123">
        <v>10000</v>
      </c>
      <c r="E2123">
        <v>0</v>
      </c>
      <c r="F2123" s="6" t="s">
        <v>8221</v>
      </c>
      <c r="G2123" t="s">
        <v>8224</v>
      </c>
      <c r="H2123" t="s">
        <v>8246</v>
      </c>
      <c r="I2123">
        <v>1466270582</v>
      </c>
      <c r="J2123">
        <v>1463678582</v>
      </c>
      <c r="K2123" t="b">
        <v>0</v>
      </c>
      <c r="L2123">
        <v>0</v>
      </c>
      <c r="M2123" t="b">
        <v>0</v>
      </c>
      <c r="N2123" t="s">
        <v>8284</v>
      </c>
      <c r="O2123" s="9">
        <f t="shared" si="198"/>
        <v>0</v>
      </c>
      <c r="P2123" s="10" t="e">
        <f t="shared" si="199"/>
        <v>#DIV/0!</v>
      </c>
      <c r="Q2123" t="str">
        <f t="shared" si="200"/>
        <v>food</v>
      </c>
      <c r="R2123" t="str">
        <f t="shared" si="201"/>
        <v>food trucks</v>
      </c>
      <c r="S2123" s="15">
        <f t="shared" si="202"/>
        <v>42509.474328703705</v>
      </c>
      <c r="T2123" s="15">
        <f t="shared" si="203"/>
        <v>42539.474328703705</v>
      </c>
    </row>
    <row r="2124" spans="1:20" ht="43.2" x14ac:dyDescent="0.3">
      <c r="A2124">
        <v>1165</v>
      </c>
      <c r="B2124" s="3" t="s">
        <v>1166</v>
      </c>
      <c r="C2124" s="3" t="s">
        <v>5275</v>
      </c>
      <c r="D2124">
        <v>10000</v>
      </c>
      <c r="E2124">
        <v>2070.5</v>
      </c>
      <c r="F2124" s="6" t="s">
        <v>8221</v>
      </c>
      <c r="G2124" t="s">
        <v>8224</v>
      </c>
      <c r="H2124" t="s">
        <v>8246</v>
      </c>
      <c r="I2124">
        <v>1404623330</v>
      </c>
      <c r="J2124">
        <v>1401685730</v>
      </c>
      <c r="K2124" t="b">
        <v>0</v>
      </c>
      <c r="L2124">
        <v>25</v>
      </c>
      <c r="M2124" t="b">
        <v>0</v>
      </c>
      <c r="N2124" t="s">
        <v>8284</v>
      </c>
      <c r="O2124" s="9">
        <f t="shared" si="198"/>
        <v>20.705000000000002</v>
      </c>
      <c r="P2124" s="10">
        <f t="shared" si="199"/>
        <v>82.82</v>
      </c>
      <c r="Q2124" t="str">
        <f t="shared" si="200"/>
        <v>food</v>
      </c>
      <c r="R2124" t="str">
        <f t="shared" si="201"/>
        <v>food trucks</v>
      </c>
      <c r="S2124" s="15">
        <f t="shared" si="202"/>
        <v>41791.964467592588</v>
      </c>
      <c r="T2124" s="15">
        <f t="shared" si="203"/>
        <v>41825.964467592588</v>
      </c>
    </row>
    <row r="2125" spans="1:20" ht="43.2" x14ac:dyDescent="0.3">
      <c r="A2125">
        <v>1169</v>
      </c>
      <c r="B2125" s="3" t="s">
        <v>1170</v>
      </c>
      <c r="C2125" s="3" t="s">
        <v>5279</v>
      </c>
      <c r="D2125">
        <v>10000</v>
      </c>
      <c r="E2125">
        <v>17</v>
      </c>
      <c r="F2125" s="6" t="s">
        <v>8221</v>
      </c>
      <c r="G2125" t="s">
        <v>8224</v>
      </c>
      <c r="H2125" t="s">
        <v>8246</v>
      </c>
      <c r="I2125">
        <v>1424593763</v>
      </c>
      <c r="J2125">
        <v>1422001763</v>
      </c>
      <c r="K2125" t="b">
        <v>0</v>
      </c>
      <c r="L2125">
        <v>3</v>
      </c>
      <c r="M2125" t="b">
        <v>0</v>
      </c>
      <c r="N2125" t="s">
        <v>8284</v>
      </c>
      <c r="O2125" s="9">
        <f t="shared" si="198"/>
        <v>0.16999999999999998</v>
      </c>
      <c r="P2125" s="10">
        <f t="shared" si="199"/>
        <v>5.666666666666667</v>
      </c>
      <c r="Q2125" t="str">
        <f t="shared" si="200"/>
        <v>food</v>
      </c>
      <c r="R2125" t="str">
        <f t="shared" si="201"/>
        <v>food trucks</v>
      </c>
      <c r="S2125" s="15">
        <f t="shared" si="202"/>
        <v>42027.103738425925</v>
      </c>
      <c r="T2125" s="15">
        <f t="shared" si="203"/>
        <v>42057.103738425925</v>
      </c>
    </row>
    <row r="2126" spans="1:20" ht="43.2" x14ac:dyDescent="0.3">
      <c r="A2126">
        <v>1429</v>
      </c>
      <c r="B2126" s="3" t="s">
        <v>1430</v>
      </c>
      <c r="C2126" s="3" t="s">
        <v>5539</v>
      </c>
      <c r="D2126">
        <v>10000</v>
      </c>
      <c r="E2126">
        <v>0</v>
      </c>
      <c r="F2126" s="6" t="s">
        <v>8221</v>
      </c>
      <c r="G2126" t="s">
        <v>8224</v>
      </c>
      <c r="H2126" t="s">
        <v>8246</v>
      </c>
      <c r="I2126">
        <v>1428629242</v>
      </c>
      <c r="J2126">
        <v>1426037242</v>
      </c>
      <c r="K2126" t="b">
        <v>0</v>
      </c>
      <c r="L2126">
        <v>0</v>
      </c>
      <c r="M2126" t="b">
        <v>0</v>
      </c>
      <c r="N2126" t="s">
        <v>8287</v>
      </c>
      <c r="O2126" s="9">
        <f t="shared" si="198"/>
        <v>0</v>
      </c>
      <c r="P2126" s="10" t="e">
        <f t="shared" si="199"/>
        <v>#DIV/0!</v>
      </c>
      <c r="Q2126" t="str">
        <f t="shared" si="200"/>
        <v>publishing</v>
      </c>
      <c r="R2126" t="str">
        <f t="shared" si="201"/>
        <v>translations</v>
      </c>
      <c r="S2126" s="15">
        <f t="shared" si="202"/>
        <v>42073.810671296291</v>
      </c>
      <c r="T2126" s="15">
        <f t="shared" si="203"/>
        <v>42103.810671296291</v>
      </c>
    </row>
    <row r="2127" spans="1:20" ht="43.2" x14ac:dyDescent="0.3">
      <c r="A2127">
        <v>1436</v>
      </c>
      <c r="B2127" s="3" t="s">
        <v>1437</v>
      </c>
      <c r="C2127" s="3" t="s">
        <v>5546</v>
      </c>
      <c r="D2127">
        <v>10000</v>
      </c>
      <c r="E2127">
        <v>77</v>
      </c>
      <c r="F2127" s="6" t="s">
        <v>8221</v>
      </c>
      <c r="G2127" t="s">
        <v>8236</v>
      </c>
      <c r="H2127" t="s">
        <v>8249</v>
      </c>
      <c r="I2127">
        <v>1456043057</v>
      </c>
      <c r="J2127">
        <v>1453451057</v>
      </c>
      <c r="K2127" t="b">
        <v>0</v>
      </c>
      <c r="L2127">
        <v>2</v>
      </c>
      <c r="M2127" t="b">
        <v>0</v>
      </c>
      <c r="N2127" t="s">
        <v>8287</v>
      </c>
      <c r="O2127" s="9">
        <f t="shared" si="198"/>
        <v>0.77</v>
      </c>
      <c r="P2127" s="10">
        <f t="shared" si="199"/>
        <v>38.5</v>
      </c>
      <c r="Q2127" t="str">
        <f t="shared" si="200"/>
        <v>publishing</v>
      </c>
      <c r="R2127" t="str">
        <f t="shared" si="201"/>
        <v>translations</v>
      </c>
      <c r="S2127" s="15">
        <f t="shared" si="202"/>
        <v>42391.10019675926</v>
      </c>
      <c r="T2127" s="15">
        <f t="shared" si="203"/>
        <v>42421.10019675926</v>
      </c>
    </row>
    <row r="2128" spans="1:20" ht="43.2" x14ac:dyDescent="0.3">
      <c r="A2128">
        <v>1487</v>
      </c>
      <c r="B2128" s="3" t="s">
        <v>1488</v>
      </c>
      <c r="C2128" s="3" t="s">
        <v>5597</v>
      </c>
      <c r="D2128">
        <v>10000</v>
      </c>
      <c r="E2128">
        <v>0</v>
      </c>
      <c r="F2128" s="6" t="s">
        <v>8221</v>
      </c>
      <c r="G2128" t="s">
        <v>8224</v>
      </c>
      <c r="H2128" t="s">
        <v>8246</v>
      </c>
      <c r="I2128">
        <v>1470175271</v>
      </c>
      <c r="J2128">
        <v>1467583271</v>
      </c>
      <c r="K2128" t="b">
        <v>0</v>
      </c>
      <c r="L2128">
        <v>0</v>
      </c>
      <c r="M2128" t="b">
        <v>0</v>
      </c>
      <c r="N2128" t="s">
        <v>8275</v>
      </c>
      <c r="O2128" s="9">
        <f t="shared" si="198"/>
        <v>0</v>
      </c>
      <c r="P2128" s="10" t="e">
        <f t="shared" si="199"/>
        <v>#DIV/0!</v>
      </c>
      <c r="Q2128" t="str">
        <f t="shared" si="200"/>
        <v>publishing</v>
      </c>
      <c r="R2128" t="str">
        <f t="shared" si="201"/>
        <v>fiction</v>
      </c>
      <c r="S2128" s="15">
        <f t="shared" si="202"/>
        <v>42554.667488425926</v>
      </c>
      <c r="T2128" s="15">
        <f t="shared" si="203"/>
        <v>42584.667488425926</v>
      </c>
    </row>
    <row r="2129" spans="1:20" ht="43.2" x14ac:dyDescent="0.3">
      <c r="A2129">
        <v>1711</v>
      </c>
      <c r="B2129" s="3" t="s">
        <v>1712</v>
      </c>
      <c r="C2129" s="3" t="s">
        <v>5821</v>
      </c>
      <c r="D2129">
        <v>10000</v>
      </c>
      <c r="E2129">
        <v>1050</v>
      </c>
      <c r="F2129" s="6" t="s">
        <v>8221</v>
      </c>
      <c r="G2129" t="s">
        <v>8224</v>
      </c>
      <c r="H2129" t="s">
        <v>8246</v>
      </c>
      <c r="I2129">
        <v>1409585434</v>
      </c>
      <c r="J2129">
        <v>1406907034</v>
      </c>
      <c r="K2129" t="b">
        <v>0</v>
      </c>
      <c r="L2129">
        <v>2</v>
      </c>
      <c r="M2129" t="b">
        <v>0</v>
      </c>
      <c r="N2129" t="s">
        <v>8293</v>
      </c>
      <c r="O2129" s="9">
        <f t="shared" si="198"/>
        <v>10.5</v>
      </c>
      <c r="P2129" s="10">
        <f t="shared" si="199"/>
        <v>525</v>
      </c>
      <c r="Q2129" t="str">
        <f t="shared" si="200"/>
        <v>music</v>
      </c>
      <c r="R2129" t="str">
        <f t="shared" si="201"/>
        <v>faith</v>
      </c>
      <c r="S2129" s="15">
        <f t="shared" si="202"/>
        <v>41852.396226851852</v>
      </c>
      <c r="T2129" s="15">
        <f t="shared" si="203"/>
        <v>41883.396226851852</v>
      </c>
    </row>
    <row r="2130" spans="1:20" ht="57.6" x14ac:dyDescent="0.3">
      <c r="A2130">
        <v>1723</v>
      </c>
      <c r="B2130" s="3" t="s">
        <v>1724</v>
      </c>
      <c r="C2130" s="3" t="s">
        <v>5833</v>
      </c>
      <c r="D2130">
        <v>10000</v>
      </c>
      <c r="E2130">
        <v>650</v>
      </c>
      <c r="F2130" s="6" t="s">
        <v>8221</v>
      </c>
      <c r="G2130" t="s">
        <v>8224</v>
      </c>
      <c r="H2130" t="s">
        <v>8246</v>
      </c>
      <c r="I2130">
        <v>1435730400</v>
      </c>
      <c r="J2130">
        <v>1430855315</v>
      </c>
      <c r="K2130" t="b">
        <v>0</v>
      </c>
      <c r="L2130">
        <v>3</v>
      </c>
      <c r="M2130" t="b">
        <v>0</v>
      </c>
      <c r="N2130" t="s">
        <v>8293</v>
      </c>
      <c r="O2130" s="9">
        <f t="shared" si="198"/>
        <v>6.5</v>
      </c>
      <c r="P2130" s="10">
        <f t="shared" si="199"/>
        <v>216.66666666666666</v>
      </c>
      <c r="Q2130" t="str">
        <f t="shared" si="200"/>
        <v>music</v>
      </c>
      <c r="R2130" t="str">
        <f t="shared" si="201"/>
        <v>faith</v>
      </c>
      <c r="S2130" s="15">
        <f t="shared" si="202"/>
        <v>42129.57540509259</v>
      </c>
      <c r="T2130" s="15">
        <f t="shared" si="203"/>
        <v>42186</v>
      </c>
    </row>
    <row r="2131" spans="1:20" ht="43.2" x14ac:dyDescent="0.3">
      <c r="A2131">
        <v>1729</v>
      </c>
      <c r="B2131" s="3" t="s">
        <v>1730</v>
      </c>
      <c r="C2131" s="3" t="s">
        <v>5839</v>
      </c>
      <c r="D2131">
        <v>10000</v>
      </c>
      <c r="E2131">
        <v>0</v>
      </c>
      <c r="F2131" s="6" t="s">
        <v>8221</v>
      </c>
      <c r="G2131" t="s">
        <v>8224</v>
      </c>
      <c r="H2131" t="s">
        <v>8246</v>
      </c>
      <c r="I2131">
        <v>1465521306</v>
      </c>
      <c r="J2131">
        <v>1460337306</v>
      </c>
      <c r="K2131" t="b">
        <v>0</v>
      </c>
      <c r="L2131">
        <v>0</v>
      </c>
      <c r="M2131" t="b">
        <v>0</v>
      </c>
      <c r="N2131" t="s">
        <v>8293</v>
      </c>
      <c r="O2131" s="9">
        <f t="shared" si="198"/>
        <v>0</v>
      </c>
      <c r="P2131" s="10" t="e">
        <f t="shared" si="199"/>
        <v>#DIV/0!</v>
      </c>
      <c r="Q2131" t="str">
        <f t="shared" si="200"/>
        <v>music</v>
      </c>
      <c r="R2131" t="str">
        <f t="shared" si="201"/>
        <v>faith</v>
      </c>
      <c r="S2131" s="15">
        <f t="shared" si="202"/>
        <v>42470.802152777775</v>
      </c>
      <c r="T2131" s="15">
        <f t="shared" si="203"/>
        <v>42530.802152777775</v>
      </c>
    </row>
    <row r="2132" spans="1:20" ht="43.2" x14ac:dyDescent="0.3">
      <c r="A2132">
        <v>1733</v>
      </c>
      <c r="B2132" s="3" t="s">
        <v>1734</v>
      </c>
      <c r="C2132" s="3" t="s">
        <v>5843</v>
      </c>
      <c r="D2132">
        <v>10000</v>
      </c>
      <c r="E2132">
        <v>0</v>
      </c>
      <c r="F2132" s="6" t="s">
        <v>8221</v>
      </c>
      <c r="G2132" t="s">
        <v>8224</v>
      </c>
      <c r="H2132" t="s">
        <v>8246</v>
      </c>
      <c r="I2132">
        <v>1473802200</v>
      </c>
      <c r="J2132">
        <v>1472746374</v>
      </c>
      <c r="K2132" t="b">
        <v>0</v>
      </c>
      <c r="L2132">
        <v>0</v>
      </c>
      <c r="M2132" t="b">
        <v>0</v>
      </c>
      <c r="N2132" t="s">
        <v>8293</v>
      </c>
      <c r="O2132" s="9">
        <f t="shared" si="198"/>
        <v>0</v>
      </c>
      <c r="P2132" s="10" t="e">
        <f t="shared" si="199"/>
        <v>#DIV/0!</v>
      </c>
      <c r="Q2132" t="str">
        <f t="shared" si="200"/>
        <v>music</v>
      </c>
      <c r="R2132" t="str">
        <f t="shared" si="201"/>
        <v>faith</v>
      </c>
      <c r="S2132" s="15">
        <f t="shared" si="202"/>
        <v>42614.425625000003</v>
      </c>
      <c r="T2132" s="15">
        <f t="shared" si="203"/>
        <v>42626.645833333328</v>
      </c>
    </row>
    <row r="2133" spans="1:20" ht="43.2" x14ac:dyDescent="0.3">
      <c r="A2133">
        <v>1787</v>
      </c>
      <c r="B2133" s="3" t="s">
        <v>1788</v>
      </c>
      <c r="C2133" s="3" t="s">
        <v>5897</v>
      </c>
      <c r="D2133">
        <v>10000</v>
      </c>
      <c r="E2133">
        <v>1533</v>
      </c>
      <c r="F2133" s="6" t="s">
        <v>8221</v>
      </c>
      <c r="G2133" t="s">
        <v>8224</v>
      </c>
      <c r="H2133" t="s">
        <v>8246</v>
      </c>
      <c r="I2133">
        <v>1428158637</v>
      </c>
      <c r="J2133">
        <v>1425570237</v>
      </c>
      <c r="K2133" t="b">
        <v>1</v>
      </c>
      <c r="L2133">
        <v>24</v>
      </c>
      <c r="M2133" t="b">
        <v>0</v>
      </c>
      <c r="N2133" t="s">
        <v>8285</v>
      </c>
      <c r="O2133" s="9">
        <f t="shared" si="198"/>
        <v>15.329999999999998</v>
      </c>
      <c r="P2133" s="10">
        <f t="shared" si="199"/>
        <v>63.875</v>
      </c>
      <c r="Q2133" t="str">
        <f t="shared" si="200"/>
        <v>photography</v>
      </c>
      <c r="R2133" t="str">
        <f t="shared" si="201"/>
        <v>photobooks</v>
      </c>
      <c r="S2133" s="15">
        <f t="shared" si="202"/>
        <v>42068.40552083333</v>
      </c>
      <c r="T2133" s="15">
        <f t="shared" si="203"/>
        <v>42098.363854166666</v>
      </c>
    </row>
    <row r="2134" spans="1:20" ht="43.2" x14ac:dyDescent="0.3">
      <c r="A2134">
        <v>1797</v>
      </c>
      <c r="B2134" s="3" t="s">
        <v>1798</v>
      </c>
      <c r="C2134" s="3" t="s">
        <v>5907</v>
      </c>
      <c r="D2134">
        <v>10000</v>
      </c>
      <c r="E2134">
        <v>6755</v>
      </c>
      <c r="F2134" s="6" t="s">
        <v>8221</v>
      </c>
      <c r="G2134" t="s">
        <v>8224</v>
      </c>
      <c r="H2134" t="s">
        <v>8246</v>
      </c>
      <c r="I2134">
        <v>1481809189</v>
      </c>
      <c r="J2134">
        <v>1479217189</v>
      </c>
      <c r="K2134" t="b">
        <v>1</v>
      </c>
      <c r="L2134">
        <v>140</v>
      </c>
      <c r="M2134" t="b">
        <v>0</v>
      </c>
      <c r="N2134" t="s">
        <v>8285</v>
      </c>
      <c r="O2134" s="9">
        <f t="shared" si="198"/>
        <v>67.55</v>
      </c>
      <c r="P2134" s="10">
        <f t="shared" si="199"/>
        <v>48.25</v>
      </c>
      <c r="Q2134" t="str">
        <f t="shared" si="200"/>
        <v>photography</v>
      </c>
      <c r="R2134" t="str">
        <f t="shared" si="201"/>
        <v>photobooks</v>
      </c>
      <c r="S2134" s="15">
        <f t="shared" si="202"/>
        <v>42689.31931712963</v>
      </c>
      <c r="T2134" s="15">
        <f t="shared" si="203"/>
        <v>42719.31931712963</v>
      </c>
    </row>
    <row r="2135" spans="1:20" ht="43.2" x14ac:dyDescent="0.3">
      <c r="A2135">
        <v>1869</v>
      </c>
      <c r="B2135" s="3" t="s">
        <v>1870</v>
      </c>
      <c r="C2135" s="3" t="s">
        <v>5979</v>
      </c>
      <c r="D2135">
        <v>10000</v>
      </c>
      <c r="E2135">
        <v>0</v>
      </c>
      <c r="F2135" s="6" t="s">
        <v>8221</v>
      </c>
      <c r="G2135" t="s">
        <v>8224</v>
      </c>
      <c r="H2135" t="s">
        <v>8246</v>
      </c>
      <c r="I2135">
        <v>1483488249</v>
      </c>
      <c r="J2135">
        <v>1480896249</v>
      </c>
      <c r="K2135" t="b">
        <v>0</v>
      </c>
      <c r="L2135">
        <v>0</v>
      </c>
      <c r="M2135" t="b">
        <v>0</v>
      </c>
      <c r="N2135" t="s">
        <v>8283</v>
      </c>
      <c r="O2135" s="9">
        <f t="shared" si="198"/>
        <v>0</v>
      </c>
      <c r="P2135" s="10" t="e">
        <f t="shared" si="199"/>
        <v>#DIV/0!</v>
      </c>
      <c r="Q2135" t="str">
        <f t="shared" si="200"/>
        <v>games</v>
      </c>
      <c r="R2135" t="str">
        <f t="shared" si="201"/>
        <v>mobile games</v>
      </c>
      <c r="S2135" s="15">
        <f t="shared" si="202"/>
        <v>42708.752881944441</v>
      </c>
      <c r="T2135" s="15">
        <f t="shared" si="203"/>
        <v>42738.752881944441</v>
      </c>
    </row>
    <row r="2136" spans="1:20" ht="43.2" x14ac:dyDescent="0.3">
      <c r="A2136">
        <v>1875</v>
      </c>
      <c r="B2136" s="3" t="s">
        <v>1876</v>
      </c>
      <c r="C2136" s="3" t="s">
        <v>5985</v>
      </c>
      <c r="D2136">
        <v>10000</v>
      </c>
      <c r="E2136">
        <v>51</v>
      </c>
      <c r="F2136" s="6" t="s">
        <v>8221</v>
      </c>
      <c r="G2136" t="s">
        <v>8224</v>
      </c>
      <c r="H2136" t="s">
        <v>8246</v>
      </c>
      <c r="I2136">
        <v>1470519308</v>
      </c>
      <c r="J2136">
        <v>1465335308</v>
      </c>
      <c r="K2136" t="b">
        <v>0</v>
      </c>
      <c r="L2136">
        <v>3</v>
      </c>
      <c r="M2136" t="b">
        <v>0</v>
      </c>
      <c r="N2136" t="s">
        <v>8283</v>
      </c>
      <c r="O2136" s="9">
        <f t="shared" si="198"/>
        <v>0.51</v>
      </c>
      <c r="P2136" s="10">
        <f t="shared" si="199"/>
        <v>17</v>
      </c>
      <c r="Q2136" t="str">
        <f t="shared" si="200"/>
        <v>games</v>
      </c>
      <c r="R2136" t="str">
        <f t="shared" si="201"/>
        <v>mobile games</v>
      </c>
      <c r="S2136" s="15">
        <f t="shared" si="202"/>
        <v>42528.649398148147</v>
      </c>
      <c r="T2136" s="15">
        <f t="shared" si="203"/>
        <v>42588.649398148147</v>
      </c>
    </row>
    <row r="2137" spans="1:20" ht="43.2" x14ac:dyDescent="0.3">
      <c r="A2137">
        <v>1920</v>
      </c>
      <c r="B2137" s="3" t="s">
        <v>1921</v>
      </c>
      <c r="C2137" s="3" t="s">
        <v>6030</v>
      </c>
      <c r="D2137">
        <v>10000</v>
      </c>
      <c r="E2137">
        <v>4303</v>
      </c>
      <c r="F2137" s="6" t="s">
        <v>8221</v>
      </c>
      <c r="G2137" t="s">
        <v>8225</v>
      </c>
      <c r="H2137" t="s">
        <v>8247</v>
      </c>
      <c r="I2137">
        <v>1445468400</v>
      </c>
      <c r="J2137">
        <v>1443042061</v>
      </c>
      <c r="K2137" t="b">
        <v>0</v>
      </c>
      <c r="L2137">
        <v>105</v>
      </c>
      <c r="M2137" t="b">
        <v>0</v>
      </c>
      <c r="N2137" t="s">
        <v>8294</v>
      </c>
      <c r="O2137" s="9">
        <f t="shared" si="198"/>
        <v>43.03</v>
      </c>
      <c r="P2137" s="10">
        <f t="shared" si="199"/>
        <v>40.980952380952381</v>
      </c>
      <c r="Q2137" t="str">
        <f t="shared" si="200"/>
        <v>technology</v>
      </c>
      <c r="R2137" t="str">
        <f t="shared" si="201"/>
        <v>gadgets</v>
      </c>
      <c r="S2137" s="15">
        <f t="shared" si="202"/>
        <v>42270.625706018516</v>
      </c>
      <c r="T2137" s="15">
        <f t="shared" si="203"/>
        <v>42298.708333333328</v>
      </c>
    </row>
    <row r="2138" spans="1:20" ht="43.2" x14ac:dyDescent="0.3">
      <c r="A2138">
        <v>2160</v>
      </c>
      <c r="B2138" s="3" t="s">
        <v>2161</v>
      </c>
      <c r="C2138" s="3" t="s">
        <v>6270</v>
      </c>
      <c r="D2138">
        <v>10000</v>
      </c>
      <c r="E2138">
        <v>85</v>
      </c>
      <c r="F2138" s="6" t="s">
        <v>8221</v>
      </c>
      <c r="G2138" t="s">
        <v>8224</v>
      </c>
      <c r="H2138" t="s">
        <v>8246</v>
      </c>
      <c r="I2138">
        <v>1337447105</v>
      </c>
      <c r="J2138">
        <v>1334855105</v>
      </c>
      <c r="K2138" t="b">
        <v>0</v>
      </c>
      <c r="L2138">
        <v>16</v>
      </c>
      <c r="M2138" t="b">
        <v>0</v>
      </c>
      <c r="N2138" t="s">
        <v>8282</v>
      </c>
      <c r="O2138" s="9">
        <f t="shared" si="198"/>
        <v>0.85000000000000009</v>
      </c>
      <c r="P2138" s="10">
        <f t="shared" si="199"/>
        <v>5.3125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41018.461863425924</v>
      </c>
      <c r="T2138" s="15">
        <f t="shared" si="203"/>
        <v>41048.461863425924</v>
      </c>
    </row>
    <row r="2139" spans="1:20" ht="43.2" x14ac:dyDescent="0.3">
      <c r="A2139">
        <v>2433</v>
      </c>
      <c r="B2139" s="3" t="s">
        <v>2434</v>
      </c>
      <c r="C2139" s="3" t="s">
        <v>6543</v>
      </c>
      <c r="D2139">
        <v>10000</v>
      </c>
      <c r="E2139">
        <v>0</v>
      </c>
      <c r="F2139" s="6" t="s">
        <v>8221</v>
      </c>
      <c r="G2139" t="s">
        <v>8224</v>
      </c>
      <c r="H2139" t="s">
        <v>8246</v>
      </c>
      <c r="I2139">
        <v>1456608943</v>
      </c>
      <c r="J2139">
        <v>1454016943</v>
      </c>
      <c r="K2139" t="b">
        <v>0</v>
      </c>
      <c r="L2139">
        <v>0</v>
      </c>
      <c r="M2139" t="b">
        <v>0</v>
      </c>
      <c r="N2139" t="s">
        <v>8284</v>
      </c>
      <c r="O2139" s="9">
        <f t="shared" si="198"/>
        <v>0</v>
      </c>
      <c r="P2139" s="10" t="e">
        <f t="shared" si="199"/>
        <v>#DIV/0!</v>
      </c>
      <c r="Q2139" t="str">
        <f t="shared" si="200"/>
        <v>food</v>
      </c>
      <c r="R2139" t="str">
        <f t="shared" si="201"/>
        <v>food trucks</v>
      </c>
      <c r="S2139" s="15">
        <f t="shared" si="202"/>
        <v>42397.64980324074</v>
      </c>
      <c r="T2139" s="15">
        <f t="shared" si="203"/>
        <v>42427.64980324074</v>
      </c>
    </row>
    <row r="2140" spans="1:20" ht="57.6" x14ac:dyDescent="0.3">
      <c r="A2140">
        <v>2439</v>
      </c>
      <c r="B2140" s="3" t="s">
        <v>2440</v>
      </c>
      <c r="C2140" s="3" t="s">
        <v>6549</v>
      </c>
      <c r="D2140">
        <v>10000</v>
      </c>
      <c r="E2140">
        <v>0</v>
      </c>
      <c r="F2140" s="6" t="s">
        <v>8221</v>
      </c>
      <c r="G2140" t="s">
        <v>8224</v>
      </c>
      <c r="H2140" t="s">
        <v>8246</v>
      </c>
      <c r="I2140">
        <v>1445197129</v>
      </c>
      <c r="J2140">
        <v>1442605129</v>
      </c>
      <c r="K2140" t="b">
        <v>0</v>
      </c>
      <c r="L2140">
        <v>0</v>
      </c>
      <c r="M2140" t="b">
        <v>0</v>
      </c>
      <c r="N2140" t="s">
        <v>8284</v>
      </c>
      <c r="O2140" s="9">
        <f t="shared" si="198"/>
        <v>0</v>
      </c>
      <c r="P2140" s="10" t="e">
        <f t="shared" si="199"/>
        <v>#DIV/0!</v>
      </c>
      <c r="Q2140" t="str">
        <f t="shared" si="200"/>
        <v>food</v>
      </c>
      <c r="R2140" t="str">
        <f t="shared" si="201"/>
        <v>food trucks</v>
      </c>
      <c r="S2140" s="15">
        <f t="shared" si="202"/>
        <v>42265.568622685183</v>
      </c>
      <c r="T2140" s="15">
        <f t="shared" si="203"/>
        <v>42295.568622685183</v>
      </c>
    </row>
    <row r="2141" spans="1:20" ht="43.2" x14ac:dyDescent="0.3">
      <c r="A2141">
        <v>2503</v>
      </c>
      <c r="B2141" s="3" t="s">
        <v>2503</v>
      </c>
      <c r="C2141" s="3" t="s">
        <v>6613</v>
      </c>
      <c r="D2141">
        <v>10000</v>
      </c>
      <c r="E2141">
        <v>0</v>
      </c>
      <c r="F2141" s="6" t="s">
        <v>8221</v>
      </c>
      <c r="G2141" t="s">
        <v>8224</v>
      </c>
      <c r="H2141" t="s">
        <v>8246</v>
      </c>
      <c r="I2141">
        <v>1465333560</v>
      </c>
      <c r="J2141">
        <v>1462743308</v>
      </c>
      <c r="K2141" t="b">
        <v>0</v>
      </c>
      <c r="L2141">
        <v>0</v>
      </c>
      <c r="M2141" t="b">
        <v>0</v>
      </c>
      <c r="N2141" t="s">
        <v>8299</v>
      </c>
      <c r="O2141" s="9">
        <f t="shared" si="198"/>
        <v>0</v>
      </c>
      <c r="P2141" s="10" t="e">
        <f t="shared" si="199"/>
        <v>#DIV/0!</v>
      </c>
      <c r="Q2141" t="str">
        <f t="shared" si="200"/>
        <v>food</v>
      </c>
      <c r="R2141" t="str">
        <f t="shared" si="201"/>
        <v>restaurants</v>
      </c>
      <c r="S2141" s="15">
        <f t="shared" si="202"/>
        <v>42498.649398148147</v>
      </c>
      <c r="T2141" s="15">
        <f t="shared" si="203"/>
        <v>42528.629166666666</v>
      </c>
    </row>
    <row r="2142" spans="1:20" ht="28.8" x14ac:dyDescent="0.3">
      <c r="A2142">
        <v>2584</v>
      </c>
      <c r="B2142" s="3" t="s">
        <v>2584</v>
      </c>
      <c r="C2142" s="3" t="s">
        <v>6694</v>
      </c>
      <c r="D2142">
        <v>10000</v>
      </c>
      <c r="E2142">
        <v>0</v>
      </c>
      <c r="F2142" s="6" t="s">
        <v>8221</v>
      </c>
      <c r="G2142" t="s">
        <v>8224</v>
      </c>
      <c r="H2142" t="s">
        <v>8246</v>
      </c>
      <c r="I2142">
        <v>1434341369</v>
      </c>
      <c r="J2142">
        <v>1431749369</v>
      </c>
      <c r="K2142" t="b">
        <v>0</v>
      </c>
      <c r="L2142">
        <v>0</v>
      </c>
      <c r="M2142" t="b">
        <v>0</v>
      </c>
      <c r="N2142" t="s">
        <v>8284</v>
      </c>
      <c r="O2142" s="9">
        <f t="shared" si="198"/>
        <v>0</v>
      </c>
      <c r="P2142" s="10" t="e">
        <f t="shared" si="199"/>
        <v>#DIV/0!</v>
      </c>
      <c r="Q2142" t="str">
        <f t="shared" si="200"/>
        <v>food</v>
      </c>
      <c r="R2142" t="str">
        <f t="shared" si="201"/>
        <v>food trucks</v>
      </c>
      <c r="S2142" s="15">
        <f t="shared" si="202"/>
        <v>42139.923252314817</v>
      </c>
      <c r="T2142" s="15">
        <f t="shared" si="203"/>
        <v>42169.923252314817</v>
      </c>
    </row>
    <row r="2143" spans="1:20" ht="43.2" x14ac:dyDescent="0.3">
      <c r="A2143">
        <v>2593</v>
      </c>
      <c r="B2143" s="3" t="s">
        <v>2593</v>
      </c>
      <c r="C2143" s="3" t="s">
        <v>6703</v>
      </c>
      <c r="D2143">
        <v>10000</v>
      </c>
      <c r="E2143">
        <v>0</v>
      </c>
      <c r="F2143" s="6" t="s">
        <v>8221</v>
      </c>
      <c r="G2143" t="s">
        <v>8224</v>
      </c>
      <c r="H2143" t="s">
        <v>8246</v>
      </c>
      <c r="I2143">
        <v>1429993026</v>
      </c>
      <c r="J2143">
        <v>1427401026</v>
      </c>
      <c r="K2143" t="b">
        <v>0</v>
      </c>
      <c r="L2143">
        <v>0</v>
      </c>
      <c r="M2143" t="b">
        <v>0</v>
      </c>
      <c r="N2143" t="s">
        <v>8284</v>
      </c>
      <c r="O2143" s="9">
        <f t="shared" si="198"/>
        <v>0</v>
      </c>
      <c r="P2143" s="10" t="e">
        <f t="shared" si="199"/>
        <v>#DIV/0!</v>
      </c>
      <c r="Q2143" t="str">
        <f t="shared" si="200"/>
        <v>food</v>
      </c>
      <c r="R2143" t="str">
        <f t="shared" si="201"/>
        <v>food trucks</v>
      </c>
      <c r="S2143" s="15">
        <f t="shared" si="202"/>
        <v>42089.59520833334</v>
      </c>
      <c r="T2143" s="15">
        <f t="shared" si="203"/>
        <v>42119.59520833334</v>
      </c>
    </row>
    <row r="2144" spans="1:20" ht="43.2" x14ac:dyDescent="0.3">
      <c r="A2144">
        <v>2672</v>
      </c>
      <c r="B2144" s="3" t="s">
        <v>2672</v>
      </c>
      <c r="C2144" s="3" t="s">
        <v>6782</v>
      </c>
      <c r="D2144">
        <v>10000</v>
      </c>
      <c r="E2144">
        <v>3319</v>
      </c>
      <c r="F2144" s="6" t="s">
        <v>8221</v>
      </c>
      <c r="G2144" t="s">
        <v>8224</v>
      </c>
      <c r="H2144" t="s">
        <v>8246</v>
      </c>
      <c r="I2144">
        <v>1451282400</v>
      </c>
      <c r="J2144">
        <v>1449436390</v>
      </c>
      <c r="K2144" t="b">
        <v>1</v>
      </c>
      <c r="L2144">
        <v>47</v>
      </c>
      <c r="M2144" t="b">
        <v>0</v>
      </c>
      <c r="N2144" t="s">
        <v>8302</v>
      </c>
      <c r="O2144" s="9">
        <f t="shared" si="198"/>
        <v>33.19</v>
      </c>
      <c r="P2144" s="10">
        <f t="shared" si="199"/>
        <v>70.61702127659575</v>
      </c>
      <c r="Q2144" t="str">
        <f t="shared" si="200"/>
        <v>technology</v>
      </c>
      <c r="R2144" t="str">
        <f t="shared" si="201"/>
        <v>makerspaces</v>
      </c>
      <c r="S2144" s="15">
        <f t="shared" si="202"/>
        <v>42344.634143518517</v>
      </c>
      <c r="T2144" s="15">
        <f t="shared" si="203"/>
        <v>42366</v>
      </c>
    </row>
    <row r="2145" spans="1:20" ht="28.8" x14ac:dyDescent="0.3">
      <c r="A2145">
        <v>2749</v>
      </c>
      <c r="B2145" s="3" t="s">
        <v>2749</v>
      </c>
      <c r="C2145" s="3" t="s">
        <v>6859</v>
      </c>
      <c r="D2145">
        <v>10000</v>
      </c>
      <c r="E2145">
        <v>110</v>
      </c>
      <c r="F2145" s="6" t="s">
        <v>8221</v>
      </c>
      <c r="G2145" t="s">
        <v>8224</v>
      </c>
      <c r="H2145" t="s">
        <v>8246</v>
      </c>
      <c r="I2145">
        <v>1428171037</v>
      </c>
      <c r="J2145">
        <v>1425582637</v>
      </c>
      <c r="K2145" t="b">
        <v>0</v>
      </c>
      <c r="L2145">
        <v>2</v>
      </c>
      <c r="M2145" t="b">
        <v>0</v>
      </c>
      <c r="N2145" t="s">
        <v>8304</v>
      </c>
      <c r="O2145" s="9">
        <f t="shared" si="198"/>
        <v>1.0999999999999999</v>
      </c>
      <c r="P2145" s="10">
        <f t="shared" si="199"/>
        <v>55</v>
      </c>
      <c r="Q2145" t="str">
        <f t="shared" si="200"/>
        <v>publishing</v>
      </c>
      <c r="R2145" t="str">
        <f t="shared" si="201"/>
        <v>children's books</v>
      </c>
      <c r="S2145" s="15">
        <f t="shared" si="202"/>
        <v>42068.549039351856</v>
      </c>
      <c r="T2145" s="15">
        <f t="shared" si="203"/>
        <v>42098.507372685184</v>
      </c>
    </row>
    <row r="2146" spans="1:20" ht="43.2" x14ac:dyDescent="0.3">
      <c r="A2146">
        <v>2754</v>
      </c>
      <c r="B2146" s="3" t="s">
        <v>2754</v>
      </c>
      <c r="C2146" s="3" t="s">
        <v>6864</v>
      </c>
      <c r="D2146">
        <v>10000</v>
      </c>
      <c r="E2146">
        <v>0</v>
      </c>
      <c r="F2146" s="6" t="s">
        <v>8221</v>
      </c>
      <c r="G2146" t="s">
        <v>8224</v>
      </c>
      <c r="H2146" t="s">
        <v>8246</v>
      </c>
      <c r="I2146">
        <v>1410448551</v>
      </c>
      <c r="J2146">
        <v>1407856551</v>
      </c>
      <c r="K2146" t="b">
        <v>0</v>
      </c>
      <c r="L2146">
        <v>0</v>
      </c>
      <c r="M2146" t="b">
        <v>0</v>
      </c>
      <c r="N2146" t="s">
        <v>8304</v>
      </c>
      <c r="O2146" s="9">
        <f t="shared" ref="O2146:O2209" si="204">E2146/D2146*100</f>
        <v>0</v>
      </c>
      <c r="P2146" s="10" t="e">
        <f t="shared" ref="P2146:P2209" si="205">E2146/L2146</f>
        <v>#DIV/0!</v>
      </c>
      <c r="Q2146" t="str">
        <f t="shared" ref="Q2146:Q2209" si="206">LEFT(N2146, SEARCH("/", N2146)-1)</f>
        <v>publishing</v>
      </c>
      <c r="R2146" t="str">
        <f t="shared" ref="R2146:R2209" si="207">RIGHT(N2146,LEN(N2146)-SEARCH("/",N2146))</f>
        <v>children's books</v>
      </c>
      <c r="S2146" s="15">
        <f t="shared" si="202"/>
        <v>41863.386006944449</v>
      </c>
      <c r="T2146" s="15">
        <f t="shared" si="203"/>
        <v>41893.386006944449</v>
      </c>
    </row>
    <row r="2147" spans="1:20" ht="43.2" x14ac:dyDescent="0.3">
      <c r="A2147">
        <v>2756</v>
      </c>
      <c r="B2147" s="3" t="s">
        <v>2756</v>
      </c>
      <c r="C2147" s="3" t="s">
        <v>6866</v>
      </c>
      <c r="D2147">
        <v>10000</v>
      </c>
      <c r="E2147">
        <v>1048</v>
      </c>
      <c r="F2147" s="6" t="s">
        <v>8221</v>
      </c>
      <c r="G2147" t="s">
        <v>8224</v>
      </c>
      <c r="H2147" t="s">
        <v>8246</v>
      </c>
      <c r="I2147">
        <v>1389476201</v>
      </c>
      <c r="J2147">
        <v>1386884201</v>
      </c>
      <c r="K2147" t="b">
        <v>0</v>
      </c>
      <c r="L2147">
        <v>33</v>
      </c>
      <c r="M2147" t="b">
        <v>0</v>
      </c>
      <c r="N2147" t="s">
        <v>8304</v>
      </c>
      <c r="O2147" s="9">
        <f t="shared" si="204"/>
        <v>10.48</v>
      </c>
      <c r="P2147" s="10">
        <f t="shared" si="205"/>
        <v>31.757575757575758</v>
      </c>
      <c r="Q2147" t="str">
        <f t="shared" si="206"/>
        <v>publishing</v>
      </c>
      <c r="R2147" t="str">
        <f t="shared" si="207"/>
        <v>children's books</v>
      </c>
      <c r="S2147" s="15">
        <f t="shared" si="202"/>
        <v>41620.65047453704</v>
      </c>
      <c r="T2147" s="15">
        <f t="shared" si="203"/>
        <v>41650.65047453704</v>
      </c>
    </row>
    <row r="2148" spans="1:20" ht="43.2" x14ac:dyDescent="0.3">
      <c r="A2148">
        <v>2871</v>
      </c>
      <c r="B2148" s="3" t="s">
        <v>2871</v>
      </c>
      <c r="C2148" s="3" t="s">
        <v>6981</v>
      </c>
      <c r="D2148">
        <v>10000</v>
      </c>
      <c r="E2148">
        <v>467</v>
      </c>
      <c r="F2148" s="6" t="s">
        <v>8221</v>
      </c>
      <c r="G2148" t="s">
        <v>8224</v>
      </c>
      <c r="H2148" t="s">
        <v>8246</v>
      </c>
      <c r="I2148">
        <v>1419183813</v>
      </c>
      <c r="J2148">
        <v>1417455813</v>
      </c>
      <c r="K2148" t="b">
        <v>0</v>
      </c>
      <c r="L2148">
        <v>13</v>
      </c>
      <c r="M2148" t="b">
        <v>0</v>
      </c>
      <c r="N2148" t="s">
        <v>8271</v>
      </c>
      <c r="O2148" s="9">
        <f t="shared" si="204"/>
        <v>4.67</v>
      </c>
      <c r="P2148" s="10">
        <f t="shared" si="205"/>
        <v>35.92307692307692</v>
      </c>
      <c r="Q2148" t="str">
        <f t="shared" si="206"/>
        <v>theater</v>
      </c>
      <c r="R2148" t="str">
        <f t="shared" si="207"/>
        <v>plays</v>
      </c>
      <c r="S2148" s="15">
        <f t="shared" si="202"/>
        <v>41974.488576388889</v>
      </c>
      <c r="T2148" s="15">
        <f t="shared" si="203"/>
        <v>41994.488576388889</v>
      </c>
    </row>
    <row r="2149" spans="1:20" ht="57.6" x14ac:dyDescent="0.3">
      <c r="A2149">
        <v>2883</v>
      </c>
      <c r="B2149" s="3" t="s">
        <v>2883</v>
      </c>
      <c r="C2149" s="3" t="s">
        <v>6993</v>
      </c>
      <c r="D2149">
        <v>10000</v>
      </c>
      <c r="E2149">
        <v>1908</v>
      </c>
      <c r="F2149" s="6" t="s">
        <v>8221</v>
      </c>
      <c r="G2149" t="s">
        <v>8224</v>
      </c>
      <c r="H2149" t="s">
        <v>8246</v>
      </c>
      <c r="I2149">
        <v>1454734740</v>
      </c>
      <c r="J2149">
        <v>1451684437</v>
      </c>
      <c r="K2149" t="b">
        <v>0</v>
      </c>
      <c r="L2149">
        <v>5</v>
      </c>
      <c r="M2149" t="b">
        <v>0</v>
      </c>
      <c r="N2149" t="s">
        <v>8271</v>
      </c>
      <c r="O2149" s="9">
        <f t="shared" si="204"/>
        <v>19.079999999999998</v>
      </c>
      <c r="P2149" s="10">
        <f t="shared" si="205"/>
        <v>381.6</v>
      </c>
      <c r="Q2149" t="str">
        <f t="shared" si="206"/>
        <v>theater</v>
      </c>
      <c r="R2149" t="str">
        <f t="shared" si="207"/>
        <v>plays</v>
      </c>
      <c r="S2149" s="15">
        <f t="shared" si="202"/>
        <v>42370.65320601852</v>
      </c>
      <c r="T2149" s="15">
        <f t="shared" si="203"/>
        <v>42405.957638888889</v>
      </c>
    </row>
    <row r="2150" spans="1:20" ht="43.2" x14ac:dyDescent="0.3">
      <c r="A2150">
        <v>2891</v>
      </c>
      <c r="B2150" s="3" t="s">
        <v>2891</v>
      </c>
      <c r="C2150" s="3" t="s">
        <v>7001</v>
      </c>
      <c r="D2150">
        <v>10000</v>
      </c>
      <c r="E2150">
        <v>273</v>
      </c>
      <c r="F2150" s="6" t="s">
        <v>8221</v>
      </c>
      <c r="G2150" t="s">
        <v>8224</v>
      </c>
      <c r="H2150" t="s">
        <v>8246</v>
      </c>
      <c r="I2150">
        <v>1460751128</v>
      </c>
      <c r="J2150">
        <v>1455570728</v>
      </c>
      <c r="K2150" t="b">
        <v>0</v>
      </c>
      <c r="L2150">
        <v>10</v>
      </c>
      <c r="M2150" t="b">
        <v>0</v>
      </c>
      <c r="N2150" t="s">
        <v>8271</v>
      </c>
      <c r="O2150" s="9">
        <f t="shared" si="204"/>
        <v>2.73</v>
      </c>
      <c r="P2150" s="10">
        <f t="shared" si="205"/>
        <v>27.3</v>
      </c>
      <c r="Q2150" t="str">
        <f t="shared" si="206"/>
        <v>theater</v>
      </c>
      <c r="R2150" t="str">
        <f t="shared" si="207"/>
        <v>plays</v>
      </c>
      <c r="S2150" s="15">
        <f t="shared" si="202"/>
        <v>42415.633425925931</v>
      </c>
      <c r="T2150" s="15">
        <f t="shared" si="203"/>
        <v>42475.59175925926</v>
      </c>
    </row>
    <row r="2151" spans="1:20" ht="43.2" x14ac:dyDescent="0.3">
      <c r="A2151">
        <v>2899</v>
      </c>
      <c r="B2151" s="3" t="s">
        <v>2899</v>
      </c>
      <c r="C2151" s="3" t="s">
        <v>7009</v>
      </c>
      <c r="D2151">
        <v>10000</v>
      </c>
      <c r="E2151">
        <v>0</v>
      </c>
      <c r="F2151" s="6" t="s">
        <v>8221</v>
      </c>
      <c r="G2151" t="s">
        <v>8224</v>
      </c>
      <c r="H2151" t="s">
        <v>8246</v>
      </c>
      <c r="I2151">
        <v>1469325158</v>
      </c>
      <c r="J2151">
        <v>1464141158</v>
      </c>
      <c r="K2151" t="b">
        <v>0</v>
      </c>
      <c r="L2151">
        <v>0</v>
      </c>
      <c r="M2151" t="b">
        <v>0</v>
      </c>
      <c r="N2151" t="s">
        <v>8271</v>
      </c>
      <c r="O2151" s="9">
        <f t="shared" si="204"/>
        <v>0</v>
      </c>
      <c r="P2151" s="10" t="e">
        <f t="shared" si="205"/>
        <v>#DIV/0!</v>
      </c>
      <c r="Q2151" t="str">
        <f t="shared" si="206"/>
        <v>theater</v>
      </c>
      <c r="R2151" t="str">
        <f t="shared" si="207"/>
        <v>plays</v>
      </c>
      <c r="S2151" s="15">
        <f t="shared" si="202"/>
        <v>42514.828217592592</v>
      </c>
      <c r="T2151" s="15">
        <f t="shared" si="203"/>
        <v>42574.828217592592</v>
      </c>
    </row>
    <row r="2152" spans="1:20" ht="43.2" x14ac:dyDescent="0.3">
      <c r="A2152">
        <v>2913</v>
      </c>
      <c r="B2152" s="3" t="s">
        <v>2913</v>
      </c>
      <c r="C2152" s="3" t="s">
        <v>7023</v>
      </c>
      <c r="D2152">
        <v>10000</v>
      </c>
      <c r="E2152">
        <v>2</v>
      </c>
      <c r="F2152" s="6" t="s">
        <v>8221</v>
      </c>
      <c r="G2152" t="s">
        <v>8224</v>
      </c>
      <c r="H2152" t="s">
        <v>8246</v>
      </c>
      <c r="I2152">
        <v>1410041339</v>
      </c>
      <c r="J2152">
        <v>1404857339</v>
      </c>
      <c r="K2152" t="b">
        <v>0</v>
      </c>
      <c r="L2152">
        <v>2</v>
      </c>
      <c r="M2152" t="b">
        <v>0</v>
      </c>
      <c r="N2152" t="s">
        <v>8271</v>
      </c>
      <c r="O2152" s="9">
        <f t="shared" si="204"/>
        <v>0.02</v>
      </c>
      <c r="P2152" s="10">
        <f t="shared" si="205"/>
        <v>1</v>
      </c>
      <c r="Q2152" t="str">
        <f t="shared" si="206"/>
        <v>theater</v>
      </c>
      <c r="R2152" t="str">
        <f t="shared" si="207"/>
        <v>plays</v>
      </c>
      <c r="S2152" s="15">
        <f t="shared" si="202"/>
        <v>41828.672905092593</v>
      </c>
      <c r="T2152" s="15">
        <f t="shared" si="203"/>
        <v>41888.672905092593</v>
      </c>
    </row>
    <row r="2153" spans="1:20" ht="43.2" x14ac:dyDescent="0.3">
      <c r="A2153">
        <v>2944</v>
      </c>
      <c r="B2153" s="3" t="s">
        <v>2944</v>
      </c>
      <c r="C2153" s="3" t="s">
        <v>7054</v>
      </c>
      <c r="D2153">
        <v>10000</v>
      </c>
      <c r="E2153">
        <v>100</v>
      </c>
      <c r="F2153" s="6" t="s">
        <v>8221</v>
      </c>
      <c r="G2153" t="s">
        <v>8224</v>
      </c>
      <c r="H2153" t="s">
        <v>8246</v>
      </c>
      <c r="I2153">
        <v>1433714198</v>
      </c>
      <c r="J2153">
        <v>1431122198</v>
      </c>
      <c r="K2153" t="b">
        <v>0</v>
      </c>
      <c r="L2153">
        <v>1</v>
      </c>
      <c r="M2153" t="b">
        <v>0</v>
      </c>
      <c r="N2153" t="s">
        <v>8303</v>
      </c>
      <c r="O2153" s="9">
        <f t="shared" si="204"/>
        <v>1</v>
      </c>
      <c r="P2153" s="10">
        <f t="shared" si="205"/>
        <v>100</v>
      </c>
      <c r="Q2153" t="str">
        <f t="shared" si="206"/>
        <v>theater</v>
      </c>
      <c r="R2153" t="str">
        <f t="shared" si="207"/>
        <v>spaces</v>
      </c>
      <c r="S2153" s="15">
        <f t="shared" si="202"/>
        <v>42132.6643287037</v>
      </c>
      <c r="T2153" s="15">
        <f t="shared" si="203"/>
        <v>42162.6643287037</v>
      </c>
    </row>
    <row r="2154" spans="1:20" ht="57.6" x14ac:dyDescent="0.3">
      <c r="A2154">
        <v>3053</v>
      </c>
      <c r="B2154" s="3" t="s">
        <v>3053</v>
      </c>
      <c r="C2154" s="3" t="s">
        <v>7163</v>
      </c>
      <c r="D2154">
        <v>10000</v>
      </c>
      <c r="E2154">
        <v>40</v>
      </c>
      <c r="F2154" s="6" t="s">
        <v>8221</v>
      </c>
      <c r="G2154" t="s">
        <v>8224</v>
      </c>
      <c r="H2154" t="s">
        <v>8246</v>
      </c>
      <c r="I2154">
        <v>1412222340</v>
      </c>
      <c r="J2154">
        <v>1407781013</v>
      </c>
      <c r="K2154" t="b">
        <v>0</v>
      </c>
      <c r="L2154">
        <v>3</v>
      </c>
      <c r="M2154" t="b">
        <v>0</v>
      </c>
      <c r="N2154" t="s">
        <v>8303</v>
      </c>
      <c r="O2154" s="9">
        <f t="shared" si="204"/>
        <v>0.4</v>
      </c>
      <c r="P2154" s="10">
        <f t="shared" si="205"/>
        <v>13.333333333333334</v>
      </c>
      <c r="Q2154" t="str">
        <f t="shared" si="206"/>
        <v>theater</v>
      </c>
      <c r="R2154" t="str">
        <f t="shared" si="207"/>
        <v>spaces</v>
      </c>
      <c r="S2154" s="15">
        <f t="shared" si="202"/>
        <v>41862.511724537035</v>
      </c>
      <c r="T2154" s="15">
        <f t="shared" si="203"/>
        <v>41913.915972222225</v>
      </c>
    </row>
    <row r="2155" spans="1:20" ht="43.2" x14ac:dyDescent="0.3">
      <c r="A2155">
        <v>3062</v>
      </c>
      <c r="B2155" s="3" t="s">
        <v>3062</v>
      </c>
      <c r="C2155" s="3" t="s">
        <v>7172</v>
      </c>
      <c r="D2155">
        <v>10000</v>
      </c>
      <c r="E2155">
        <v>6684</v>
      </c>
      <c r="F2155" s="6" t="s">
        <v>8221</v>
      </c>
      <c r="G2155" t="s">
        <v>8224</v>
      </c>
      <c r="H2155" t="s">
        <v>8246</v>
      </c>
      <c r="I2155">
        <v>1443636000</v>
      </c>
      <c r="J2155">
        <v>1441111892</v>
      </c>
      <c r="K2155" t="b">
        <v>0</v>
      </c>
      <c r="L2155">
        <v>67</v>
      </c>
      <c r="M2155" t="b">
        <v>0</v>
      </c>
      <c r="N2155" t="s">
        <v>8303</v>
      </c>
      <c r="O2155" s="9">
        <f t="shared" si="204"/>
        <v>66.84</v>
      </c>
      <c r="P2155" s="10">
        <f t="shared" si="205"/>
        <v>99.761194029850742</v>
      </c>
      <c r="Q2155" t="str">
        <f t="shared" si="206"/>
        <v>theater</v>
      </c>
      <c r="R2155" t="str">
        <f t="shared" si="207"/>
        <v>spaces</v>
      </c>
      <c r="S2155" s="15">
        <f t="shared" si="202"/>
        <v>42248.285787037035</v>
      </c>
      <c r="T2155" s="15">
        <f t="shared" si="203"/>
        <v>42277.5</v>
      </c>
    </row>
    <row r="2156" spans="1:20" ht="43.2" x14ac:dyDescent="0.3">
      <c r="A2156">
        <v>3070</v>
      </c>
      <c r="B2156" s="3" t="s">
        <v>3070</v>
      </c>
      <c r="C2156" s="3" t="s">
        <v>7180</v>
      </c>
      <c r="D2156">
        <v>10000</v>
      </c>
      <c r="E2156">
        <v>334</v>
      </c>
      <c r="F2156" s="6" t="s">
        <v>8221</v>
      </c>
      <c r="G2156" t="s">
        <v>8225</v>
      </c>
      <c r="H2156" t="s">
        <v>8247</v>
      </c>
      <c r="I2156">
        <v>1481132169</v>
      </c>
      <c r="J2156">
        <v>1479317769</v>
      </c>
      <c r="K2156" t="b">
        <v>0</v>
      </c>
      <c r="L2156">
        <v>16</v>
      </c>
      <c r="M2156" t="b">
        <v>0</v>
      </c>
      <c r="N2156" t="s">
        <v>8303</v>
      </c>
      <c r="O2156" s="9">
        <f t="shared" si="204"/>
        <v>3.34</v>
      </c>
      <c r="P2156" s="10">
        <f t="shared" si="205"/>
        <v>20.875</v>
      </c>
      <c r="Q2156" t="str">
        <f t="shared" si="206"/>
        <v>theater</v>
      </c>
      <c r="R2156" t="str">
        <f t="shared" si="207"/>
        <v>spaces</v>
      </c>
      <c r="S2156" s="15">
        <f t="shared" si="202"/>
        <v>42690.483437499999</v>
      </c>
      <c r="T2156" s="15">
        <f t="shared" si="203"/>
        <v>42711.483437499999</v>
      </c>
    </row>
    <row r="2157" spans="1:20" ht="28.8" x14ac:dyDescent="0.3">
      <c r="A2157">
        <v>3076</v>
      </c>
      <c r="B2157" s="3" t="s">
        <v>3076</v>
      </c>
      <c r="C2157" s="3" t="s">
        <v>7186</v>
      </c>
      <c r="D2157">
        <v>10000</v>
      </c>
      <c r="E2157">
        <v>1506</v>
      </c>
      <c r="F2157" s="6" t="s">
        <v>8221</v>
      </c>
      <c r="G2157" t="s">
        <v>8224</v>
      </c>
      <c r="H2157" t="s">
        <v>8246</v>
      </c>
      <c r="I2157">
        <v>1444405123</v>
      </c>
      <c r="J2157">
        <v>1439221123</v>
      </c>
      <c r="K2157" t="b">
        <v>0</v>
      </c>
      <c r="L2157">
        <v>50</v>
      </c>
      <c r="M2157" t="b">
        <v>0</v>
      </c>
      <c r="N2157" t="s">
        <v>8303</v>
      </c>
      <c r="O2157" s="9">
        <f t="shared" si="204"/>
        <v>15.06</v>
      </c>
      <c r="P2157" s="10">
        <f t="shared" si="205"/>
        <v>30.12</v>
      </c>
      <c r="Q2157" t="str">
        <f t="shared" si="206"/>
        <v>theater</v>
      </c>
      <c r="R2157" t="str">
        <f t="shared" si="207"/>
        <v>spaces</v>
      </c>
      <c r="S2157" s="15">
        <f t="shared" si="202"/>
        <v>42226.401886574073</v>
      </c>
      <c r="T2157" s="15">
        <f t="shared" si="203"/>
        <v>42286.401886574073</v>
      </c>
    </row>
    <row r="2158" spans="1:20" ht="43.2" x14ac:dyDescent="0.3">
      <c r="A2158">
        <v>3097</v>
      </c>
      <c r="B2158" s="3" t="s">
        <v>3097</v>
      </c>
      <c r="C2158" s="3" t="s">
        <v>7207</v>
      </c>
      <c r="D2158">
        <v>10000</v>
      </c>
      <c r="E2158">
        <v>1715</v>
      </c>
      <c r="F2158" s="6" t="s">
        <v>8221</v>
      </c>
      <c r="G2158" t="s">
        <v>8225</v>
      </c>
      <c r="H2158" t="s">
        <v>8247</v>
      </c>
      <c r="I2158">
        <v>1475848800</v>
      </c>
      <c r="J2158">
        <v>1474027501</v>
      </c>
      <c r="K2158" t="b">
        <v>0</v>
      </c>
      <c r="L2158">
        <v>42</v>
      </c>
      <c r="M2158" t="b">
        <v>0</v>
      </c>
      <c r="N2158" t="s">
        <v>8303</v>
      </c>
      <c r="O2158" s="9">
        <f t="shared" si="204"/>
        <v>17.150000000000002</v>
      </c>
      <c r="P2158" s="10">
        <f t="shared" si="205"/>
        <v>40.833333333333336</v>
      </c>
      <c r="Q2158" t="str">
        <f t="shared" si="206"/>
        <v>theater</v>
      </c>
      <c r="R2158" t="str">
        <f t="shared" si="207"/>
        <v>spaces</v>
      </c>
      <c r="S2158" s="15">
        <f t="shared" si="202"/>
        <v>42629.253483796296</v>
      </c>
      <c r="T2158" s="15">
        <f t="shared" si="203"/>
        <v>42650.333333333328</v>
      </c>
    </row>
    <row r="2159" spans="1:20" ht="43.2" x14ac:dyDescent="0.3">
      <c r="A2159">
        <v>3115</v>
      </c>
      <c r="B2159" s="3" t="s">
        <v>3115</v>
      </c>
      <c r="C2159" s="3" t="s">
        <v>7225</v>
      </c>
      <c r="D2159">
        <v>10000</v>
      </c>
      <c r="E2159">
        <v>300</v>
      </c>
      <c r="F2159" s="6" t="s">
        <v>8221</v>
      </c>
      <c r="G2159" t="s">
        <v>8235</v>
      </c>
      <c r="H2159" t="s">
        <v>8255</v>
      </c>
      <c r="I2159">
        <v>1465123427</v>
      </c>
      <c r="J2159">
        <v>1462531427</v>
      </c>
      <c r="K2159" t="b">
        <v>0</v>
      </c>
      <c r="L2159">
        <v>1</v>
      </c>
      <c r="M2159" t="b">
        <v>0</v>
      </c>
      <c r="N2159" t="s">
        <v>8303</v>
      </c>
      <c r="O2159" s="9">
        <f t="shared" si="204"/>
        <v>3</v>
      </c>
      <c r="P2159" s="10">
        <f t="shared" si="205"/>
        <v>300</v>
      </c>
      <c r="Q2159" t="str">
        <f t="shared" si="206"/>
        <v>theater</v>
      </c>
      <c r="R2159" t="str">
        <f t="shared" si="207"/>
        <v>spaces</v>
      </c>
      <c r="S2159" s="15">
        <f t="shared" si="202"/>
        <v>42496.197071759263</v>
      </c>
      <c r="T2159" s="15">
        <f t="shared" si="203"/>
        <v>42526.197071759263</v>
      </c>
    </row>
    <row r="2160" spans="1:20" ht="57.6" x14ac:dyDescent="0.3">
      <c r="A2160">
        <v>3119</v>
      </c>
      <c r="B2160" s="3" t="s">
        <v>3119</v>
      </c>
      <c r="C2160" s="3" t="s">
        <v>7229</v>
      </c>
      <c r="D2160">
        <v>10000</v>
      </c>
      <c r="E2160">
        <v>5</v>
      </c>
      <c r="F2160" s="6" t="s">
        <v>8221</v>
      </c>
      <c r="G2160" t="s">
        <v>8224</v>
      </c>
      <c r="H2160" t="s">
        <v>8246</v>
      </c>
      <c r="I2160">
        <v>1427414732</v>
      </c>
      <c r="J2160">
        <v>1424826332</v>
      </c>
      <c r="K2160" t="b">
        <v>0</v>
      </c>
      <c r="L2160">
        <v>1</v>
      </c>
      <c r="M2160" t="b">
        <v>0</v>
      </c>
      <c r="N2160" t="s">
        <v>8303</v>
      </c>
      <c r="O2160" s="9">
        <f t="shared" si="204"/>
        <v>0.05</v>
      </c>
      <c r="P2160" s="10">
        <f t="shared" si="205"/>
        <v>5</v>
      </c>
      <c r="Q2160" t="str">
        <f t="shared" si="206"/>
        <v>theater</v>
      </c>
      <c r="R2160" t="str">
        <f t="shared" si="207"/>
        <v>spaces</v>
      </c>
      <c r="S2160" s="15">
        <f t="shared" si="202"/>
        <v>42059.79550925926</v>
      </c>
      <c r="T2160" s="15">
        <f t="shared" si="203"/>
        <v>42089.753842592589</v>
      </c>
    </row>
    <row r="2161" spans="1:20" ht="43.2" x14ac:dyDescent="0.3">
      <c r="A2161">
        <v>3192</v>
      </c>
      <c r="B2161" s="3" t="s">
        <v>3192</v>
      </c>
      <c r="C2161" s="3" t="s">
        <v>7302</v>
      </c>
      <c r="D2161">
        <v>10000</v>
      </c>
      <c r="E2161">
        <v>102</v>
      </c>
      <c r="F2161" s="6" t="s">
        <v>8221</v>
      </c>
      <c r="G2161" t="s">
        <v>8225</v>
      </c>
      <c r="H2161" t="s">
        <v>8247</v>
      </c>
      <c r="I2161">
        <v>1425160800</v>
      </c>
      <c r="J2161">
        <v>1421274859</v>
      </c>
      <c r="K2161" t="b">
        <v>0</v>
      </c>
      <c r="L2161">
        <v>8</v>
      </c>
      <c r="M2161" t="b">
        <v>0</v>
      </c>
      <c r="N2161" t="s">
        <v>8305</v>
      </c>
      <c r="O2161" s="9">
        <f t="shared" si="204"/>
        <v>1.02</v>
      </c>
      <c r="P2161" s="10">
        <f t="shared" si="205"/>
        <v>12.75</v>
      </c>
      <c r="Q2161" t="str">
        <f t="shared" si="206"/>
        <v>theater</v>
      </c>
      <c r="R2161" t="str">
        <f t="shared" si="207"/>
        <v>musical</v>
      </c>
      <c r="S2161" s="15">
        <f t="shared" si="202"/>
        <v>42018.69049768518</v>
      </c>
      <c r="T2161" s="15">
        <f t="shared" si="203"/>
        <v>42063.666666666672</v>
      </c>
    </row>
    <row r="2162" spans="1:20" ht="28.8" x14ac:dyDescent="0.3">
      <c r="A2162">
        <v>3197</v>
      </c>
      <c r="B2162" s="3" t="s">
        <v>3197</v>
      </c>
      <c r="C2162" s="3" t="s">
        <v>7307</v>
      </c>
      <c r="D2162">
        <v>10000</v>
      </c>
      <c r="E2162">
        <v>1145</v>
      </c>
      <c r="F2162" s="6" t="s">
        <v>8221</v>
      </c>
      <c r="G2162" t="s">
        <v>8234</v>
      </c>
      <c r="H2162" t="s">
        <v>8254</v>
      </c>
      <c r="I2162">
        <v>1423050618</v>
      </c>
      <c r="J2162">
        <v>1420458618</v>
      </c>
      <c r="K2162" t="b">
        <v>0</v>
      </c>
      <c r="L2162">
        <v>4</v>
      </c>
      <c r="M2162" t="b">
        <v>0</v>
      </c>
      <c r="N2162" t="s">
        <v>8305</v>
      </c>
      <c r="O2162" s="9">
        <f t="shared" si="204"/>
        <v>11.450000000000001</v>
      </c>
      <c r="P2162" s="10">
        <f t="shared" si="205"/>
        <v>286.25</v>
      </c>
      <c r="Q2162" t="str">
        <f t="shared" si="206"/>
        <v>theater</v>
      </c>
      <c r="R2162" t="str">
        <f t="shared" si="207"/>
        <v>musical</v>
      </c>
      <c r="S2162" s="15">
        <f t="shared" si="202"/>
        <v>42009.243263888886</v>
      </c>
      <c r="T2162" s="15">
        <f t="shared" si="203"/>
        <v>42039.243263888886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204"/>
        <v>115.75</v>
      </c>
      <c r="P2163" s="10">
        <f t="shared" si="205"/>
        <v>35.615384615384613</v>
      </c>
      <c r="Q2163" t="str">
        <f t="shared" si="206"/>
        <v>music</v>
      </c>
      <c r="R2163" t="str">
        <f t="shared" si="207"/>
        <v>rock</v>
      </c>
      <c r="S2163" s="15">
        <f t="shared" si="202"/>
        <v>42240.602534722217</v>
      </c>
      <c r="T2163" s="15">
        <f t="shared" si="203"/>
        <v>42270.602534722217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204"/>
        <v>112.26666666666667</v>
      </c>
      <c r="P2164" s="10">
        <f t="shared" si="205"/>
        <v>87.103448275862064</v>
      </c>
      <c r="Q2164" t="str">
        <f t="shared" si="206"/>
        <v>music</v>
      </c>
      <c r="R2164" t="str">
        <f t="shared" si="207"/>
        <v>rock</v>
      </c>
      <c r="S2164" s="15">
        <f t="shared" si="202"/>
        <v>41813.516099537039</v>
      </c>
      <c r="T2164" s="15">
        <f t="shared" si="203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204"/>
        <v>132.20000000000002</v>
      </c>
      <c r="P2165" s="10">
        <f t="shared" si="205"/>
        <v>75.11363636363636</v>
      </c>
      <c r="Q2165" t="str">
        <f t="shared" si="206"/>
        <v>music</v>
      </c>
      <c r="R2165" t="str">
        <f t="shared" si="207"/>
        <v>rock</v>
      </c>
      <c r="S2165" s="15">
        <f t="shared" si="202"/>
        <v>42111.649537037039</v>
      </c>
      <c r="T2165" s="15">
        <f t="shared" si="203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204"/>
        <v>102.63636363636364</v>
      </c>
      <c r="P2166" s="10">
        <f t="shared" si="205"/>
        <v>68.01204819277109</v>
      </c>
      <c r="Q2166" t="str">
        <f t="shared" si="206"/>
        <v>music</v>
      </c>
      <c r="R2166" t="str">
        <f t="shared" si="207"/>
        <v>rock</v>
      </c>
      <c r="S2166" s="15">
        <f t="shared" si="202"/>
        <v>42515.46775462963</v>
      </c>
      <c r="T2166" s="15">
        <f t="shared" si="203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204"/>
        <v>138.64000000000001</v>
      </c>
      <c r="P2167" s="10">
        <f t="shared" si="205"/>
        <v>29.623931623931625</v>
      </c>
      <c r="Q2167" t="str">
        <f t="shared" si="206"/>
        <v>music</v>
      </c>
      <c r="R2167" t="str">
        <f t="shared" si="207"/>
        <v>rock</v>
      </c>
      <c r="S2167" s="15">
        <f t="shared" si="202"/>
        <v>42438.417071759264</v>
      </c>
      <c r="T2167" s="15">
        <f t="shared" si="203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204"/>
        <v>146.6</v>
      </c>
      <c r="P2168" s="10">
        <f t="shared" si="205"/>
        <v>91.625</v>
      </c>
      <c r="Q2168" t="str">
        <f t="shared" si="206"/>
        <v>music</v>
      </c>
      <c r="R2168" t="str">
        <f t="shared" si="207"/>
        <v>rock</v>
      </c>
      <c r="S2168" s="15">
        <f t="shared" si="202"/>
        <v>41933.588171296295</v>
      </c>
      <c r="T2168" s="15">
        <f t="shared" si="203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204"/>
        <v>120</v>
      </c>
      <c r="P2169" s="10">
        <f t="shared" si="205"/>
        <v>22.5</v>
      </c>
      <c r="Q2169" t="str">
        <f t="shared" si="206"/>
        <v>music</v>
      </c>
      <c r="R2169" t="str">
        <f t="shared" si="207"/>
        <v>rock</v>
      </c>
      <c r="S2169" s="15">
        <f t="shared" si="202"/>
        <v>41152.816400462965</v>
      </c>
      <c r="T2169" s="15">
        <f t="shared" si="203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204"/>
        <v>121.5816111111111</v>
      </c>
      <c r="P2170" s="10">
        <f t="shared" si="205"/>
        <v>64.366735294117646</v>
      </c>
      <c r="Q2170" t="str">
        <f t="shared" si="206"/>
        <v>music</v>
      </c>
      <c r="R2170" t="str">
        <f t="shared" si="207"/>
        <v>rock</v>
      </c>
      <c r="S2170" s="15">
        <f t="shared" si="202"/>
        <v>42745.350243055553</v>
      </c>
      <c r="T2170" s="15">
        <f t="shared" si="203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204"/>
        <v>100</v>
      </c>
      <c r="P2171" s="10">
        <f t="shared" si="205"/>
        <v>21.857142857142858</v>
      </c>
      <c r="Q2171" t="str">
        <f t="shared" si="206"/>
        <v>music</v>
      </c>
      <c r="R2171" t="str">
        <f t="shared" si="207"/>
        <v>rock</v>
      </c>
      <c r="S2171" s="15">
        <f t="shared" si="202"/>
        <v>42793.450821759259</v>
      </c>
      <c r="T2171" s="15">
        <f t="shared" si="203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204"/>
        <v>180.85714285714286</v>
      </c>
      <c r="P2172" s="10">
        <f t="shared" si="205"/>
        <v>33.315789473684212</v>
      </c>
      <c r="Q2172" t="str">
        <f t="shared" si="206"/>
        <v>music</v>
      </c>
      <c r="R2172" t="str">
        <f t="shared" si="207"/>
        <v>rock</v>
      </c>
      <c r="S2172" s="15">
        <f t="shared" si="202"/>
        <v>42198.500254629631</v>
      </c>
      <c r="T2172" s="15">
        <f t="shared" si="203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204"/>
        <v>106.075</v>
      </c>
      <c r="P2173" s="10">
        <f t="shared" si="205"/>
        <v>90.276595744680847</v>
      </c>
      <c r="Q2173" t="str">
        <f t="shared" si="206"/>
        <v>music</v>
      </c>
      <c r="R2173" t="str">
        <f t="shared" si="207"/>
        <v>rock</v>
      </c>
      <c r="S2173" s="15">
        <f t="shared" si="202"/>
        <v>42141.70711805555</v>
      </c>
      <c r="T2173" s="15">
        <f t="shared" si="203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204"/>
        <v>100</v>
      </c>
      <c r="P2174" s="10">
        <f t="shared" si="205"/>
        <v>76.92307692307692</v>
      </c>
      <c r="Q2174" t="str">
        <f t="shared" si="206"/>
        <v>music</v>
      </c>
      <c r="R2174" t="str">
        <f t="shared" si="207"/>
        <v>rock</v>
      </c>
      <c r="S2174" s="15">
        <f t="shared" si="202"/>
        <v>42082.330092592587</v>
      </c>
      <c r="T2174" s="15">
        <f t="shared" si="203"/>
        <v>42112.330092592587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204"/>
        <v>126.92857142857143</v>
      </c>
      <c r="P2175" s="10">
        <f t="shared" si="205"/>
        <v>59.233333333333334</v>
      </c>
      <c r="Q2175" t="str">
        <f t="shared" si="206"/>
        <v>music</v>
      </c>
      <c r="R2175" t="str">
        <f t="shared" si="207"/>
        <v>rock</v>
      </c>
      <c r="S2175" s="15">
        <f t="shared" si="202"/>
        <v>41495.442627314813</v>
      </c>
      <c r="T2175" s="15">
        <f t="shared" si="203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204"/>
        <v>102.97499999999999</v>
      </c>
      <c r="P2176" s="10">
        <f t="shared" si="205"/>
        <v>65.38095238095238</v>
      </c>
      <c r="Q2176" t="str">
        <f t="shared" si="206"/>
        <v>music</v>
      </c>
      <c r="R2176" t="str">
        <f t="shared" si="207"/>
        <v>rock</v>
      </c>
      <c r="S2176" s="15">
        <f t="shared" si="202"/>
        <v>42465.292905092589</v>
      </c>
      <c r="T2176" s="15">
        <f t="shared" si="203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204"/>
        <v>250</v>
      </c>
      <c r="P2177" s="10">
        <f t="shared" si="205"/>
        <v>67.307692307692307</v>
      </c>
      <c r="Q2177" t="str">
        <f t="shared" si="206"/>
        <v>music</v>
      </c>
      <c r="R2177" t="str">
        <f t="shared" si="207"/>
        <v>rock</v>
      </c>
      <c r="S2177" s="15">
        <f t="shared" si="202"/>
        <v>42564.759097222224</v>
      </c>
      <c r="T2177" s="15">
        <f t="shared" si="203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204"/>
        <v>126.02</v>
      </c>
      <c r="P2178" s="10">
        <f t="shared" si="205"/>
        <v>88.74647887323944</v>
      </c>
      <c r="Q2178" t="str">
        <f t="shared" si="206"/>
        <v>music</v>
      </c>
      <c r="R2178" t="str">
        <f t="shared" si="207"/>
        <v>rock</v>
      </c>
      <c r="S2178" s="15">
        <f t="shared" si="202"/>
        <v>42096.383206018523</v>
      </c>
      <c r="T2178" s="15">
        <f t="shared" si="203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si="204"/>
        <v>100.12</v>
      </c>
      <c r="P2179" s="10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5">
        <f t="shared" ref="S2179:S2242" si="208">(((J2179/60)/60)/24)+DATE(1970,1,1)+(-6/24)</f>
        <v>42502.000775462962</v>
      </c>
      <c r="T2179" s="15">
        <f t="shared" ref="T2179:T2242" si="209">(((I2179/60)/60)/24)+DATE(1970,1,1)+(-6/24)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1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08"/>
        <v>42723.38653935185</v>
      </c>
      <c r="T2180" s="15">
        <f t="shared" si="20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10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08"/>
        <v>42074.921203703707</v>
      </c>
      <c r="T2181" s="15">
        <f t="shared" si="20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10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08"/>
        <v>42279.419768518521</v>
      </c>
      <c r="T2182" s="15">
        <f t="shared" si="20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10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42772.755243055552</v>
      </c>
      <c r="T2183" s="15">
        <f t="shared" si="20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10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41879.650752314818</v>
      </c>
      <c r="T2184" s="15">
        <f t="shared" si="20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10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42745.115474537044</v>
      </c>
      <c r="T2185" s="15">
        <f t="shared" si="20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10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42380.440289351856</v>
      </c>
      <c r="T2186" s="15">
        <f t="shared" si="20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10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41319.099988425929</v>
      </c>
      <c r="T2187" s="15">
        <f t="shared" si="209"/>
        <v>41359.099988425929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10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42583.365081018521</v>
      </c>
      <c r="T2188" s="15">
        <f t="shared" si="20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10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42067.959097222221</v>
      </c>
      <c r="T2189" s="15">
        <f t="shared" si="20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1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42633.336122685185</v>
      </c>
      <c r="T2190" s="15">
        <f t="shared" si="20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10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42467.538194444445</v>
      </c>
      <c r="T2191" s="15">
        <f t="shared" si="20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10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42417.375046296293</v>
      </c>
      <c r="T2192" s="15">
        <f t="shared" si="20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10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42768.583645833336</v>
      </c>
      <c r="T2193" s="15">
        <f t="shared" si="20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10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42691.6012037037</v>
      </c>
      <c r="T2194" s="15">
        <f t="shared" si="20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10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42664.155925925923</v>
      </c>
      <c r="T2195" s="15">
        <f t="shared" si="20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10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42425.507986111115</v>
      </c>
      <c r="T2196" s="15">
        <f t="shared" si="20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10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42197.521990740745</v>
      </c>
      <c r="T2197" s="15">
        <f t="shared" si="20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10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42675.237291666665</v>
      </c>
      <c r="T2198" s="15">
        <f t="shared" si="20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10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42033.334016203706</v>
      </c>
      <c r="T2199" s="15">
        <f t="shared" si="20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1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42292.263888888891</v>
      </c>
      <c r="T2200" s="15">
        <f t="shared" si="20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10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42262.166643518518</v>
      </c>
      <c r="T2201" s="15">
        <f t="shared" si="20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10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42163.375787037032</v>
      </c>
      <c r="T2202" s="15">
        <f t="shared" si="20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10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41276.596817129634</v>
      </c>
      <c r="T2203" s="15">
        <f t="shared" si="209"/>
        <v>41290.596817129634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10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41184.599166666667</v>
      </c>
      <c r="T2204" s="15">
        <f t="shared" si="20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10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42241.60974537037</v>
      </c>
      <c r="T2205" s="15">
        <f t="shared" si="20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10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41312.061562499999</v>
      </c>
      <c r="T2206" s="15">
        <f t="shared" si="20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10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41031.57163194444</v>
      </c>
      <c r="T2207" s="15">
        <f t="shared" si="209"/>
        <v>41061.57163194444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10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40997.007222222222</v>
      </c>
      <c r="T2208" s="15">
        <f t="shared" si="20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10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41563.944131944445</v>
      </c>
      <c r="T2209" s="15">
        <f t="shared" si="20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ref="O2210:O2273" si="210">E2210/D2210*100</f>
        <v>101.6</v>
      </c>
      <c r="P2210" s="10">
        <f t="shared" ref="P2210:P2273" si="211">E2210/L2210</f>
        <v>42.333333333333336</v>
      </c>
      <c r="Q2210" t="str">
        <f t="shared" ref="Q2210:Q2273" si="212">LEFT(N2210, SEARCH("/", N2210)-1)</f>
        <v>music</v>
      </c>
      <c r="R2210" t="str">
        <f t="shared" ref="R2210:R2273" si="213">RIGHT(N2210,LEN(N2210)-SEARCH("/",N2210))</f>
        <v>electronic music</v>
      </c>
      <c r="S2210" s="15">
        <f t="shared" si="208"/>
        <v>40946.632245370369</v>
      </c>
      <c r="T2210" s="15">
        <f t="shared" si="20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10"/>
        <v>150.80000000000001</v>
      </c>
      <c r="P2211" s="10">
        <f t="shared" si="211"/>
        <v>50.266666666666666</v>
      </c>
      <c r="Q2211" t="str">
        <f t="shared" si="212"/>
        <v>music</v>
      </c>
      <c r="R2211" t="str">
        <f t="shared" si="213"/>
        <v>electronic music</v>
      </c>
      <c r="S2211" s="15">
        <f t="shared" si="208"/>
        <v>41732.229675925926</v>
      </c>
      <c r="T2211" s="15">
        <f t="shared" si="20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10"/>
        <v>111.425</v>
      </c>
      <c r="P2212" s="10">
        <f t="shared" si="211"/>
        <v>61.902777777777779</v>
      </c>
      <c r="Q2212" t="str">
        <f t="shared" si="212"/>
        <v>music</v>
      </c>
      <c r="R2212" t="str">
        <f t="shared" si="213"/>
        <v>electronic music</v>
      </c>
      <c r="S2212" s="15">
        <f t="shared" si="208"/>
        <v>40955.816087962965</v>
      </c>
      <c r="T2212" s="15">
        <f t="shared" si="209"/>
        <v>41013.48333333333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10"/>
        <v>195.6</v>
      </c>
      <c r="P2213" s="10">
        <f t="shared" si="211"/>
        <v>40.75</v>
      </c>
      <c r="Q2213" t="str">
        <f t="shared" si="212"/>
        <v>music</v>
      </c>
      <c r="R2213" t="str">
        <f t="shared" si="213"/>
        <v>electronic music</v>
      </c>
      <c r="S2213" s="15">
        <f t="shared" si="208"/>
        <v>41716.535011574073</v>
      </c>
      <c r="T2213" s="15">
        <f t="shared" si="20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10"/>
        <v>114.38333333333333</v>
      </c>
      <c r="P2214" s="10">
        <f t="shared" si="211"/>
        <v>55.796747967479675</v>
      </c>
      <c r="Q2214" t="str">
        <f t="shared" si="212"/>
        <v>music</v>
      </c>
      <c r="R2214" t="str">
        <f t="shared" si="213"/>
        <v>electronic music</v>
      </c>
      <c r="S2214" s="15">
        <f t="shared" si="208"/>
        <v>41548.497418981482</v>
      </c>
      <c r="T2214" s="15">
        <f t="shared" si="20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10"/>
        <v>200</v>
      </c>
      <c r="P2215" s="10">
        <f t="shared" si="211"/>
        <v>10</v>
      </c>
      <c r="Q2215" t="str">
        <f t="shared" si="212"/>
        <v>music</v>
      </c>
      <c r="R2215" t="str">
        <f t="shared" si="213"/>
        <v>electronic music</v>
      </c>
      <c r="S2215" s="15">
        <f t="shared" si="208"/>
        <v>42109.576145833329</v>
      </c>
      <c r="T2215" s="15">
        <f t="shared" si="20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10"/>
        <v>292.50166666666667</v>
      </c>
      <c r="P2216" s="10">
        <f t="shared" si="211"/>
        <v>73.125416666666666</v>
      </c>
      <c r="Q2216" t="str">
        <f t="shared" si="212"/>
        <v>music</v>
      </c>
      <c r="R2216" t="str">
        <f t="shared" si="213"/>
        <v>electronic music</v>
      </c>
      <c r="S2216" s="15">
        <f t="shared" si="208"/>
        <v>41646.542222222226</v>
      </c>
      <c r="T2216" s="15">
        <f t="shared" si="20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10"/>
        <v>156.36363636363637</v>
      </c>
      <c r="P2217" s="10">
        <f t="shared" si="211"/>
        <v>26.060606060606062</v>
      </c>
      <c r="Q2217" t="str">
        <f t="shared" si="212"/>
        <v>music</v>
      </c>
      <c r="R2217" t="str">
        <f t="shared" si="213"/>
        <v>electronic music</v>
      </c>
      <c r="S2217" s="15">
        <f t="shared" si="208"/>
        <v>40958.467268518521</v>
      </c>
      <c r="T2217" s="15">
        <f t="shared" si="20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10"/>
        <v>105.66666666666666</v>
      </c>
      <c r="P2218" s="10">
        <f t="shared" si="211"/>
        <v>22.642857142857142</v>
      </c>
      <c r="Q2218" t="str">
        <f t="shared" si="212"/>
        <v>music</v>
      </c>
      <c r="R2218" t="str">
        <f t="shared" si="213"/>
        <v>electronic music</v>
      </c>
      <c r="S2218" s="15">
        <f t="shared" si="208"/>
        <v>42194.501678240747</v>
      </c>
      <c r="T2218" s="15">
        <f t="shared" si="209"/>
        <v>42208.501678240747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10"/>
        <v>101.19047619047619</v>
      </c>
      <c r="P2219" s="10">
        <f t="shared" si="211"/>
        <v>47.222222222222221</v>
      </c>
      <c r="Q2219" t="str">
        <f t="shared" si="212"/>
        <v>music</v>
      </c>
      <c r="R2219" t="str">
        <f t="shared" si="213"/>
        <v>electronic music</v>
      </c>
      <c r="S2219" s="15">
        <f t="shared" si="208"/>
        <v>42299.526770833334</v>
      </c>
      <c r="T2219" s="15">
        <f t="shared" si="20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10"/>
        <v>122.833</v>
      </c>
      <c r="P2220" s="10">
        <f t="shared" si="211"/>
        <v>32.324473684210524</v>
      </c>
      <c r="Q2220" t="str">
        <f t="shared" si="212"/>
        <v>music</v>
      </c>
      <c r="R2220" t="str">
        <f t="shared" si="213"/>
        <v>electronic music</v>
      </c>
      <c r="S2220" s="15">
        <f t="shared" si="208"/>
        <v>41127.562303240738</v>
      </c>
      <c r="T2220" s="15">
        <f t="shared" si="20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10"/>
        <v>101.49999999999999</v>
      </c>
      <c r="P2221" s="10">
        <f t="shared" si="211"/>
        <v>53.421052631578945</v>
      </c>
      <c r="Q2221" t="str">
        <f t="shared" si="212"/>
        <v>music</v>
      </c>
      <c r="R2221" t="str">
        <f t="shared" si="213"/>
        <v>electronic music</v>
      </c>
      <c r="S2221" s="15">
        <f t="shared" si="208"/>
        <v>42205.468888888892</v>
      </c>
      <c r="T2221" s="15">
        <f t="shared" si="20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10"/>
        <v>101.14285714285714</v>
      </c>
      <c r="P2222" s="10">
        <f t="shared" si="211"/>
        <v>51.304347826086953</v>
      </c>
      <c r="Q2222" t="str">
        <f t="shared" si="212"/>
        <v>music</v>
      </c>
      <c r="R2222" t="str">
        <f t="shared" si="213"/>
        <v>electronic music</v>
      </c>
      <c r="S2222" s="15">
        <f t="shared" si="208"/>
        <v>41451.810601851852</v>
      </c>
      <c r="T2222" s="15">
        <f t="shared" si="20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10"/>
        <v>108.11999999999999</v>
      </c>
      <c r="P2223" s="10">
        <f t="shared" si="211"/>
        <v>37.197247706422019</v>
      </c>
      <c r="Q2223" t="str">
        <f t="shared" si="212"/>
        <v>games</v>
      </c>
      <c r="R2223" t="str">
        <f t="shared" si="213"/>
        <v>tabletop games</v>
      </c>
      <c r="S2223" s="15">
        <f t="shared" si="208"/>
        <v>42452.416770833333</v>
      </c>
      <c r="T2223" s="15">
        <f t="shared" si="20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10"/>
        <v>162.6</v>
      </c>
      <c r="P2224" s="10">
        <f t="shared" si="211"/>
        <v>27.1</v>
      </c>
      <c r="Q2224" t="str">
        <f t="shared" si="212"/>
        <v>games</v>
      </c>
      <c r="R2224" t="str">
        <f t="shared" si="213"/>
        <v>tabletop games</v>
      </c>
      <c r="S2224" s="15">
        <f t="shared" si="208"/>
        <v>40906.537581018521</v>
      </c>
      <c r="T2224" s="15">
        <f t="shared" si="20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10"/>
        <v>105.80000000000001</v>
      </c>
      <c r="P2225" s="10">
        <f t="shared" si="211"/>
        <v>206.31</v>
      </c>
      <c r="Q2225" t="str">
        <f t="shared" si="212"/>
        <v>games</v>
      </c>
      <c r="R2225" t="str">
        <f t="shared" si="213"/>
        <v>tabletop games</v>
      </c>
      <c r="S2225" s="15">
        <f t="shared" si="208"/>
        <v>42152.390833333338</v>
      </c>
      <c r="T2225" s="15">
        <f t="shared" si="209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10"/>
        <v>243.15000000000003</v>
      </c>
      <c r="P2226" s="10">
        <f t="shared" si="211"/>
        <v>82.145270270270274</v>
      </c>
      <c r="Q2226" t="str">
        <f t="shared" si="212"/>
        <v>games</v>
      </c>
      <c r="R2226" t="str">
        <f t="shared" si="213"/>
        <v>tabletop games</v>
      </c>
      <c r="S2226" s="15">
        <f t="shared" si="208"/>
        <v>42644.417534722219</v>
      </c>
      <c r="T2226" s="15">
        <f t="shared" si="20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10"/>
        <v>944.83338095238094</v>
      </c>
      <c r="P2227" s="10">
        <f t="shared" si="211"/>
        <v>164.79651993355483</v>
      </c>
      <c r="Q2227" t="str">
        <f t="shared" si="212"/>
        <v>games</v>
      </c>
      <c r="R2227" t="str">
        <f t="shared" si="213"/>
        <v>tabletop games</v>
      </c>
      <c r="S2227" s="15">
        <f t="shared" si="208"/>
        <v>41873.54184027778</v>
      </c>
      <c r="T2227" s="15">
        <f t="shared" si="20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10"/>
        <v>108.46283333333334</v>
      </c>
      <c r="P2228" s="10">
        <f t="shared" si="211"/>
        <v>60.820280373831778</v>
      </c>
      <c r="Q2228" t="str">
        <f t="shared" si="212"/>
        <v>games</v>
      </c>
      <c r="R2228" t="str">
        <f t="shared" si="213"/>
        <v>tabletop games</v>
      </c>
      <c r="S2228" s="15">
        <f t="shared" si="208"/>
        <v>42381.54886574074</v>
      </c>
      <c r="T2228" s="15">
        <f t="shared" si="20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10"/>
        <v>157.37692307692308</v>
      </c>
      <c r="P2229" s="10">
        <f t="shared" si="211"/>
        <v>67.970099667774093</v>
      </c>
      <c r="Q2229" t="str">
        <f t="shared" si="212"/>
        <v>games</v>
      </c>
      <c r="R2229" t="str">
        <f t="shared" si="213"/>
        <v>tabletop games</v>
      </c>
      <c r="S2229" s="15">
        <f t="shared" si="208"/>
        <v>41561.557349537034</v>
      </c>
      <c r="T2229" s="15">
        <f t="shared" si="20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10"/>
        <v>1174.49</v>
      </c>
      <c r="P2230" s="10">
        <f t="shared" si="211"/>
        <v>81.561805555555551</v>
      </c>
      <c r="Q2230" t="str">
        <f t="shared" si="212"/>
        <v>games</v>
      </c>
      <c r="R2230" t="str">
        <f t="shared" si="213"/>
        <v>tabletop games</v>
      </c>
      <c r="S2230" s="15">
        <f t="shared" si="208"/>
        <v>42202.028194444443</v>
      </c>
      <c r="T2230" s="15">
        <f t="shared" si="20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10"/>
        <v>171.04755366949576</v>
      </c>
      <c r="P2231" s="10">
        <f t="shared" si="211"/>
        <v>25.42547309833024</v>
      </c>
      <c r="Q2231" t="str">
        <f t="shared" si="212"/>
        <v>games</v>
      </c>
      <c r="R2231" t="str">
        <f t="shared" si="213"/>
        <v>tabletop games</v>
      </c>
      <c r="S2231" s="15">
        <f t="shared" si="208"/>
        <v>41484.414247685185</v>
      </c>
      <c r="T2231" s="15">
        <f t="shared" si="20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10"/>
        <v>125.95294117647057</v>
      </c>
      <c r="P2232" s="10">
        <f t="shared" si="211"/>
        <v>21.497991967871485</v>
      </c>
      <c r="Q2232" t="str">
        <f t="shared" si="212"/>
        <v>games</v>
      </c>
      <c r="R2232" t="str">
        <f t="shared" si="213"/>
        <v>tabletop games</v>
      </c>
      <c r="S2232" s="15">
        <f t="shared" si="208"/>
        <v>41724.631099537037</v>
      </c>
      <c r="T2232" s="15">
        <f t="shared" si="20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10"/>
        <v>1212.1296000000002</v>
      </c>
      <c r="P2233" s="10">
        <f t="shared" si="211"/>
        <v>27.226630727762803</v>
      </c>
      <c r="Q2233" t="str">
        <f t="shared" si="212"/>
        <v>games</v>
      </c>
      <c r="R2233" t="str">
        <f t="shared" si="213"/>
        <v>tabletop games</v>
      </c>
      <c r="S2233" s="15">
        <f t="shared" si="208"/>
        <v>41423.660891203705</v>
      </c>
      <c r="T2233" s="15">
        <f t="shared" si="20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10"/>
        <v>495.8</v>
      </c>
      <c r="P2234" s="10">
        <f t="shared" si="211"/>
        <v>25.091093117408906</v>
      </c>
      <c r="Q2234" t="str">
        <f t="shared" si="212"/>
        <v>games</v>
      </c>
      <c r="R2234" t="str">
        <f t="shared" si="213"/>
        <v>tabletop games</v>
      </c>
      <c r="S2234" s="15">
        <f t="shared" si="208"/>
        <v>41806.544074074074</v>
      </c>
      <c r="T2234" s="15">
        <f t="shared" si="20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10"/>
        <v>332.03999999999996</v>
      </c>
      <c r="P2235" s="10">
        <f t="shared" si="211"/>
        <v>21.230179028132991</v>
      </c>
      <c r="Q2235" t="str">
        <f t="shared" si="212"/>
        <v>games</v>
      </c>
      <c r="R2235" t="str">
        <f t="shared" si="213"/>
        <v>tabletop games</v>
      </c>
      <c r="S2235" s="15">
        <f t="shared" si="208"/>
        <v>42331.128923611104</v>
      </c>
      <c r="T2235" s="15">
        <f t="shared" si="20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10"/>
        <v>1165</v>
      </c>
      <c r="P2236" s="10">
        <f t="shared" si="211"/>
        <v>41.607142857142854</v>
      </c>
      <c r="Q2236" t="str">
        <f t="shared" si="212"/>
        <v>games</v>
      </c>
      <c r="R2236" t="str">
        <f t="shared" si="213"/>
        <v>tabletop games</v>
      </c>
      <c r="S2236" s="15">
        <f t="shared" si="208"/>
        <v>42710.574618055558</v>
      </c>
      <c r="T2236" s="15">
        <f t="shared" si="20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10"/>
        <v>153.3153846153846</v>
      </c>
      <c r="P2237" s="10">
        <f t="shared" si="211"/>
        <v>135.58503401360545</v>
      </c>
      <c r="Q2237" t="str">
        <f t="shared" si="212"/>
        <v>games</v>
      </c>
      <c r="R2237" t="str">
        <f t="shared" si="213"/>
        <v>tabletop games</v>
      </c>
      <c r="S2237" s="15">
        <f t="shared" si="208"/>
        <v>42061.772118055553</v>
      </c>
      <c r="T2237" s="15">
        <f t="shared" si="209"/>
        <v>42091.730451388896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10"/>
        <v>537.10714285714289</v>
      </c>
      <c r="P2238" s="10">
        <f t="shared" si="211"/>
        <v>22.116176470588236</v>
      </c>
      <c r="Q2238" t="str">
        <f t="shared" si="212"/>
        <v>games</v>
      </c>
      <c r="R2238" t="str">
        <f t="shared" si="213"/>
        <v>tabletop games</v>
      </c>
      <c r="S2238" s="15">
        <f t="shared" si="208"/>
        <v>42371.367164351846</v>
      </c>
      <c r="T2238" s="15">
        <f t="shared" si="20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10"/>
        <v>352.92777777777775</v>
      </c>
      <c r="P2239" s="10">
        <f t="shared" si="211"/>
        <v>64.625635808748726</v>
      </c>
      <c r="Q2239" t="str">
        <f t="shared" si="212"/>
        <v>games</v>
      </c>
      <c r="R2239" t="str">
        <f t="shared" si="213"/>
        <v>tabletop games</v>
      </c>
      <c r="S2239" s="15">
        <f t="shared" si="208"/>
        <v>41914.753275462965</v>
      </c>
      <c r="T2239" s="15">
        <f t="shared" si="20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10"/>
        <v>137.4</v>
      </c>
      <c r="P2240" s="10">
        <f t="shared" si="211"/>
        <v>69.569620253164558</v>
      </c>
      <c r="Q2240" t="str">
        <f t="shared" si="212"/>
        <v>games</v>
      </c>
      <c r="R2240" t="str">
        <f t="shared" si="213"/>
        <v>tabletop games</v>
      </c>
      <c r="S2240" s="15">
        <f t="shared" si="208"/>
        <v>42774.371712962966</v>
      </c>
      <c r="T2240" s="15">
        <f t="shared" si="20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10"/>
        <v>128.02668</v>
      </c>
      <c r="P2241" s="10">
        <f t="shared" si="211"/>
        <v>75.133028169014082</v>
      </c>
      <c r="Q2241" t="str">
        <f t="shared" si="212"/>
        <v>games</v>
      </c>
      <c r="R2241" t="str">
        <f t="shared" si="213"/>
        <v>tabletop games</v>
      </c>
      <c r="S2241" s="15">
        <f t="shared" si="208"/>
        <v>41572.708495370374</v>
      </c>
      <c r="T2241" s="15">
        <f t="shared" si="20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10"/>
        <v>270.68</v>
      </c>
      <c r="P2242" s="10">
        <f t="shared" si="211"/>
        <v>140.97916666666666</v>
      </c>
      <c r="Q2242" t="str">
        <f t="shared" si="212"/>
        <v>games</v>
      </c>
      <c r="R2242" t="str">
        <f t="shared" si="213"/>
        <v>tabletop games</v>
      </c>
      <c r="S2242" s="15">
        <f t="shared" si="208"/>
        <v>42452.575740740736</v>
      </c>
      <c r="T2242" s="15">
        <f t="shared" si="20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si="210"/>
        <v>806.4</v>
      </c>
      <c r="P2243" s="10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5">
        <f t="shared" ref="S2243:S2306" si="214">(((J2243/60)/60)/24)+DATE(1970,1,1)+(-6/24)</f>
        <v>42766.577546296292</v>
      </c>
      <c r="T2243" s="15">
        <f t="shared" ref="T2243:T2306" si="215">(((I2243/60)/60)/24)+DATE(1970,1,1)+(-6/24)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10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41569.325613425928</v>
      </c>
      <c r="T2244" s="15">
        <f t="shared" si="215"/>
        <v>41604.876388888886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10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42800.501041666663</v>
      </c>
      <c r="T2245" s="15">
        <f t="shared" si="215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10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42647.568819444445</v>
      </c>
      <c r="T2246" s="15">
        <f t="shared" si="215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10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41660.458530092597</v>
      </c>
      <c r="T2247" s="15">
        <f t="shared" si="215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10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42221.54178240741</v>
      </c>
      <c r="T2248" s="15">
        <f t="shared" si="215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10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42200.416261574079</v>
      </c>
      <c r="T2249" s="15">
        <f t="shared" si="215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1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42688.625902777778</v>
      </c>
      <c r="T2250" s="15">
        <f t="shared" si="215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10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41336.453298611108</v>
      </c>
      <c r="T2251" s="15">
        <f t="shared" si="215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10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42676.755474537036</v>
      </c>
      <c r="T2252" s="15">
        <f t="shared" si="215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10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41846.09579861111</v>
      </c>
      <c r="T2253" s="15">
        <f t="shared" si="215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10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42573.077986111108</v>
      </c>
      <c r="T2254" s="15">
        <f t="shared" si="215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10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42296.381331018521</v>
      </c>
      <c r="T2255" s="15">
        <f t="shared" si="215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10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42752.397777777776</v>
      </c>
      <c r="T2256" s="15">
        <f t="shared" si="215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10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42467.701979166668</v>
      </c>
      <c r="T2257" s="15">
        <f t="shared" si="215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10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42682.201921296291</v>
      </c>
      <c r="T2258" s="15">
        <f t="shared" si="215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10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42505.686678240745</v>
      </c>
      <c r="T2259" s="15">
        <f t="shared" si="215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1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42136.50100694444</v>
      </c>
      <c r="T2260" s="15">
        <f t="shared" si="215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10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42702.554814814815</v>
      </c>
      <c r="T2261" s="15">
        <f t="shared" si="215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10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41694.766782407409</v>
      </c>
      <c r="T2262" s="15">
        <f t="shared" si="215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10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42759.474768518514</v>
      </c>
      <c r="T2263" s="15">
        <f t="shared" si="215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10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41926.335162037038</v>
      </c>
      <c r="T2264" s="15">
        <f t="shared" si="215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10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42014.582326388889</v>
      </c>
      <c r="T2265" s="15">
        <f t="shared" si="215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10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42496.332337962958</v>
      </c>
      <c r="T2266" s="15">
        <f t="shared" si="215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10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42689.603090277778</v>
      </c>
      <c r="T2267" s="15">
        <f t="shared" si="215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10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42469.624907407408</v>
      </c>
      <c r="T2268" s="15">
        <f t="shared" si="215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10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41968.579826388886</v>
      </c>
      <c r="T2269" s="15">
        <f t="shared" si="215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1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42775.832349537035</v>
      </c>
      <c r="T2270" s="15">
        <f t="shared" si="215"/>
        <v>42805.832349537035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10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42776.454432870371</v>
      </c>
      <c r="T2271" s="15">
        <f t="shared" si="215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10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42725.619363425925</v>
      </c>
      <c r="T2272" s="15">
        <f t="shared" si="215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10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42683.750046296293</v>
      </c>
      <c r="T2273" s="15">
        <f t="shared" si="215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ref="O2274:O2337" si="216">E2274/D2274*100</f>
        <v>1356.6000000000001</v>
      </c>
      <c r="P2274" s="10">
        <f t="shared" ref="P2274:P2337" si="217">E2274/L2274</f>
        <v>14.370762711864407</v>
      </c>
      <c r="Q2274" t="str">
        <f t="shared" ref="Q2274:Q2337" si="218">LEFT(N2274, SEARCH("/", N2274)-1)</f>
        <v>games</v>
      </c>
      <c r="R2274" t="str">
        <f t="shared" ref="R2274:R2337" si="219">RIGHT(N2274,LEN(N2274)-SEARCH("/",N2274))</f>
        <v>tabletop games</v>
      </c>
      <c r="S2274" s="15">
        <f t="shared" si="214"/>
        <v>42315.449490740735</v>
      </c>
      <c r="T2274" s="15">
        <f t="shared" si="215"/>
        <v>42345.449490740735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6"/>
        <v>220.35999999999999</v>
      </c>
      <c r="P2275" s="10">
        <f t="shared" si="217"/>
        <v>37.476190476190474</v>
      </c>
      <c r="Q2275" t="str">
        <f t="shared" si="218"/>
        <v>games</v>
      </c>
      <c r="R2275" t="str">
        <f t="shared" si="219"/>
        <v>tabletop games</v>
      </c>
      <c r="S2275" s="15">
        <f t="shared" si="214"/>
        <v>42781.299097222218</v>
      </c>
      <c r="T2275" s="15">
        <f t="shared" si="215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6"/>
        <v>119.6</v>
      </c>
      <c r="P2276" s="10">
        <f t="shared" si="217"/>
        <v>30.202020202020201</v>
      </c>
      <c r="Q2276" t="str">
        <f t="shared" si="218"/>
        <v>games</v>
      </c>
      <c r="R2276" t="str">
        <f t="shared" si="219"/>
        <v>tabletop games</v>
      </c>
      <c r="S2276" s="15">
        <f t="shared" si="214"/>
        <v>41663.250659722224</v>
      </c>
      <c r="T2276" s="15">
        <f t="shared" si="215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6"/>
        <v>407.76923076923077</v>
      </c>
      <c r="P2277" s="10">
        <f t="shared" si="217"/>
        <v>33.550632911392405</v>
      </c>
      <c r="Q2277" t="str">
        <f t="shared" si="218"/>
        <v>games</v>
      </c>
      <c r="R2277" t="str">
        <f t="shared" si="219"/>
        <v>tabletop games</v>
      </c>
      <c r="S2277" s="15">
        <f t="shared" si="214"/>
        <v>41965.366655092599</v>
      </c>
      <c r="T2277" s="15">
        <f t="shared" si="215"/>
        <v>41995.366655092599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6"/>
        <v>105.81826105905425</v>
      </c>
      <c r="P2278" s="10">
        <f t="shared" si="217"/>
        <v>64.74666666666667</v>
      </c>
      <c r="Q2278" t="str">
        <f t="shared" si="218"/>
        <v>games</v>
      </c>
      <c r="R2278" t="str">
        <f t="shared" si="219"/>
        <v>tabletop games</v>
      </c>
      <c r="S2278" s="15">
        <f t="shared" si="214"/>
        <v>41614.401493055557</v>
      </c>
      <c r="T2278" s="15">
        <f t="shared" si="215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6"/>
        <v>141.08235294117648</v>
      </c>
      <c r="P2279" s="10">
        <f t="shared" si="217"/>
        <v>57.932367149758456</v>
      </c>
      <c r="Q2279" t="str">
        <f t="shared" si="218"/>
        <v>games</v>
      </c>
      <c r="R2279" t="str">
        <f t="shared" si="219"/>
        <v>tabletop games</v>
      </c>
      <c r="S2279" s="15">
        <f t="shared" si="214"/>
        <v>40936.428506944445</v>
      </c>
      <c r="T2279" s="15">
        <f t="shared" si="215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6"/>
        <v>270.7</v>
      </c>
      <c r="P2280" s="10">
        <f t="shared" si="217"/>
        <v>53.078431372549019</v>
      </c>
      <c r="Q2280" t="str">
        <f t="shared" si="218"/>
        <v>games</v>
      </c>
      <c r="R2280" t="str">
        <f t="shared" si="219"/>
        <v>tabletop games</v>
      </c>
      <c r="S2280" s="15">
        <f t="shared" si="214"/>
        <v>42338.459108796291</v>
      </c>
      <c r="T2280" s="15">
        <f t="shared" si="215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6"/>
        <v>153.80000000000001</v>
      </c>
      <c r="P2281" s="10">
        <f t="shared" si="217"/>
        <v>48.0625</v>
      </c>
      <c r="Q2281" t="str">
        <f t="shared" si="218"/>
        <v>games</v>
      </c>
      <c r="R2281" t="str">
        <f t="shared" si="219"/>
        <v>tabletop games</v>
      </c>
      <c r="S2281" s="15">
        <f t="shared" si="214"/>
        <v>42020.556701388887</v>
      </c>
      <c r="T2281" s="15">
        <f t="shared" si="215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6"/>
        <v>403.57653061224488</v>
      </c>
      <c r="P2282" s="10">
        <f t="shared" si="217"/>
        <v>82.396874999999994</v>
      </c>
      <c r="Q2282" t="str">
        <f t="shared" si="218"/>
        <v>games</v>
      </c>
      <c r="R2282" t="str">
        <f t="shared" si="219"/>
        <v>tabletop games</v>
      </c>
      <c r="S2282" s="15">
        <f t="shared" si="214"/>
        <v>42234.374895833331</v>
      </c>
      <c r="T2282" s="15">
        <f t="shared" si="215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6"/>
        <v>185</v>
      </c>
      <c r="P2283" s="10">
        <f t="shared" si="217"/>
        <v>50.454545454545453</v>
      </c>
      <c r="Q2283" t="str">
        <f t="shared" si="218"/>
        <v>music</v>
      </c>
      <c r="R2283" t="str">
        <f t="shared" si="219"/>
        <v>rock</v>
      </c>
      <c r="S2283" s="15">
        <f t="shared" si="214"/>
        <v>40687.035844907405</v>
      </c>
      <c r="T2283" s="15">
        <f t="shared" si="215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6"/>
        <v>185.33333333333331</v>
      </c>
      <c r="P2284" s="10">
        <f t="shared" si="217"/>
        <v>115.83333333333333</v>
      </c>
      <c r="Q2284" t="str">
        <f t="shared" si="218"/>
        <v>music</v>
      </c>
      <c r="R2284" t="str">
        <f t="shared" si="219"/>
        <v>rock</v>
      </c>
      <c r="S2284" s="15">
        <f t="shared" si="214"/>
        <v>42322.92460648148</v>
      </c>
      <c r="T2284" s="15">
        <f t="shared" si="215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6"/>
        <v>100.85533333333332</v>
      </c>
      <c r="P2285" s="10">
        <f t="shared" si="217"/>
        <v>63.03458333333333</v>
      </c>
      <c r="Q2285" t="str">
        <f t="shared" si="218"/>
        <v>music</v>
      </c>
      <c r="R2285" t="str">
        <f t="shared" si="219"/>
        <v>rock</v>
      </c>
      <c r="S2285" s="15">
        <f t="shared" si="214"/>
        <v>40977.875046296293</v>
      </c>
      <c r="T2285" s="15">
        <f t="shared" si="215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6"/>
        <v>106.22116666666668</v>
      </c>
      <c r="P2286" s="10">
        <f t="shared" si="217"/>
        <v>108.02152542372882</v>
      </c>
      <c r="Q2286" t="str">
        <f t="shared" si="218"/>
        <v>music</v>
      </c>
      <c r="R2286" t="str">
        <f t="shared" si="219"/>
        <v>rock</v>
      </c>
      <c r="S2286" s="15">
        <f t="shared" si="214"/>
        <v>40585.546817129631</v>
      </c>
      <c r="T2286" s="15">
        <f t="shared" si="215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6"/>
        <v>121.36666666666667</v>
      </c>
      <c r="P2287" s="10">
        <f t="shared" si="217"/>
        <v>46.088607594936711</v>
      </c>
      <c r="Q2287" t="str">
        <f t="shared" si="218"/>
        <v>music</v>
      </c>
      <c r="R2287" t="str">
        <f t="shared" si="219"/>
        <v>rock</v>
      </c>
      <c r="S2287" s="15">
        <f t="shared" si="214"/>
        <v>41058.935682870368</v>
      </c>
      <c r="T2287" s="15">
        <f t="shared" si="215"/>
        <v>41088.935682870368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6"/>
        <v>100.06666666666666</v>
      </c>
      <c r="P2288" s="10">
        <f t="shared" si="217"/>
        <v>107.21428571428571</v>
      </c>
      <c r="Q2288" t="str">
        <f t="shared" si="218"/>
        <v>music</v>
      </c>
      <c r="R2288" t="str">
        <f t="shared" si="219"/>
        <v>rock</v>
      </c>
      <c r="S2288" s="15">
        <f t="shared" si="214"/>
        <v>41494.713587962964</v>
      </c>
      <c r="T2288" s="15">
        <f t="shared" si="215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6"/>
        <v>119.97755555555555</v>
      </c>
      <c r="P2289" s="10">
        <f t="shared" si="217"/>
        <v>50.9338679245283</v>
      </c>
      <c r="Q2289" t="str">
        <f t="shared" si="218"/>
        <v>music</v>
      </c>
      <c r="R2289" t="str">
        <f t="shared" si="219"/>
        <v>rock</v>
      </c>
      <c r="S2289" s="15">
        <f t="shared" si="214"/>
        <v>41792.417361111111</v>
      </c>
      <c r="T2289" s="15">
        <f t="shared" si="215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6"/>
        <v>100.1</v>
      </c>
      <c r="P2290" s="10">
        <f t="shared" si="217"/>
        <v>40.04</v>
      </c>
      <c r="Q2290" t="str">
        <f t="shared" si="218"/>
        <v>music</v>
      </c>
      <c r="R2290" t="str">
        <f t="shared" si="219"/>
        <v>rock</v>
      </c>
      <c r="S2290" s="15">
        <f t="shared" si="214"/>
        <v>41067.577418981484</v>
      </c>
      <c r="T2290" s="15">
        <f t="shared" si="215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6"/>
        <v>107.4</v>
      </c>
      <c r="P2291" s="10">
        <f t="shared" si="217"/>
        <v>64.44</v>
      </c>
      <c r="Q2291" t="str">
        <f t="shared" si="218"/>
        <v>music</v>
      </c>
      <c r="R2291" t="str">
        <f t="shared" si="219"/>
        <v>rock</v>
      </c>
      <c r="S2291" s="15">
        <f t="shared" si="214"/>
        <v>41571.748379629629</v>
      </c>
      <c r="T2291" s="15">
        <f t="shared" si="215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6"/>
        <v>104.06666666666666</v>
      </c>
      <c r="P2292" s="10">
        <f t="shared" si="217"/>
        <v>53.827586206896555</v>
      </c>
      <c r="Q2292" t="str">
        <f t="shared" si="218"/>
        <v>music</v>
      </c>
      <c r="R2292" t="str">
        <f t="shared" si="219"/>
        <v>rock</v>
      </c>
      <c r="S2292" s="15">
        <f t="shared" si="214"/>
        <v>40070.003819444442</v>
      </c>
      <c r="T2292" s="15">
        <f t="shared" si="215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6"/>
        <v>172.8</v>
      </c>
      <c r="P2293" s="10">
        <f t="shared" si="217"/>
        <v>100.46511627906976</v>
      </c>
      <c r="Q2293" t="str">
        <f t="shared" si="218"/>
        <v>music</v>
      </c>
      <c r="R2293" t="str">
        <f t="shared" si="219"/>
        <v>rock</v>
      </c>
      <c r="S2293" s="15">
        <f t="shared" si="214"/>
        <v>40987.727060185185</v>
      </c>
      <c r="T2293" s="15">
        <f t="shared" si="215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6"/>
        <v>107.2505</v>
      </c>
      <c r="P2294" s="10">
        <f t="shared" si="217"/>
        <v>46.630652173913049</v>
      </c>
      <c r="Q2294" t="str">
        <f t="shared" si="218"/>
        <v>music</v>
      </c>
      <c r="R2294" t="str">
        <f t="shared" si="219"/>
        <v>rock</v>
      </c>
      <c r="S2294" s="15">
        <f t="shared" si="214"/>
        <v>40987.447638888887</v>
      </c>
      <c r="T2294" s="15">
        <f t="shared" si="215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6"/>
        <v>108.23529411764706</v>
      </c>
      <c r="P2295" s="10">
        <f t="shared" si="217"/>
        <v>34.074074074074076</v>
      </c>
      <c r="Q2295" t="str">
        <f t="shared" si="218"/>
        <v>music</v>
      </c>
      <c r="R2295" t="str">
        <f t="shared" si="219"/>
        <v>rock</v>
      </c>
      <c r="S2295" s="15">
        <f t="shared" si="214"/>
        <v>41151.458321759259</v>
      </c>
      <c r="T2295" s="15">
        <f t="shared" si="215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6"/>
        <v>146.08079999999998</v>
      </c>
      <c r="P2296" s="10">
        <f t="shared" si="217"/>
        <v>65.214642857142863</v>
      </c>
      <c r="Q2296" t="str">
        <f t="shared" si="218"/>
        <v>music</v>
      </c>
      <c r="R2296" t="str">
        <f t="shared" si="219"/>
        <v>rock</v>
      </c>
      <c r="S2296" s="15">
        <f t="shared" si="214"/>
        <v>41264.47314814815</v>
      </c>
      <c r="T2296" s="15">
        <f t="shared" si="215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6"/>
        <v>125.25</v>
      </c>
      <c r="P2297" s="10">
        <f t="shared" si="217"/>
        <v>44.205882352941174</v>
      </c>
      <c r="Q2297" t="str">
        <f t="shared" si="218"/>
        <v>music</v>
      </c>
      <c r="R2297" t="str">
        <f t="shared" si="219"/>
        <v>rock</v>
      </c>
      <c r="S2297" s="15">
        <f t="shared" si="214"/>
        <v>41270.704351851848</v>
      </c>
      <c r="T2297" s="15">
        <f t="shared" si="215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6"/>
        <v>149.07142857142856</v>
      </c>
      <c r="P2298" s="10">
        <f t="shared" si="217"/>
        <v>71.965517241379317</v>
      </c>
      <c r="Q2298" t="str">
        <f t="shared" si="218"/>
        <v>music</v>
      </c>
      <c r="R2298" t="str">
        <f t="shared" si="219"/>
        <v>rock</v>
      </c>
      <c r="S2298" s="15">
        <f t="shared" si="214"/>
        <v>40927.481782407405</v>
      </c>
      <c r="T2298" s="15">
        <f t="shared" si="215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6"/>
        <v>100.6</v>
      </c>
      <c r="P2299" s="10">
        <f t="shared" si="217"/>
        <v>52.94736842105263</v>
      </c>
      <c r="Q2299" t="str">
        <f t="shared" si="218"/>
        <v>music</v>
      </c>
      <c r="R2299" t="str">
        <f t="shared" si="219"/>
        <v>rock</v>
      </c>
      <c r="S2299" s="15">
        <f t="shared" si="214"/>
        <v>40947.792233796295</v>
      </c>
      <c r="T2299" s="15">
        <f t="shared" si="215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6"/>
        <v>105.07333333333332</v>
      </c>
      <c r="P2300" s="10">
        <f t="shared" si="217"/>
        <v>109.45138888888889</v>
      </c>
      <c r="Q2300" t="str">
        <f t="shared" si="218"/>
        <v>music</v>
      </c>
      <c r="R2300" t="str">
        <f t="shared" si="219"/>
        <v>rock</v>
      </c>
      <c r="S2300" s="15">
        <f t="shared" si="214"/>
        <v>41694.59065972222</v>
      </c>
      <c r="T2300" s="15">
        <f t="shared" si="215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6"/>
        <v>350.16666666666663</v>
      </c>
      <c r="P2301" s="10">
        <f t="shared" si="217"/>
        <v>75.035714285714292</v>
      </c>
      <c r="Q2301" t="str">
        <f t="shared" si="218"/>
        <v>music</v>
      </c>
      <c r="R2301" t="str">
        <f t="shared" si="219"/>
        <v>rock</v>
      </c>
      <c r="S2301" s="15">
        <f t="shared" si="214"/>
        <v>40564.782511574071</v>
      </c>
      <c r="T2301" s="15">
        <f t="shared" si="215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6"/>
        <v>101.25</v>
      </c>
      <c r="P2302" s="10">
        <f t="shared" si="217"/>
        <v>115.71428571428571</v>
      </c>
      <c r="Q2302" t="str">
        <f t="shared" si="218"/>
        <v>music</v>
      </c>
      <c r="R2302" t="str">
        <f t="shared" si="219"/>
        <v>rock</v>
      </c>
      <c r="S2302" s="15">
        <f t="shared" si="214"/>
        <v>41074.477037037039</v>
      </c>
      <c r="T2302" s="15">
        <f t="shared" si="215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6"/>
        <v>133.6044</v>
      </c>
      <c r="P2303" s="10">
        <f t="shared" si="217"/>
        <v>31.659810426540286</v>
      </c>
      <c r="Q2303" t="str">
        <f t="shared" si="218"/>
        <v>music</v>
      </c>
      <c r="R2303" t="str">
        <f t="shared" si="219"/>
        <v>indie rock</v>
      </c>
      <c r="S2303" s="15">
        <f t="shared" si="214"/>
        <v>41415.896944444445</v>
      </c>
      <c r="T2303" s="15">
        <f t="shared" si="215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6"/>
        <v>170.65217391304347</v>
      </c>
      <c r="P2304" s="10">
        <f t="shared" si="217"/>
        <v>46.176470588235297</v>
      </c>
      <c r="Q2304" t="str">
        <f t="shared" si="218"/>
        <v>music</v>
      </c>
      <c r="R2304" t="str">
        <f t="shared" si="219"/>
        <v>indie rock</v>
      </c>
      <c r="S2304" s="15">
        <f t="shared" si="214"/>
        <v>41605.618449074071</v>
      </c>
      <c r="T2304" s="15">
        <f t="shared" si="215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6"/>
        <v>109.35829457364341</v>
      </c>
      <c r="P2305" s="10">
        <f t="shared" si="217"/>
        <v>68.481650485436887</v>
      </c>
      <c r="Q2305" t="str">
        <f t="shared" si="218"/>
        <v>music</v>
      </c>
      <c r="R2305" t="str">
        <f t="shared" si="219"/>
        <v>indie rock</v>
      </c>
      <c r="S2305" s="15">
        <f t="shared" si="214"/>
        <v>40849.861064814817</v>
      </c>
      <c r="T2305" s="15">
        <f t="shared" si="215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6"/>
        <v>100.70033333333335</v>
      </c>
      <c r="P2306" s="10">
        <f t="shared" si="217"/>
        <v>53.469203539823013</v>
      </c>
      <c r="Q2306" t="str">
        <f t="shared" si="218"/>
        <v>music</v>
      </c>
      <c r="R2306" t="str">
        <f t="shared" si="219"/>
        <v>indie rock</v>
      </c>
      <c r="S2306" s="15">
        <f t="shared" si="214"/>
        <v>40502.565868055557</v>
      </c>
      <c r="T2306" s="15">
        <f t="shared" si="215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si="216"/>
        <v>101.22777777777779</v>
      </c>
      <c r="P2307" s="10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5">
        <f t="shared" ref="S2307:S2370" si="220">(((J2307/60)/60)/24)+DATE(1970,1,1)+(-6/24)</f>
        <v>41834.445277777777</v>
      </c>
      <c r="T2307" s="15">
        <f t="shared" ref="T2307:T2370" si="221">(((I2307/60)/60)/24)+DATE(1970,1,1)+(-6/24)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10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40947.91815972222</v>
      </c>
      <c r="T2308" s="15">
        <f t="shared" si="221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10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41004.552465277775</v>
      </c>
      <c r="T2309" s="15">
        <f t="shared" si="221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41851.712916666671</v>
      </c>
      <c r="T2310" s="15">
        <f t="shared" si="221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10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41307.737696759257</v>
      </c>
      <c r="T2311" s="15">
        <f t="shared" si="221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10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41324.54415509259</v>
      </c>
      <c r="T2312" s="15">
        <f t="shared" si="221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10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41735.754502314812</v>
      </c>
      <c r="T2313" s="15">
        <f t="shared" si="221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10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41716.382847222223</v>
      </c>
      <c r="T2314" s="15">
        <f t="shared" si="221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10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41002.708634259259</v>
      </c>
      <c r="T2315" s="15">
        <f t="shared" si="221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10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41037.301585648151</v>
      </c>
      <c r="T2316" s="15">
        <f t="shared" si="221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10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41004.47619212963</v>
      </c>
      <c r="T2317" s="15">
        <f t="shared" si="221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10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40079.475115740745</v>
      </c>
      <c r="T2318" s="15">
        <f t="shared" si="221"/>
        <v>40156.51666666667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10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40192.292233796295</v>
      </c>
      <c r="T2319" s="15">
        <f t="shared" si="221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1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40050.393680555557</v>
      </c>
      <c r="T2320" s="15">
        <f t="shared" si="221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10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41592.832002314812</v>
      </c>
      <c r="T2321" s="15">
        <f t="shared" si="221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10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41696.567129629628</v>
      </c>
      <c r="T2322" s="15">
        <f t="shared" si="221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10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42799.010428240741</v>
      </c>
      <c r="T2323" s="15">
        <f t="shared" si="221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10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42804.645474537043</v>
      </c>
      <c r="T2324" s="15">
        <f t="shared" si="221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10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42807.505173611105</v>
      </c>
      <c r="T2325" s="15">
        <f t="shared" si="221"/>
        <v>42814.505173611105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10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42790.635243055556</v>
      </c>
      <c r="T2326" s="15">
        <f t="shared" si="221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10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42793.772349537037</v>
      </c>
      <c r="T2327" s="15">
        <f t="shared" si="221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10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42803.784120370372</v>
      </c>
      <c r="T2328" s="15">
        <f t="shared" si="221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10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41842.667129629634</v>
      </c>
      <c r="T2329" s="15">
        <f t="shared" si="221"/>
        <v>41877.667129629634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1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42139.531678240746</v>
      </c>
      <c r="T2330" s="15">
        <f t="shared" si="221"/>
        <v>42169.531678240746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10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41807.374374999999</v>
      </c>
      <c r="T2331" s="15">
        <f t="shared" si="221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10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42332.64980324074</v>
      </c>
      <c r="T2332" s="15">
        <f t="shared" si="221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10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41838.755671296298</v>
      </c>
      <c r="T2333" s="15">
        <f t="shared" si="221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10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42011.378136574072</v>
      </c>
      <c r="T2334" s="15">
        <f t="shared" si="221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10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41767.400347222225</v>
      </c>
      <c r="T2335" s="15">
        <f t="shared" si="221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10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41918.420115740737</v>
      </c>
      <c r="T2336" s="15">
        <f t="shared" si="221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10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41771.322256944448</v>
      </c>
      <c r="T2337" s="15">
        <f t="shared" si="221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ref="O2338:O2401" si="222">E2338/D2338*100</f>
        <v>520.73254999999995</v>
      </c>
      <c r="P2338" s="10">
        <f t="shared" ref="P2338:P2401" si="223">E2338/L2338</f>
        <v>48.104623556581984</v>
      </c>
      <c r="Q2338" t="str">
        <f t="shared" ref="Q2338:Q2401" si="224">LEFT(N2338, SEARCH("/", N2338)-1)</f>
        <v>food</v>
      </c>
      <c r="R2338" t="str">
        <f t="shared" ref="R2338:R2401" si="225">RIGHT(N2338,LEN(N2338)-SEARCH("/",N2338))</f>
        <v>small batch</v>
      </c>
      <c r="S2338" s="15">
        <f t="shared" si="220"/>
        <v>41666.674710648149</v>
      </c>
      <c r="T2338" s="15">
        <f t="shared" si="221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22"/>
        <v>110.65833333333333</v>
      </c>
      <c r="P2339" s="10">
        <f t="shared" si="223"/>
        <v>74.184357541899445</v>
      </c>
      <c r="Q2339" t="str">
        <f t="shared" si="224"/>
        <v>food</v>
      </c>
      <c r="R2339" t="str">
        <f t="shared" si="225"/>
        <v>small batch</v>
      </c>
      <c r="S2339" s="15">
        <f t="shared" si="220"/>
        <v>41786.390543981484</v>
      </c>
      <c r="T2339" s="15">
        <f t="shared" si="221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22"/>
        <v>101.14333333333335</v>
      </c>
      <c r="P2340" s="10">
        <f t="shared" si="223"/>
        <v>123.34552845528455</v>
      </c>
      <c r="Q2340" t="str">
        <f t="shared" si="224"/>
        <v>food</v>
      </c>
      <c r="R2340" t="str">
        <f t="shared" si="225"/>
        <v>small batch</v>
      </c>
      <c r="S2340" s="15">
        <f t="shared" si="220"/>
        <v>41789.646805555552</v>
      </c>
      <c r="T2340" s="15">
        <f t="shared" si="221"/>
        <v>41819.646805555552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22"/>
        <v>294.20799999999997</v>
      </c>
      <c r="P2341" s="10">
        <f t="shared" si="223"/>
        <v>66.623188405797094</v>
      </c>
      <c r="Q2341" t="str">
        <f t="shared" si="224"/>
        <v>food</v>
      </c>
      <c r="R2341" t="str">
        <f t="shared" si="225"/>
        <v>small batch</v>
      </c>
      <c r="S2341" s="15">
        <f t="shared" si="220"/>
        <v>42692.54987268518</v>
      </c>
      <c r="T2341" s="15">
        <f t="shared" si="221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22"/>
        <v>105.77749999999999</v>
      </c>
      <c r="P2342" s="10">
        <f t="shared" si="223"/>
        <v>104.99007444168734</v>
      </c>
      <c r="Q2342" t="str">
        <f t="shared" si="224"/>
        <v>food</v>
      </c>
      <c r="R2342" t="str">
        <f t="shared" si="225"/>
        <v>small batch</v>
      </c>
      <c r="S2342" s="15">
        <f t="shared" si="220"/>
        <v>42643.392800925925</v>
      </c>
      <c r="T2342" s="15">
        <f t="shared" si="221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22"/>
        <v>0</v>
      </c>
      <c r="P2343" s="10" t="e">
        <f t="shared" si="223"/>
        <v>#DIV/0!</v>
      </c>
      <c r="Q2343" t="str">
        <f t="shared" si="224"/>
        <v>technology</v>
      </c>
      <c r="R2343" t="str">
        <f t="shared" si="225"/>
        <v>web</v>
      </c>
      <c r="S2343" s="15">
        <f t="shared" si="220"/>
        <v>42167.563703703709</v>
      </c>
      <c r="T2343" s="15">
        <f t="shared" si="221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22"/>
        <v>0</v>
      </c>
      <c r="P2344" s="10" t="e">
        <f t="shared" si="223"/>
        <v>#DIV/0!</v>
      </c>
      <c r="Q2344" t="str">
        <f t="shared" si="224"/>
        <v>technology</v>
      </c>
      <c r="R2344" t="str">
        <f t="shared" si="225"/>
        <v>web</v>
      </c>
      <c r="S2344" s="15">
        <f t="shared" si="220"/>
        <v>41897.452199074076</v>
      </c>
      <c r="T2344" s="15">
        <f t="shared" si="221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22"/>
        <v>3</v>
      </c>
      <c r="P2345" s="10">
        <f t="shared" si="223"/>
        <v>300</v>
      </c>
      <c r="Q2345" t="str">
        <f t="shared" si="224"/>
        <v>technology</v>
      </c>
      <c r="R2345" t="str">
        <f t="shared" si="225"/>
        <v>web</v>
      </c>
      <c r="S2345" s="15">
        <f t="shared" si="220"/>
        <v>42327.575289351851</v>
      </c>
      <c r="T2345" s="15">
        <f t="shared" si="221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22"/>
        <v>0.1</v>
      </c>
      <c r="P2346" s="10">
        <f t="shared" si="223"/>
        <v>1</v>
      </c>
      <c r="Q2346" t="str">
        <f t="shared" si="224"/>
        <v>technology</v>
      </c>
      <c r="R2346" t="str">
        <f t="shared" si="225"/>
        <v>web</v>
      </c>
      <c r="S2346" s="15">
        <f t="shared" si="220"/>
        <v>42515.477650462963</v>
      </c>
      <c r="T2346" s="15">
        <f t="shared" si="221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22"/>
        <v>0</v>
      </c>
      <c r="P2347" s="10" t="e">
        <f t="shared" si="223"/>
        <v>#DIV/0!</v>
      </c>
      <c r="Q2347" t="str">
        <f t="shared" si="224"/>
        <v>technology</v>
      </c>
      <c r="R2347" t="str">
        <f t="shared" si="225"/>
        <v>web</v>
      </c>
      <c r="S2347" s="15">
        <f t="shared" si="220"/>
        <v>42059.751805555556</v>
      </c>
      <c r="T2347" s="15">
        <f t="shared" si="221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22"/>
        <v>6.5000000000000002E-2</v>
      </c>
      <c r="P2348" s="10">
        <f t="shared" si="223"/>
        <v>13</v>
      </c>
      <c r="Q2348" t="str">
        <f t="shared" si="224"/>
        <v>technology</v>
      </c>
      <c r="R2348" t="str">
        <f t="shared" si="225"/>
        <v>web</v>
      </c>
      <c r="S2348" s="15">
        <f t="shared" si="220"/>
        <v>42615.54896990741</v>
      </c>
      <c r="T2348" s="15">
        <f t="shared" si="221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22"/>
        <v>1.5</v>
      </c>
      <c r="P2349" s="10">
        <f t="shared" si="223"/>
        <v>15</v>
      </c>
      <c r="Q2349" t="str">
        <f t="shared" si="224"/>
        <v>technology</v>
      </c>
      <c r="R2349" t="str">
        <f t="shared" si="225"/>
        <v>web</v>
      </c>
      <c r="S2349" s="15">
        <f t="shared" si="220"/>
        <v>42577.357361111113</v>
      </c>
      <c r="T2349" s="15">
        <f t="shared" si="221"/>
        <v>42607.357361111113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22"/>
        <v>0.38571428571428573</v>
      </c>
      <c r="P2350" s="10">
        <f t="shared" si="223"/>
        <v>54</v>
      </c>
      <c r="Q2350" t="str">
        <f t="shared" si="224"/>
        <v>technology</v>
      </c>
      <c r="R2350" t="str">
        <f t="shared" si="225"/>
        <v>web</v>
      </c>
      <c r="S2350" s="15">
        <f t="shared" si="220"/>
        <v>42360.682152777779</v>
      </c>
      <c r="T2350" s="15">
        <f t="shared" si="221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22"/>
        <v>0</v>
      </c>
      <c r="P2351" s="10" t="e">
        <f t="shared" si="223"/>
        <v>#DIV/0!</v>
      </c>
      <c r="Q2351" t="str">
        <f t="shared" si="224"/>
        <v>technology</v>
      </c>
      <c r="R2351" t="str">
        <f t="shared" si="225"/>
        <v>web</v>
      </c>
      <c r="S2351" s="15">
        <f t="shared" si="220"/>
        <v>42198.525787037041</v>
      </c>
      <c r="T2351" s="15">
        <f t="shared" si="221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22"/>
        <v>0</v>
      </c>
      <c r="P2352" s="10" t="e">
        <f t="shared" si="223"/>
        <v>#DIV/0!</v>
      </c>
      <c r="Q2352" t="str">
        <f t="shared" si="224"/>
        <v>technology</v>
      </c>
      <c r="R2352" t="str">
        <f t="shared" si="225"/>
        <v>web</v>
      </c>
      <c r="S2352" s="15">
        <f t="shared" si="220"/>
        <v>42708.592245370368</v>
      </c>
      <c r="T2352" s="15">
        <f t="shared" si="221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22"/>
        <v>0.5714285714285714</v>
      </c>
      <c r="P2353" s="10">
        <f t="shared" si="223"/>
        <v>15.428571428571429</v>
      </c>
      <c r="Q2353" t="str">
        <f t="shared" si="224"/>
        <v>technology</v>
      </c>
      <c r="R2353" t="str">
        <f t="shared" si="225"/>
        <v>web</v>
      </c>
      <c r="S2353" s="15">
        <f t="shared" si="220"/>
        <v>42093.851145833338</v>
      </c>
      <c r="T2353" s="15">
        <f t="shared" si="221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22"/>
        <v>0</v>
      </c>
      <c r="P2354" s="10" t="e">
        <f t="shared" si="223"/>
        <v>#DIV/0!</v>
      </c>
      <c r="Q2354" t="str">
        <f t="shared" si="224"/>
        <v>technology</v>
      </c>
      <c r="R2354" t="str">
        <f t="shared" si="225"/>
        <v>web</v>
      </c>
      <c r="S2354" s="15">
        <f t="shared" si="220"/>
        <v>42101.383703703701</v>
      </c>
      <c r="T2354" s="15">
        <f t="shared" si="221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22"/>
        <v>0</v>
      </c>
      <c r="P2355" s="10" t="e">
        <f t="shared" si="223"/>
        <v>#DIV/0!</v>
      </c>
      <c r="Q2355" t="str">
        <f t="shared" si="224"/>
        <v>technology</v>
      </c>
      <c r="R2355" t="str">
        <f t="shared" si="225"/>
        <v>web</v>
      </c>
      <c r="S2355" s="15">
        <f t="shared" si="220"/>
        <v>42103.426180555558</v>
      </c>
      <c r="T2355" s="15">
        <f t="shared" si="221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22"/>
        <v>7.1428571428571425E-2</v>
      </c>
      <c r="P2356" s="10">
        <f t="shared" si="223"/>
        <v>25</v>
      </c>
      <c r="Q2356" t="str">
        <f t="shared" si="224"/>
        <v>technology</v>
      </c>
      <c r="R2356" t="str">
        <f t="shared" si="225"/>
        <v>web</v>
      </c>
      <c r="S2356" s="15">
        <f t="shared" si="220"/>
        <v>41954.472916666666</v>
      </c>
      <c r="T2356" s="15">
        <f t="shared" si="221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22"/>
        <v>0.6875</v>
      </c>
      <c r="P2357" s="10">
        <f t="shared" si="223"/>
        <v>27.5</v>
      </c>
      <c r="Q2357" t="str">
        <f t="shared" si="224"/>
        <v>technology</v>
      </c>
      <c r="R2357" t="str">
        <f t="shared" si="225"/>
        <v>web</v>
      </c>
      <c r="S2357" s="15">
        <f t="shared" si="220"/>
        <v>42096.668240740735</v>
      </c>
      <c r="T2357" s="15">
        <f t="shared" si="221"/>
        <v>42126.668240740735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22"/>
        <v>0</v>
      </c>
      <c r="P2358" s="10" t="e">
        <f t="shared" si="223"/>
        <v>#DIV/0!</v>
      </c>
      <c r="Q2358" t="str">
        <f t="shared" si="224"/>
        <v>technology</v>
      </c>
      <c r="R2358" t="str">
        <f t="shared" si="225"/>
        <v>web</v>
      </c>
      <c r="S2358" s="15">
        <f t="shared" si="220"/>
        <v>42130.53361111111</v>
      </c>
      <c r="T2358" s="15">
        <f t="shared" si="221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22"/>
        <v>0</v>
      </c>
      <c r="P2359" s="10" t="e">
        <f t="shared" si="223"/>
        <v>#DIV/0!</v>
      </c>
      <c r="Q2359" t="str">
        <f t="shared" si="224"/>
        <v>technology</v>
      </c>
      <c r="R2359" t="str">
        <f t="shared" si="225"/>
        <v>web</v>
      </c>
      <c r="S2359" s="15">
        <f t="shared" si="220"/>
        <v>42264.370115740734</v>
      </c>
      <c r="T2359" s="15">
        <f t="shared" si="221"/>
        <v>42294.370115740734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22"/>
        <v>0</v>
      </c>
      <c r="P2360" s="10" t="e">
        <f t="shared" si="223"/>
        <v>#DIV/0!</v>
      </c>
      <c r="Q2360" t="str">
        <f t="shared" si="224"/>
        <v>technology</v>
      </c>
      <c r="R2360" t="str">
        <f t="shared" si="225"/>
        <v>web</v>
      </c>
      <c r="S2360" s="15">
        <f t="shared" si="220"/>
        <v>41978.680972222224</v>
      </c>
      <c r="T2360" s="15">
        <f t="shared" si="221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22"/>
        <v>14.680000000000001</v>
      </c>
      <c r="P2361" s="10">
        <f t="shared" si="223"/>
        <v>367</v>
      </c>
      <c r="Q2361" t="str">
        <f t="shared" si="224"/>
        <v>technology</v>
      </c>
      <c r="R2361" t="str">
        <f t="shared" si="225"/>
        <v>web</v>
      </c>
      <c r="S2361" s="15">
        <f t="shared" si="220"/>
        <v>42159.399583333332</v>
      </c>
      <c r="T2361" s="15">
        <f t="shared" si="221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22"/>
        <v>0.04</v>
      </c>
      <c r="P2362" s="10">
        <f t="shared" si="223"/>
        <v>2</v>
      </c>
      <c r="Q2362" t="str">
        <f t="shared" si="224"/>
        <v>technology</v>
      </c>
      <c r="R2362" t="str">
        <f t="shared" si="225"/>
        <v>web</v>
      </c>
      <c r="S2362" s="15">
        <f t="shared" si="220"/>
        <v>42377.45694444445</v>
      </c>
      <c r="T2362" s="15">
        <f t="shared" si="221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22"/>
        <v>0</v>
      </c>
      <c r="P2363" s="10" t="e">
        <f t="shared" si="223"/>
        <v>#DIV/0!</v>
      </c>
      <c r="Q2363" t="str">
        <f t="shared" si="224"/>
        <v>technology</v>
      </c>
      <c r="R2363" t="str">
        <f t="shared" si="225"/>
        <v>web</v>
      </c>
      <c r="S2363" s="15">
        <f t="shared" si="220"/>
        <v>42466.608888888892</v>
      </c>
      <c r="T2363" s="15">
        <f t="shared" si="221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22"/>
        <v>28.571428571428569</v>
      </c>
      <c r="P2364" s="10">
        <f t="shared" si="223"/>
        <v>60</v>
      </c>
      <c r="Q2364" t="str">
        <f t="shared" si="224"/>
        <v>technology</v>
      </c>
      <c r="R2364" t="str">
        <f t="shared" si="225"/>
        <v>web</v>
      </c>
      <c r="S2364" s="15">
        <f t="shared" si="220"/>
        <v>41954.438310185185</v>
      </c>
      <c r="T2364" s="15">
        <f t="shared" si="221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22"/>
        <v>0</v>
      </c>
      <c r="P2365" s="10" t="e">
        <f t="shared" si="223"/>
        <v>#DIV/0!</v>
      </c>
      <c r="Q2365" t="str">
        <f t="shared" si="224"/>
        <v>technology</v>
      </c>
      <c r="R2365" t="str">
        <f t="shared" si="225"/>
        <v>web</v>
      </c>
      <c r="S2365" s="15">
        <f t="shared" si="220"/>
        <v>42321.761574074073</v>
      </c>
      <c r="T2365" s="15">
        <f t="shared" si="221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22"/>
        <v>0</v>
      </c>
      <c r="P2366" s="10" t="e">
        <f t="shared" si="223"/>
        <v>#DIV/0!</v>
      </c>
      <c r="Q2366" t="str">
        <f t="shared" si="224"/>
        <v>technology</v>
      </c>
      <c r="R2366" t="str">
        <f t="shared" si="225"/>
        <v>web</v>
      </c>
      <c r="S2366" s="15">
        <f t="shared" si="220"/>
        <v>42248.684675925921</v>
      </c>
      <c r="T2366" s="15">
        <f t="shared" si="221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22"/>
        <v>0</v>
      </c>
      <c r="P2367" s="10" t="e">
        <f t="shared" si="223"/>
        <v>#DIV/0!</v>
      </c>
      <c r="Q2367" t="str">
        <f t="shared" si="224"/>
        <v>technology</v>
      </c>
      <c r="R2367" t="str">
        <f t="shared" si="225"/>
        <v>web</v>
      </c>
      <c r="S2367" s="15">
        <f t="shared" si="220"/>
        <v>42346.486400462964</v>
      </c>
      <c r="T2367" s="15">
        <f t="shared" si="221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22"/>
        <v>10.52</v>
      </c>
      <c r="P2368" s="10">
        <f t="shared" si="223"/>
        <v>97.407407407407405</v>
      </c>
      <c r="Q2368" t="str">
        <f t="shared" si="224"/>
        <v>technology</v>
      </c>
      <c r="R2368" t="str">
        <f t="shared" si="225"/>
        <v>web</v>
      </c>
      <c r="S2368" s="15">
        <f t="shared" si="220"/>
        <v>42268.281631944439</v>
      </c>
      <c r="T2368" s="15">
        <f t="shared" si="221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22"/>
        <v>1.34</v>
      </c>
      <c r="P2369" s="10">
        <f t="shared" si="223"/>
        <v>47.857142857142854</v>
      </c>
      <c r="Q2369" t="str">
        <f t="shared" si="224"/>
        <v>technology</v>
      </c>
      <c r="R2369" t="str">
        <f t="shared" si="225"/>
        <v>web</v>
      </c>
      <c r="S2369" s="15">
        <f t="shared" si="220"/>
        <v>42425.720092592594</v>
      </c>
      <c r="T2369" s="15">
        <f t="shared" si="221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22"/>
        <v>0.25</v>
      </c>
      <c r="P2370" s="10">
        <f t="shared" si="223"/>
        <v>50</v>
      </c>
      <c r="Q2370" t="str">
        <f t="shared" si="224"/>
        <v>technology</v>
      </c>
      <c r="R2370" t="str">
        <f t="shared" si="225"/>
        <v>web</v>
      </c>
      <c r="S2370" s="15">
        <f t="shared" si="220"/>
        <v>42063.471817129626</v>
      </c>
      <c r="T2370" s="15">
        <f t="shared" si="221"/>
        <v>42108.430150462969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si="222"/>
        <v>0</v>
      </c>
      <c r="P2371" s="10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5">
        <f t="shared" ref="S2371:S2434" si="226">(((J2371/60)/60)/24)+DATE(1970,1,1)+(-6/24)</f>
        <v>42380.562627314815</v>
      </c>
      <c r="T2371" s="15">
        <f t="shared" ref="T2371:T2434" si="227">(((I2371/60)/60)/24)+DATE(1970,1,1)+(-6/24)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10">
        <f t="shared" si="223"/>
        <v>20.5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41960.93913194444</v>
      </c>
      <c r="T2372" s="15">
        <f t="shared" si="227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10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42150.527731481481</v>
      </c>
      <c r="T2373" s="15">
        <f t="shared" si="227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10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42087.819108796291</v>
      </c>
      <c r="T2374" s="15">
        <f t="shared" si="227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10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42215.412314814821</v>
      </c>
      <c r="T2375" s="15">
        <f t="shared" si="227"/>
        <v>42245.412314814821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10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42017.593287037031</v>
      </c>
      <c r="T2376" s="15">
        <f t="shared" si="227"/>
        <v>42047.593287037031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10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42592.586076388892</v>
      </c>
      <c r="T2377" s="15">
        <f t="shared" si="227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10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42318.675532407404</v>
      </c>
      <c r="T2378" s="15">
        <f t="shared" si="227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10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42669.620173611111</v>
      </c>
      <c r="T2379" s="15">
        <f t="shared" si="227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1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42212.763078703705</v>
      </c>
      <c r="T2380" s="15">
        <f t="shared" si="227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10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42236.766388888893</v>
      </c>
      <c r="T2381" s="15">
        <f t="shared" si="227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10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42248.543310185181</v>
      </c>
      <c r="T2382" s="15">
        <f t="shared" si="227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10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42074.685740740737</v>
      </c>
      <c r="T2383" s="15">
        <f t="shared" si="227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10">
        <f t="shared" si="223"/>
        <v>37.5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42194.937534722223</v>
      </c>
      <c r="T2384" s="15">
        <f t="shared" si="227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10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42026.806793981479</v>
      </c>
      <c r="T2385" s="15">
        <f t="shared" si="227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10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41926.817627314813</v>
      </c>
      <c r="T2386" s="15">
        <f t="shared" si="227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10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42191.45175925926</v>
      </c>
      <c r="T2387" s="15">
        <f t="shared" si="227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10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41954.588240740741</v>
      </c>
      <c r="T2388" s="15">
        <f t="shared" si="227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10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42528.376620370371</v>
      </c>
      <c r="T2389" s="15">
        <f t="shared" si="227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1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41989.603692129633</v>
      </c>
      <c r="T2390" s="15">
        <f t="shared" si="227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10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42179.403379629628</v>
      </c>
      <c r="T2391" s="15">
        <f t="shared" si="227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10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41968.012314814812</v>
      </c>
      <c r="T2392" s="15">
        <f t="shared" si="227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10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42064.544490740736</v>
      </c>
      <c r="T2393" s="15">
        <f t="shared" si="227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10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42275.870636574073</v>
      </c>
      <c r="T2394" s="15">
        <f t="shared" si="227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10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42194.398344907408</v>
      </c>
      <c r="T2395" s="15">
        <f t="shared" si="227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10">
        <f t="shared" si="223"/>
        <v>1.5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42031.112187499995</v>
      </c>
      <c r="T2396" s="15">
        <f t="shared" si="227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10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42716.871377314819</v>
      </c>
      <c r="T2397" s="15">
        <f t="shared" si="227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10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42262.599050925928</v>
      </c>
      <c r="T2398" s="15">
        <f t="shared" si="227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10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41976.63490740741</v>
      </c>
      <c r="T2399" s="15">
        <f t="shared" si="227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1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42157.666481481487</v>
      </c>
      <c r="T2400" s="15">
        <f t="shared" si="227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10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41956.603078703702</v>
      </c>
      <c r="T2401" s="15">
        <f t="shared" si="227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ref="O2402:O2465" si="228">E2402/D2402*100</f>
        <v>0</v>
      </c>
      <c r="P2402" s="10" t="e">
        <f t="shared" ref="P2402:P2465" si="229">E2402/L2402</f>
        <v>#DIV/0!</v>
      </c>
      <c r="Q2402" t="str">
        <f t="shared" ref="Q2402:Q2465" si="230">LEFT(N2402, SEARCH("/", N2402)-1)</f>
        <v>technology</v>
      </c>
      <c r="R2402" t="str">
        <f t="shared" ref="R2402:R2465" si="231">RIGHT(N2402,LEN(N2402)-SEARCH("/",N2402))</f>
        <v>web</v>
      </c>
      <c r="S2402" s="15">
        <f t="shared" si="226"/>
        <v>42444.018101851849</v>
      </c>
      <c r="T2402" s="15">
        <f t="shared" si="227"/>
        <v>42474.018101851849</v>
      </c>
    </row>
    <row r="2403" spans="1:20" ht="43.2" x14ac:dyDescent="0.3">
      <c r="A2403">
        <v>3646</v>
      </c>
      <c r="B2403" s="3" t="s">
        <v>3644</v>
      </c>
      <c r="C2403" s="3" t="s">
        <v>7756</v>
      </c>
      <c r="D2403">
        <v>10000</v>
      </c>
      <c r="E2403">
        <v>481</v>
      </c>
      <c r="F2403" s="6" t="s">
        <v>8221</v>
      </c>
      <c r="G2403" t="s">
        <v>8224</v>
      </c>
      <c r="H2403" t="s">
        <v>8246</v>
      </c>
      <c r="I2403">
        <v>1434497400</v>
      </c>
      <c r="J2403">
        <v>1431770802</v>
      </c>
      <c r="K2403" t="b">
        <v>0</v>
      </c>
      <c r="L2403">
        <v>8</v>
      </c>
      <c r="M2403" t="b">
        <v>0</v>
      </c>
      <c r="N2403" t="s">
        <v>8305</v>
      </c>
      <c r="O2403" s="9">
        <f t="shared" si="228"/>
        <v>4.8099999999999996</v>
      </c>
      <c r="P2403" s="10">
        <f t="shared" si="229"/>
        <v>60.125</v>
      </c>
      <c r="Q2403" t="str">
        <f t="shared" si="230"/>
        <v>theater</v>
      </c>
      <c r="R2403" t="str">
        <f t="shared" si="231"/>
        <v>musical</v>
      </c>
      <c r="S2403" s="15">
        <f t="shared" si="226"/>
        <v>42140.171319444446</v>
      </c>
      <c r="T2403" s="15">
        <f t="shared" si="227"/>
        <v>42171.729166666672</v>
      </c>
    </row>
    <row r="2404" spans="1:20" ht="43.2" x14ac:dyDescent="0.3">
      <c r="A2404">
        <v>3799</v>
      </c>
      <c r="B2404" s="3" t="s">
        <v>3796</v>
      </c>
      <c r="C2404" s="3" t="s">
        <v>7909</v>
      </c>
      <c r="D2404">
        <v>10000</v>
      </c>
      <c r="E2404">
        <v>402</v>
      </c>
      <c r="F2404" s="6" t="s">
        <v>8221</v>
      </c>
      <c r="G2404" t="s">
        <v>8224</v>
      </c>
      <c r="H2404" t="s">
        <v>8246</v>
      </c>
      <c r="I2404">
        <v>1457734843</v>
      </c>
      <c r="J2404">
        <v>1455142843</v>
      </c>
      <c r="K2404" t="b">
        <v>0</v>
      </c>
      <c r="L2404">
        <v>4</v>
      </c>
      <c r="M2404" t="b">
        <v>0</v>
      </c>
      <c r="N2404" t="s">
        <v>8305</v>
      </c>
      <c r="O2404" s="9">
        <f t="shared" si="228"/>
        <v>4.0199999999999996</v>
      </c>
      <c r="P2404" s="10">
        <f t="shared" si="229"/>
        <v>100.5</v>
      </c>
      <c r="Q2404" t="str">
        <f t="shared" si="230"/>
        <v>theater</v>
      </c>
      <c r="R2404" t="str">
        <f t="shared" si="231"/>
        <v>musical</v>
      </c>
      <c r="S2404" s="15">
        <f t="shared" si="226"/>
        <v>42410.68105324074</v>
      </c>
      <c r="T2404" s="15">
        <f t="shared" si="227"/>
        <v>42440.68105324074</v>
      </c>
    </row>
    <row r="2405" spans="1:20" ht="43.2" x14ac:dyDescent="0.3">
      <c r="A2405">
        <v>3841</v>
      </c>
      <c r="B2405" s="3" t="s">
        <v>3838</v>
      </c>
      <c r="C2405" s="3" t="s">
        <v>7950</v>
      </c>
      <c r="D2405">
        <v>10000</v>
      </c>
      <c r="E2405">
        <v>872</v>
      </c>
      <c r="F2405" s="6" t="s">
        <v>8221</v>
      </c>
      <c r="G2405" t="s">
        <v>8224</v>
      </c>
      <c r="H2405" t="s">
        <v>8246</v>
      </c>
      <c r="I2405">
        <v>1405882287</v>
      </c>
      <c r="J2405">
        <v>1400698287</v>
      </c>
      <c r="K2405" t="b">
        <v>1</v>
      </c>
      <c r="L2405">
        <v>34</v>
      </c>
      <c r="M2405" t="b">
        <v>0</v>
      </c>
      <c r="N2405" t="s">
        <v>8271</v>
      </c>
      <c r="O2405" s="9">
        <f t="shared" si="228"/>
        <v>8.7200000000000006</v>
      </c>
      <c r="P2405" s="10">
        <f t="shared" si="229"/>
        <v>25.647058823529413</v>
      </c>
      <c r="Q2405" t="str">
        <f t="shared" si="230"/>
        <v>theater</v>
      </c>
      <c r="R2405" t="str">
        <f t="shared" si="231"/>
        <v>plays</v>
      </c>
      <c r="S2405" s="15">
        <f t="shared" si="226"/>
        <v>41780.535729166666</v>
      </c>
      <c r="T2405" s="15">
        <f t="shared" si="227"/>
        <v>41840.535729166666</v>
      </c>
    </row>
    <row r="2406" spans="1:20" ht="43.2" x14ac:dyDescent="0.3">
      <c r="A2406">
        <v>3852</v>
      </c>
      <c r="B2406" s="3" t="s">
        <v>3849</v>
      </c>
      <c r="C2406" s="3" t="s">
        <v>7961</v>
      </c>
      <c r="D2406">
        <v>10000</v>
      </c>
      <c r="E2406">
        <v>20</v>
      </c>
      <c r="F2406" s="6" t="s">
        <v>8221</v>
      </c>
      <c r="G2406" t="s">
        <v>8224</v>
      </c>
      <c r="H2406" t="s">
        <v>8246</v>
      </c>
      <c r="I2406">
        <v>1427427276</v>
      </c>
      <c r="J2406">
        <v>1425270876</v>
      </c>
      <c r="K2406" t="b">
        <v>0</v>
      </c>
      <c r="L2406">
        <v>2</v>
      </c>
      <c r="M2406" t="b">
        <v>0</v>
      </c>
      <c r="N2406" t="s">
        <v>8271</v>
      </c>
      <c r="O2406" s="9">
        <f t="shared" si="228"/>
        <v>0.2</v>
      </c>
      <c r="P2406" s="10">
        <f t="shared" si="229"/>
        <v>10</v>
      </c>
      <c r="Q2406" t="str">
        <f t="shared" si="230"/>
        <v>theater</v>
      </c>
      <c r="R2406" t="str">
        <f t="shared" si="231"/>
        <v>plays</v>
      </c>
      <c r="S2406" s="15">
        <f t="shared" si="226"/>
        <v>42064.940694444449</v>
      </c>
      <c r="T2406" s="15">
        <f t="shared" si="227"/>
        <v>42089.899027777778</v>
      </c>
    </row>
    <row r="2407" spans="1:20" ht="43.2" x14ac:dyDescent="0.3">
      <c r="A2407">
        <v>3899</v>
      </c>
      <c r="B2407" s="3" t="s">
        <v>3896</v>
      </c>
      <c r="C2407" s="3" t="s">
        <v>8007</v>
      </c>
      <c r="D2407">
        <v>10000</v>
      </c>
      <c r="E2407">
        <v>125</v>
      </c>
      <c r="F2407" s="6" t="s">
        <v>8221</v>
      </c>
      <c r="G2407" t="s">
        <v>8224</v>
      </c>
      <c r="H2407" t="s">
        <v>8246</v>
      </c>
      <c r="I2407">
        <v>1407868561</v>
      </c>
      <c r="J2407">
        <v>1406140561</v>
      </c>
      <c r="K2407" t="b">
        <v>0</v>
      </c>
      <c r="L2407">
        <v>2</v>
      </c>
      <c r="M2407" t="b">
        <v>0</v>
      </c>
      <c r="N2407" t="s">
        <v>8271</v>
      </c>
      <c r="O2407" s="9">
        <f t="shared" si="228"/>
        <v>1.25</v>
      </c>
      <c r="P2407" s="10">
        <f t="shared" si="229"/>
        <v>62.5</v>
      </c>
      <c r="Q2407" t="str">
        <f t="shared" si="230"/>
        <v>theater</v>
      </c>
      <c r="R2407" t="str">
        <f t="shared" si="231"/>
        <v>plays</v>
      </c>
      <c r="S2407" s="15">
        <f t="shared" si="226"/>
        <v>41843.525011574071</v>
      </c>
      <c r="T2407" s="15">
        <f t="shared" si="227"/>
        <v>41863.525011574071</v>
      </c>
    </row>
    <row r="2408" spans="1:20" ht="28.8" x14ac:dyDescent="0.3">
      <c r="A2408">
        <v>3904</v>
      </c>
      <c r="B2408" s="3" t="s">
        <v>3901</v>
      </c>
      <c r="C2408" s="3" t="s">
        <v>8012</v>
      </c>
      <c r="D2408">
        <v>10000</v>
      </c>
      <c r="E2408">
        <v>3</v>
      </c>
      <c r="F2408" s="6" t="s">
        <v>8221</v>
      </c>
      <c r="G2408" t="s">
        <v>8224</v>
      </c>
      <c r="H2408" t="s">
        <v>8246</v>
      </c>
      <c r="I2408">
        <v>1429074240</v>
      </c>
      <c r="J2408">
        <v>1427866200</v>
      </c>
      <c r="K2408" t="b">
        <v>0</v>
      </c>
      <c r="L2408">
        <v>2</v>
      </c>
      <c r="M2408" t="b">
        <v>0</v>
      </c>
      <c r="N2408" t="s">
        <v>8271</v>
      </c>
      <c r="O2408" s="9">
        <f t="shared" si="228"/>
        <v>0.03</v>
      </c>
      <c r="P2408" s="10">
        <f t="shared" si="229"/>
        <v>1.5</v>
      </c>
      <c r="Q2408" t="str">
        <f t="shared" si="230"/>
        <v>theater</v>
      </c>
      <c r="R2408" t="str">
        <f t="shared" si="231"/>
        <v>plays</v>
      </c>
      <c r="S2408" s="15">
        <f t="shared" si="226"/>
        <v>42094.979166666672</v>
      </c>
      <c r="T2408" s="15">
        <f t="shared" si="227"/>
        <v>42108.961111111115</v>
      </c>
    </row>
    <row r="2409" spans="1:20" ht="43.2" x14ac:dyDescent="0.3">
      <c r="A2409">
        <v>3913</v>
      </c>
      <c r="B2409" s="3" t="s">
        <v>3910</v>
      </c>
      <c r="C2409" s="3" t="s">
        <v>8021</v>
      </c>
      <c r="D2409">
        <v>10000</v>
      </c>
      <c r="E2409">
        <v>1000</v>
      </c>
      <c r="F2409" s="6" t="s">
        <v>8221</v>
      </c>
      <c r="G2409" t="s">
        <v>8224</v>
      </c>
      <c r="H2409" t="s">
        <v>8246</v>
      </c>
      <c r="I2409">
        <v>1448863449</v>
      </c>
      <c r="J2409">
        <v>1446267849</v>
      </c>
      <c r="K2409" t="b">
        <v>0</v>
      </c>
      <c r="L2409">
        <v>7</v>
      </c>
      <c r="M2409" t="b">
        <v>0</v>
      </c>
      <c r="N2409" t="s">
        <v>8271</v>
      </c>
      <c r="O2409" s="9">
        <f t="shared" si="228"/>
        <v>10</v>
      </c>
      <c r="P2409" s="10">
        <f t="shared" si="229"/>
        <v>142.85714285714286</v>
      </c>
      <c r="Q2409" t="str">
        <f t="shared" si="230"/>
        <v>theater</v>
      </c>
      <c r="R2409" t="str">
        <f t="shared" si="231"/>
        <v>plays</v>
      </c>
      <c r="S2409" s="15">
        <f t="shared" si="226"/>
        <v>42307.961215277777</v>
      </c>
      <c r="T2409" s="15">
        <f t="shared" si="227"/>
        <v>42338.002881944441</v>
      </c>
    </row>
    <row r="2410" spans="1:20" ht="43.2" x14ac:dyDescent="0.3">
      <c r="A2410">
        <v>3930</v>
      </c>
      <c r="B2410" s="3" t="s">
        <v>3927</v>
      </c>
      <c r="C2410" s="3" t="s">
        <v>8038</v>
      </c>
      <c r="D2410">
        <v>10000</v>
      </c>
      <c r="E2410">
        <v>0</v>
      </c>
      <c r="F2410" s="6" t="s">
        <v>8221</v>
      </c>
      <c r="G2410" t="s">
        <v>8226</v>
      </c>
      <c r="H2410" t="s">
        <v>8248</v>
      </c>
      <c r="I2410">
        <v>1459490400</v>
      </c>
      <c r="J2410">
        <v>1457078868</v>
      </c>
      <c r="K2410" t="b">
        <v>0</v>
      </c>
      <c r="L2410">
        <v>0</v>
      </c>
      <c r="M2410" t="b">
        <v>0</v>
      </c>
      <c r="N2410" t="s">
        <v>8271</v>
      </c>
      <c r="O2410" s="9">
        <f t="shared" si="228"/>
        <v>0</v>
      </c>
      <c r="P2410" s="10" t="e">
        <f t="shared" si="229"/>
        <v>#DIV/0!</v>
      </c>
      <c r="Q2410" t="str">
        <f t="shared" si="230"/>
        <v>theater</v>
      </c>
      <c r="R2410" t="str">
        <f t="shared" si="231"/>
        <v>plays</v>
      </c>
      <c r="S2410" s="15">
        <f t="shared" si="226"/>
        <v>42433.088749999995</v>
      </c>
      <c r="T2410" s="15">
        <f t="shared" si="227"/>
        <v>42461</v>
      </c>
    </row>
    <row r="2411" spans="1:20" ht="43.2" x14ac:dyDescent="0.3">
      <c r="A2411">
        <v>3949</v>
      </c>
      <c r="B2411" s="3" t="s">
        <v>3946</v>
      </c>
      <c r="C2411" s="3" t="s">
        <v>8057</v>
      </c>
      <c r="D2411">
        <v>10000</v>
      </c>
      <c r="E2411">
        <v>1577</v>
      </c>
      <c r="F2411" s="6" t="s">
        <v>8221</v>
      </c>
      <c r="G2411" t="s">
        <v>8226</v>
      </c>
      <c r="H2411" t="s">
        <v>8248</v>
      </c>
      <c r="I2411">
        <v>1423623221</v>
      </c>
      <c r="J2411">
        <v>1421031221</v>
      </c>
      <c r="K2411" t="b">
        <v>0</v>
      </c>
      <c r="L2411">
        <v>32</v>
      </c>
      <c r="M2411" t="b">
        <v>0</v>
      </c>
      <c r="N2411" t="s">
        <v>8271</v>
      </c>
      <c r="O2411" s="9">
        <f t="shared" si="228"/>
        <v>15.770000000000001</v>
      </c>
      <c r="P2411" s="10">
        <f t="shared" si="229"/>
        <v>49.28125</v>
      </c>
      <c r="Q2411" t="str">
        <f t="shared" si="230"/>
        <v>theater</v>
      </c>
      <c r="R2411" t="str">
        <f t="shared" si="231"/>
        <v>plays</v>
      </c>
      <c r="S2411" s="15">
        <f t="shared" si="226"/>
        <v>42015.870613425926</v>
      </c>
      <c r="T2411" s="15">
        <f t="shared" si="227"/>
        <v>42045.870613425926</v>
      </c>
    </row>
    <row r="2412" spans="1:20" ht="43.2" x14ac:dyDescent="0.3">
      <c r="A2412">
        <v>3963</v>
      </c>
      <c r="B2412" s="3" t="s">
        <v>3960</v>
      </c>
      <c r="C2412" s="3" t="s">
        <v>8070</v>
      </c>
      <c r="D2412">
        <v>10000</v>
      </c>
      <c r="E2412">
        <v>0</v>
      </c>
      <c r="F2412" s="6" t="s">
        <v>8221</v>
      </c>
      <c r="G2412" t="s">
        <v>8229</v>
      </c>
      <c r="H2412" t="s">
        <v>8251</v>
      </c>
      <c r="I2412">
        <v>1447821717</v>
      </c>
      <c r="J2412">
        <v>1445226117</v>
      </c>
      <c r="K2412" t="b">
        <v>0</v>
      </c>
      <c r="L2412">
        <v>0</v>
      </c>
      <c r="M2412" t="b">
        <v>0</v>
      </c>
      <c r="N2412" t="s">
        <v>8271</v>
      </c>
      <c r="O2412" s="9">
        <f t="shared" si="228"/>
        <v>0</v>
      </c>
      <c r="P2412" s="10" t="e">
        <f t="shared" si="229"/>
        <v>#DIV/0!</v>
      </c>
      <c r="Q2412" t="str">
        <f t="shared" si="230"/>
        <v>theater</v>
      </c>
      <c r="R2412" t="str">
        <f t="shared" si="231"/>
        <v>plays</v>
      </c>
      <c r="S2412" s="15">
        <f t="shared" si="226"/>
        <v>42295.904131944444</v>
      </c>
      <c r="T2412" s="15">
        <f t="shared" si="227"/>
        <v>42325.945798611108</v>
      </c>
    </row>
    <row r="2413" spans="1:20" ht="43.2" x14ac:dyDescent="0.3">
      <c r="A2413">
        <v>3992</v>
      </c>
      <c r="B2413" s="3" t="s">
        <v>3988</v>
      </c>
      <c r="C2413" s="3" t="s">
        <v>8098</v>
      </c>
      <c r="D2413">
        <v>10000</v>
      </c>
      <c r="E2413">
        <v>541</v>
      </c>
      <c r="F2413" s="6" t="s">
        <v>8221</v>
      </c>
      <c r="G2413" t="s">
        <v>8224</v>
      </c>
      <c r="H2413" t="s">
        <v>8246</v>
      </c>
      <c r="I2413">
        <v>1449876859</v>
      </c>
      <c r="J2413">
        <v>1444689259</v>
      </c>
      <c r="K2413" t="b">
        <v>0</v>
      </c>
      <c r="L2413">
        <v>9</v>
      </c>
      <c r="M2413" t="b">
        <v>0</v>
      </c>
      <c r="N2413" t="s">
        <v>8271</v>
      </c>
      <c r="O2413" s="9">
        <f t="shared" si="228"/>
        <v>5.41</v>
      </c>
      <c r="P2413" s="10">
        <f t="shared" si="229"/>
        <v>60.111111111111114</v>
      </c>
      <c r="Q2413" t="str">
        <f t="shared" si="230"/>
        <v>theater</v>
      </c>
      <c r="R2413" t="str">
        <f t="shared" si="231"/>
        <v>plays</v>
      </c>
      <c r="S2413" s="15">
        <f t="shared" si="226"/>
        <v>42289.69049768518</v>
      </c>
      <c r="T2413" s="15">
        <f t="shared" si="227"/>
        <v>42349.732164351852</v>
      </c>
    </row>
    <row r="2414" spans="1:20" ht="43.2" x14ac:dyDescent="0.3">
      <c r="A2414">
        <v>4017</v>
      </c>
      <c r="B2414" s="3" t="s">
        <v>4013</v>
      </c>
      <c r="C2414" s="3" t="s">
        <v>8122</v>
      </c>
      <c r="D2414">
        <v>10000</v>
      </c>
      <c r="E2414">
        <v>105</v>
      </c>
      <c r="F2414" s="6" t="s">
        <v>8221</v>
      </c>
      <c r="G2414" t="s">
        <v>8224</v>
      </c>
      <c r="H2414" t="s">
        <v>8246</v>
      </c>
      <c r="I2414">
        <v>1409846874</v>
      </c>
      <c r="J2414">
        <v>1407254874</v>
      </c>
      <c r="K2414" t="b">
        <v>0</v>
      </c>
      <c r="L2414">
        <v>2</v>
      </c>
      <c r="M2414" t="b">
        <v>0</v>
      </c>
      <c r="N2414" t="s">
        <v>8271</v>
      </c>
      <c r="O2414" s="9">
        <f t="shared" si="228"/>
        <v>1.05</v>
      </c>
      <c r="P2414" s="10">
        <f t="shared" si="229"/>
        <v>52.5</v>
      </c>
      <c r="Q2414" t="str">
        <f t="shared" si="230"/>
        <v>theater</v>
      </c>
      <c r="R2414" t="str">
        <f t="shared" si="231"/>
        <v>plays</v>
      </c>
      <c r="S2414" s="15">
        <f t="shared" si="226"/>
        <v>41856.422152777777</v>
      </c>
      <c r="T2414" s="15">
        <f t="shared" si="227"/>
        <v>41886.422152777777</v>
      </c>
    </row>
    <row r="2415" spans="1:20" ht="28.8" x14ac:dyDescent="0.3">
      <c r="A2415">
        <v>4035</v>
      </c>
      <c r="B2415" s="3" t="s">
        <v>4031</v>
      </c>
      <c r="C2415" s="3" t="s">
        <v>8140</v>
      </c>
      <c r="D2415">
        <v>10000</v>
      </c>
      <c r="E2415">
        <v>3685</v>
      </c>
      <c r="F2415" s="6" t="s">
        <v>8221</v>
      </c>
      <c r="G2415" t="s">
        <v>8224</v>
      </c>
      <c r="H2415" t="s">
        <v>8246</v>
      </c>
      <c r="I2415">
        <v>1413925887</v>
      </c>
      <c r="J2415">
        <v>1411333887</v>
      </c>
      <c r="K2415" t="b">
        <v>0</v>
      </c>
      <c r="L2415">
        <v>25</v>
      </c>
      <c r="M2415" t="b">
        <v>0</v>
      </c>
      <c r="N2415" t="s">
        <v>8271</v>
      </c>
      <c r="O2415" s="9">
        <f t="shared" si="228"/>
        <v>36.85</v>
      </c>
      <c r="P2415" s="10">
        <f t="shared" si="229"/>
        <v>147.4</v>
      </c>
      <c r="Q2415" t="str">
        <f t="shared" si="230"/>
        <v>theater</v>
      </c>
      <c r="R2415" t="str">
        <f t="shared" si="231"/>
        <v>plays</v>
      </c>
      <c r="S2415" s="15">
        <f t="shared" si="226"/>
        <v>41903.632951388885</v>
      </c>
      <c r="T2415" s="15">
        <f t="shared" si="227"/>
        <v>41933.632951388885</v>
      </c>
    </row>
    <row r="2416" spans="1:20" ht="43.2" x14ac:dyDescent="0.3">
      <c r="A2416">
        <v>4042</v>
      </c>
      <c r="B2416" s="3" t="s">
        <v>4038</v>
      </c>
      <c r="C2416" s="3" t="s">
        <v>8146</v>
      </c>
      <c r="D2416">
        <v>10000</v>
      </c>
      <c r="E2416">
        <v>21</v>
      </c>
      <c r="F2416" s="6" t="s">
        <v>8221</v>
      </c>
      <c r="G2416" t="s">
        <v>8224</v>
      </c>
      <c r="H2416" t="s">
        <v>8246</v>
      </c>
      <c r="I2416">
        <v>1421781360</v>
      </c>
      <c r="J2416">
        <v>1419213664</v>
      </c>
      <c r="K2416" t="b">
        <v>0</v>
      </c>
      <c r="L2416">
        <v>3</v>
      </c>
      <c r="M2416" t="b">
        <v>0</v>
      </c>
      <c r="N2416" t="s">
        <v>8271</v>
      </c>
      <c r="O2416" s="9">
        <f t="shared" si="228"/>
        <v>0.21</v>
      </c>
      <c r="P2416" s="10">
        <f t="shared" si="229"/>
        <v>7</v>
      </c>
      <c r="Q2416" t="str">
        <f t="shared" si="230"/>
        <v>theater</v>
      </c>
      <c r="R2416" t="str">
        <f t="shared" si="231"/>
        <v>plays</v>
      </c>
      <c r="S2416" s="15">
        <f t="shared" si="226"/>
        <v>41994.834074074075</v>
      </c>
      <c r="T2416" s="15">
        <f t="shared" si="227"/>
        <v>42024.552777777775</v>
      </c>
    </row>
    <row r="2417" spans="1:20" ht="43.2" x14ac:dyDescent="0.3">
      <c r="A2417">
        <v>4059</v>
      </c>
      <c r="B2417" s="3" t="s">
        <v>4055</v>
      </c>
      <c r="C2417" s="3" t="s">
        <v>8163</v>
      </c>
      <c r="D2417">
        <v>10000</v>
      </c>
      <c r="E2417">
        <v>250</v>
      </c>
      <c r="F2417" s="6" t="s">
        <v>8221</v>
      </c>
      <c r="G2417" t="s">
        <v>8229</v>
      </c>
      <c r="H2417" t="s">
        <v>8251</v>
      </c>
      <c r="I2417">
        <v>1410836400</v>
      </c>
      <c r="J2417">
        <v>1408116152</v>
      </c>
      <c r="K2417" t="b">
        <v>0</v>
      </c>
      <c r="L2417">
        <v>7</v>
      </c>
      <c r="M2417" t="b">
        <v>0</v>
      </c>
      <c r="N2417" t="s">
        <v>8271</v>
      </c>
      <c r="O2417" s="9">
        <f t="shared" si="228"/>
        <v>2.5</v>
      </c>
      <c r="P2417" s="10">
        <f t="shared" si="229"/>
        <v>35.714285714285715</v>
      </c>
      <c r="Q2417" t="str">
        <f t="shared" si="230"/>
        <v>theater</v>
      </c>
      <c r="R2417" t="str">
        <f t="shared" si="231"/>
        <v>plays</v>
      </c>
      <c r="S2417" s="15">
        <f t="shared" si="226"/>
        <v>41866.390648148146</v>
      </c>
      <c r="T2417" s="15">
        <f t="shared" si="227"/>
        <v>41897.875</v>
      </c>
    </row>
    <row r="2418" spans="1:20" ht="57.6" x14ac:dyDescent="0.3">
      <c r="A2418">
        <v>4060</v>
      </c>
      <c r="B2418" s="3" t="s">
        <v>4056</v>
      </c>
      <c r="C2418" s="3" t="s">
        <v>8164</v>
      </c>
      <c r="D2418">
        <v>10000</v>
      </c>
      <c r="E2418">
        <v>285</v>
      </c>
      <c r="F2418" s="6" t="s">
        <v>8221</v>
      </c>
      <c r="G2418" t="s">
        <v>8229</v>
      </c>
      <c r="H2418" t="s">
        <v>8251</v>
      </c>
      <c r="I2418">
        <v>1403539200</v>
      </c>
      <c r="J2418">
        <v>1400604056</v>
      </c>
      <c r="K2418" t="b">
        <v>0</v>
      </c>
      <c r="L2418">
        <v>5</v>
      </c>
      <c r="M2418" t="b">
        <v>0</v>
      </c>
      <c r="N2418" t="s">
        <v>8271</v>
      </c>
      <c r="O2418" s="9">
        <f t="shared" si="228"/>
        <v>2.85</v>
      </c>
      <c r="P2418" s="10">
        <f t="shared" si="229"/>
        <v>57</v>
      </c>
      <c r="Q2418" t="str">
        <f t="shared" si="230"/>
        <v>theater</v>
      </c>
      <c r="R2418" t="str">
        <f t="shared" si="231"/>
        <v>plays</v>
      </c>
      <c r="S2418" s="15">
        <f t="shared" si="226"/>
        <v>41779.445092592592</v>
      </c>
      <c r="T2418" s="15">
        <f t="shared" si="227"/>
        <v>41813.416666666664</v>
      </c>
    </row>
    <row r="2419" spans="1:20" ht="43.2" x14ac:dyDescent="0.3">
      <c r="A2419">
        <v>4097</v>
      </c>
      <c r="B2419" s="3" t="s">
        <v>4093</v>
      </c>
      <c r="C2419" s="3" t="s">
        <v>8200</v>
      </c>
      <c r="D2419">
        <v>10000</v>
      </c>
      <c r="E2419">
        <v>0</v>
      </c>
      <c r="F2419" s="6" t="s">
        <v>8221</v>
      </c>
      <c r="G2419" t="s">
        <v>8225</v>
      </c>
      <c r="H2419" t="s">
        <v>8247</v>
      </c>
      <c r="I2419">
        <v>1454284500</v>
      </c>
      <c r="J2419">
        <v>1449431237</v>
      </c>
      <c r="K2419" t="b">
        <v>0</v>
      </c>
      <c r="L2419">
        <v>0</v>
      </c>
      <c r="M2419" t="b">
        <v>0</v>
      </c>
      <c r="N2419" t="s">
        <v>8271</v>
      </c>
      <c r="O2419" s="9">
        <f t="shared" si="228"/>
        <v>0</v>
      </c>
      <c r="P2419" s="10" t="e">
        <f t="shared" si="229"/>
        <v>#DIV/0!</v>
      </c>
      <c r="Q2419" t="str">
        <f t="shared" si="230"/>
        <v>theater</v>
      </c>
      <c r="R2419" t="str">
        <f t="shared" si="231"/>
        <v>plays</v>
      </c>
      <c r="S2419" s="15">
        <f t="shared" si="226"/>
        <v>42344.574502314819</v>
      </c>
      <c r="T2419" s="15">
        <f t="shared" si="227"/>
        <v>42400.746527777781</v>
      </c>
    </row>
    <row r="2420" spans="1:20" ht="43.2" x14ac:dyDescent="0.3">
      <c r="A2420">
        <v>446</v>
      </c>
      <c r="B2420" s="3" t="s">
        <v>447</v>
      </c>
      <c r="C2420" s="3" t="s">
        <v>4556</v>
      </c>
      <c r="D2420">
        <v>10500</v>
      </c>
      <c r="E2420">
        <v>766</v>
      </c>
      <c r="F2420" s="6" t="s">
        <v>8221</v>
      </c>
      <c r="G2420" t="s">
        <v>8224</v>
      </c>
      <c r="H2420" t="s">
        <v>8246</v>
      </c>
      <c r="I2420">
        <v>1425434420</v>
      </c>
      <c r="J2420">
        <v>1422842420</v>
      </c>
      <c r="K2420" t="b">
        <v>0</v>
      </c>
      <c r="L2420">
        <v>16</v>
      </c>
      <c r="M2420" t="b">
        <v>0</v>
      </c>
      <c r="N2420" t="s">
        <v>8270</v>
      </c>
      <c r="O2420" s="9">
        <f t="shared" si="228"/>
        <v>7.2952380952380951</v>
      </c>
      <c r="P2420" s="10">
        <f t="shared" si="229"/>
        <v>47.875</v>
      </c>
      <c r="Q2420" t="str">
        <f t="shared" si="230"/>
        <v>film &amp; video</v>
      </c>
      <c r="R2420" t="str">
        <f t="shared" si="231"/>
        <v>animation</v>
      </c>
      <c r="S2420" s="15">
        <f t="shared" si="226"/>
        <v>42036.833564814813</v>
      </c>
      <c r="T2420" s="15">
        <f t="shared" si="227"/>
        <v>42066.833564814813</v>
      </c>
    </row>
    <row r="2421" spans="1:20" ht="43.2" x14ac:dyDescent="0.3">
      <c r="A2421">
        <v>2142</v>
      </c>
      <c r="B2421" s="3" t="s">
        <v>2143</v>
      </c>
      <c r="C2421" s="3" t="s">
        <v>6252</v>
      </c>
      <c r="D2421">
        <v>10500</v>
      </c>
      <c r="E2421">
        <v>601</v>
      </c>
      <c r="F2421" s="6" t="s">
        <v>8221</v>
      </c>
      <c r="G2421" t="s">
        <v>8236</v>
      </c>
      <c r="H2421" t="s">
        <v>8249</v>
      </c>
      <c r="I2421">
        <v>1451494210</v>
      </c>
      <c r="J2421">
        <v>1449075010</v>
      </c>
      <c r="K2421" t="b">
        <v>0</v>
      </c>
      <c r="L2421">
        <v>12</v>
      </c>
      <c r="M2421" t="b">
        <v>0</v>
      </c>
      <c r="N2421" t="s">
        <v>8282</v>
      </c>
      <c r="O2421" s="9">
        <f t="shared" si="228"/>
        <v>5.7238095238095239</v>
      </c>
      <c r="P2421" s="10">
        <f t="shared" si="229"/>
        <v>50.083333333333336</v>
      </c>
      <c r="Q2421" t="str">
        <f t="shared" si="230"/>
        <v>games</v>
      </c>
      <c r="R2421" t="str">
        <f t="shared" si="231"/>
        <v>video games</v>
      </c>
      <c r="S2421" s="15">
        <f t="shared" si="226"/>
        <v>42340.451504629629</v>
      </c>
      <c r="T2421" s="15">
        <f t="shared" si="227"/>
        <v>42368.451504629629</v>
      </c>
    </row>
    <row r="2422" spans="1:20" ht="43.2" x14ac:dyDescent="0.3">
      <c r="A2422">
        <v>3847</v>
      </c>
      <c r="B2422" s="3" t="s">
        <v>3844</v>
      </c>
      <c r="C2422" s="3" t="s">
        <v>7956</v>
      </c>
      <c r="D2422">
        <v>10500</v>
      </c>
      <c r="E2422">
        <v>1697</v>
      </c>
      <c r="F2422" s="6" t="s">
        <v>8221</v>
      </c>
      <c r="G2422" t="s">
        <v>8224</v>
      </c>
      <c r="H2422" t="s">
        <v>8246</v>
      </c>
      <c r="I2422">
        <v>1437283391</v>
      </c>
      <c r="J2422">
        <v>1433395391</v>
      </c>
      <c r="K2422" t="b">
        <v>1</v>
      </c>
      <c r="L2422">
        <v>9</v>
      </c>
      <c r="M2422" t="b">
        <v>0</v>
      </c>
      <c r="N2422" t="s">
        <v>8271</v>
      </c>
      <c r="O2422" s="9">
        <f t="shared" si="228"/>
        <v>16.161904761904761</v>
      </c>
      <c r="P2422" s="10">
        <f t="shared" si="229"/>
        <v>188.55555555555554</v>
      </c>
      <c r="Q2422" t="str">
        <f t="shared" si="230"/>
        <v>theater</v>
      </c>
      <c r="R2422" t="str">
        <f t="shared" si="231"/>
        <v>plays</v>
      </c>
      <c r="S2422" s="15">
        <f t="shared" si="226"/>
        <v>42158.974432870367</v>
      </c>
      <c r="T2422" s="15">
        <f t="shared" si="227"/>
        <v>42203.974432870367</v>
      </c>
    </row>
    <row r="2423" spans="1:20" ht="43.2" x14ac:dyDescent="0.3">
      <c r="A2423">
        <v>1764</v>
      </c>
      <c r="B2423" s="3" t="s">
        <v>1765</v>
      </c>
      <c r="C2423" s="3" t="s">
        <v>5874</v>
      </c>
      <c r="D2423">
        <v>11000</v>
      </c>
      <c r="E2423">
        <v>2156</v>
      </c>
      <c r="F2423" s="6" t="s">
        <v>8221</v>
      </c>
      <c r="G2423" t="s">
        <v>8225</v>
      </c>
      <c r="H2423" t="s">
        <v>8247</v>
      </c>
      <c r="I2423">
        <v>1407065979</v>
      </c>
      <c r="J2423">
        <v>1404560379</v>
      </c>
      <c r="K2423" t="b">
        <v>1</v>
      </c>
      <c r="L2423">
        <v>39</v>
      </c>
      <c r="M2423" t="b">
        <v>0</v>
      </c>
      <c r="N2423" t="s">
        <v>8285</v>
      </c>
      <c r="O2423" s="9">
        <f t="shared" si="228"/>
        <v>19.600000000000001</v>
      </c>
      <c r="P2423" s="10">
        <f t="shared" si="229"/>
        <v>55.282051282051285</v>
      </c>
      <c r="Q2423" t="str">
        <f t="shared" si="230"/>
        <v>photography</v>
      </c>
      <c r="R2423" t="str">
        <f t="shared" si="231"/>
        <v>photobooks</v>
      </c>
      <c r="S2423" s="15">
        <f t="shared" si="226"/>
        <v>41825.235868055555</v>
      </c>
      <c r="T2423" s="15">
        <f t="shared" si="227"/>
        <v>41854.235868055555</v>
      </c>
    </row>
    <row r="2424" spans="1:20" ht="43.2" x14ac:dyDescent="0.3">
      <c r="A2424">
        <v>1779</v>
      </c>
      <c r="B2424" s="3" t="s">
        <v>1780</v>
      </c>
      <c r="C2424" s="3" t="s">
        <v>5889</v>
      </c>
      <c r="D2424">
        <v>11000</v>
      </c>
      <c r="E2424">
        <v>3986</v>
      </c>
      <c r="F2424" s="6" t="s">
        <v>8221</v>
      </c>
      <c r="G2424" t="s">
        <v>8224</v>
      </c>
      <c r="H2424" t="s">
        <v>8246</v>
      </c>
      <c r="I2424">
        <v>1472834180</v>
      </c>
      <c r="J2424">
        <v>1470242180</v>
      </c>
      <c r="K2424" t="b">
        <v>1</v>
      </c>
      <c r="L2424">
        <v>38</v>
      </c>
      <c r="M2424" t="b">
        <v>0</v>
      </c>
      <c r="N2424" t="s">
        <v>8285</v>
      </c>
      <c r="O2424" s="9">
        <f t="shared" si="228"/>
        <v>36.236363636363642</v>
      </c>
      <c r="P2424" s="10">
        <f t="shared" si="229"/>
        <v>104.89473684210526</v>
      </c>
      <c r="Q2424" t="str">
        <f t="shared" si="230"/>
        <v>photography</v>
      </c>
      <c r="R2424" t="str">
        <f t="shared" si="231"/>
        <v>photobooks</v>
      </c>
      <c r="S2424" s="15">
        <f t="shared" si="226"/>
        <v>42585.441898148143</v>
      </c>
      <c r="T2424" s="15">
        <f t="shared" si="227"/>
        <v>42615.441898148143</v>
      </c>
    </row>
    <row r="2425" spans="1:20" ht="43.2" x14ac:dyDescent="0.3">
      <c r="A2425">
        <v>2501</v>
      </c>
      <c r="B2425" s="3" t="s">
        <v>2501</v>
      </c>
      <c r="C2425" s="3" t="s">
        <v>6611</v>
      </c>
      <c r="D2425">
        <v>11000</v>
      </c>
      <c r="E2425">
        <v>281</v>
      </c>
      <c r="F2425" s="6" t="s">
        <v>8221</v>
      </c>
      <c r="G2425" t="s">
        <v>8229</v>
      </c>
      <c r="H2425" t="s">
        <v>8251</v>
      </c>
      <c r="I2425">
        <v>1443379104</v>
      </c>
      <c r="J2425">
        <v>1440787104</v>
      </c>
      <c r="K2425" t="b">
        <v>0</v>
      </c>
      <c r="L2425">
        <v>7</v>
      </c>
      <c r="M2425" t="b">
        <v>0</v>
      </c>
      <c r="N2425" t="s">
        <v>8299</v>
      </c>
      <c r="O2425" s="9">
        <f t="shared" si="228"/>
        <v>2.5545454545454547</v>
      </c>
      <c r="P2425" s="10">
        <f t="shared" si="229"/>
        <v>40.142857142857146</v>
      </c>
      <c r="Q2425" t="str">
        <f t="shared" si="230"/>
        <v>food</v>
      </c>
      <c r="R2425" t="str">
        <f t="shared" si="231"/>
        <v>restaurants</v>
      </c>
      <c r="S2425" s="15">
        <f t="shared" si="226"/>
        <v>42244.526666666665</v>
      </c>
      <c r="T2425" s="15">
        <f t="shared" si="227"/>
        <v>42274.526666666665</v>
      </c>
    </row>
    <row r="2426" spans="1:20" ht="43.2" x14ac:dyDescent="0.3">
      <c r="A2426">
        <v>3112</v>
      </c>
      <c r="B2426" s="3" t="s">
        <v>3112</v>
      </c>
      <c r="C2426" s="3" t="s">
        <v>7222</v>
      </c>
      <c r="D2426">
        <v>11000</v>
      </c>
      <c r="E2426">
        <v>521</v>
      </c>
      <c r="F2426" s="6" t="s">
        <v>8221</v>
      </c>
      <c r="G2426" t="s">
        <v>8224</v>
      </c>
      <c r="H2426" t="s">
        <v>8246</v>
      </c>
      <c r="I2426">
        <v>1477968934</v>
      </c>
      <c r="J2426">
        <v>1472784934</v>
      </c>
      <c r="K2426" t="b">
        <v>0</v>
      </c>
      <c r="L2426">
        <v>9</v>
      </c>
      <c r="M2426" t="b">
        <v>0</v>
      </c>
      <c r="N2426" t="s">
        <v>8303</v>
      </c>
      <c r="O2426" s="9">
        <f t="shared" si="228"/>
        <v>4.7363636363636363</v>
      </c>
      <c r="P2426" s="10">
        <f t="shared" si="229"/>
        <v>57.888888888888886</v>
      </c>
      <c r="Q2426" t="str">
        <f t="shared" si="230"/>
        <v>theater</v>
      </c>
      <c r="R2426" t="str">
        <f t="shared" si="231"/>
        <v>spaces</v>
      </c>
      <c r="S2426" s="15">
        <f t="shared" si="226"/>
        <v>42614.871921296297</v>
      </c>
      <c r="T2426" s="15">
        <f t="shared" si="227"/>
        <v>42674.871921296297</v>
      </c>
    </row>
    <row r="2427" spans="1:20" ht="43.2" x14ac:dyDescent="0.3">
      <c r="A2427">
        <v>3194</v>
      </c>
      <c r="B2427" s="3" t="s">
        <v>3194</v>
      </c>
      <c r="C2427" s="3" t="s">
        <v>7304</v>
      </c>
      <c r="D2427">
        <v>11000</v>
      </c>
      <c r="E2427">
        <v>0</v>
      </c>
      <c r="F2427" s="6" t="s">
        <v>8221</v>
      </c>
      <c r="G2427" t="s">
        <v>8224</v>
      </c>
      <c r="H2427" t="s">
        <v>8246</v>
      </c>
      <c r="I2427">
        <v>1437960598</v>
      </c>
      <c r="J2427">
        <v>1435368598</v>
      </c>
      <c r="K2427" t="b">
        <v>0</v>
      </c>
      <c r="L2427">
        <v>0</v>
      </c>
      <c r="M2427" t="b">
        <v>0</v>
      </c>
      <c r="N2427" t="s">
        <v>8305</v>
      </c>
      <c r="O2427" s="9">
        <f t="shared" si="228"/>
        <v>0</v>
      </c>
      <c r="P2427" s="10" t="e">
        <f t="shared" si="229"/>
        <v>#DIV/0!</v>
      </c>
      <c r="Q2427" t="str">
        <f t="shared" si="230"/>
        <v>theater</v>
      </c>
      <c r="R2427" t="str">
        <f t="shared" si="231"/>
        <v>musical</v>
      </c>
      <c r="S2427" s="15">
        <f t="shared" si="226"/>
        <v>42181.812476851846</v>
      </c>
      <c r="T2427" s="15">
        <f t="shared" si="227"/>
        <v>42211.812476851846</v>
      </c>
    </row>
    <row r="2428" spans="1:20" ht="28.8" x14ac:dyDescent="0.3">
      <c r="A2428">
        <v>3854</v>
      </c>
      <c r="B2428" s="3" t="s">
        <v>3851</v>
      </c>
      <c r="C2428" s="3" t="s">
        <v>7963</v>
      </c>
      <c r="D2428">
        <v>11000</v>
      </c>
      <c r="E2428">
        <v>1788</v>
      </c>
      <c r="F2428" s="6" t="s">
        <v>8221</v>
      </c>
      <c r="G2428" t="s">
        <v>8224</v>
      </c>
      <c r="H2428" t="s">
        <v>8246</v>
      </c>
      <c r="I2428">
        <v>1431206058</v>
      </c>
      <c r="J2428">
        <v>1428614058</v>
      </c>
      <c r="K2428" t="b">
        <v>0</v>
      </c>
      <c r="L2428">
        <v>20</v>
      </c>
      <c r="M2428" t="b">
        <v>0</v>
      </c>
      <c r="N2428" t="s">
        <v>8271</v>
      </c>
      <c r="O2428" s="9">
        <f t="shared" si="228"/>
        <v>16.254545454545454</v>
      </c>
      <c r="P2428" s="10">
        <f t="shared" si="229"/>
        <v>89.4</v>
      </c>
      <c r="Q2428" t="str">
        <f t="shared" si="230"/>
        <v>theater</v>
      </c>
      <c r="R2428" t="str">
        <f t="shared" si="231"/>
        <v>plays</v>
      </c>
      <c r="S2428" s="15">
        <f t="shared" si="226"/>
        <v>42103.634930555556</v>
      </c>
      <c r="T2428" s="15">
        <f t="shared" si="227"/>
        <v>42133.634930555556</v>
      </c>
    </row>
    <row r="2429" spans="1:20" ht="43.2" x14ac:dyDescent="0.3">
      <c r="A2429">
        <v>3983</v>
      </c>
      <c r="B2429" s="3" t="s">
        <v>3979</v>
      </c>
      <c r="C2429" s="3" t="s">
        <v>8089</v>
      </c>
      <c r="D2429">
        <v>11140</v>
      </c>
      <c r="E2429">
        <v>3877</v>
      </c>
      <c r="F2429" s="6" t="s">
        <v>8221</v>
      </c>
      <c r="G2429" t="s">
        <v>8224</v>
      </c>
      <c r="H2429" t="s">
        <v>8246</v>
      </c>
      <c r="I2429">
        <v>1400569140</v>
      </c>
      <c r="J2429">
        <v>1397854356</v>
      </c>
      <c r="K2429" t="b">
        <v>0</v>
      </c>
      <c r="L2429">
        <v>46</v>
      </c>
      <c r="M2429" t="b">
        <v>0</v>
      </c>
      <c r="N2429" t="s">
        <v>8271</v>
      </c>
      <c r="O2429" s="9">
        <f t="shared" si="228"/>
        <v>34.802513464991023</v>
      </c>
      <c r="P2429" s="10">
        <f t="shared" si="229"/>
        <v>84.282608695652172</v>
      </c>
      <c r="Q2429" t="str">
        <f t="shared" si="230"/>
        <v>theater</v>
      </c>
      <c r="R2429" t="str">
        <f t="shared" si="231"/>
        <v>plays</v>
      </c>
      <c r="S2429" s="15">
        <f t="shared" si="226"/>
        <v>41747.61986111111</v>
      </c>
      <c r="T2429" s="15">
        <f t="shared" si="227"/>
        <v>41779.040972222225</v>
      </c>
    </row>
    <row r="2430" spans="1:20" ht="43.2" x14ac:dyDescent="0.3">
      <c r="A2430">
        <v>574</v>
      </c>
      <c r="B2430" s="3" t="s">
        <v>575</v>
      </c>
      <c r="C2430" s="3" t="s">
        <v>4684</v>
      </c>
      <c r="D2430">
        <v>11180</v>
      </c>
      <c r="E2430">
        <v>80</v>
      </c>
      <c r="F2430" s="6" t="s">
        <v>8221</v>
      </c>
      <c r="G2430" t="s">
        <v>8225</v>
      </c>
      <c r="H2430" t="s">
        <v>8247</v>
      </c>
      <c r="I2430">
        <v>1476873507</v>
      </c>
      <c r="J2430">
        <v>1474281507</v>
      </c>
      <c r="K2430" t="b">
        <v>0</v>
      </c>
      <c r="L2430">
        <v>4</v>
      </c>
      <c r="M2430" t="b">
        <v>0</v>
      </c>
      <c r="N2430" t="s">
        <v>8272</v>
      </c>
      <c r="O2430" s="9">
        <f t="shared" si="228"/>
        <v>0.7155635062611807</v>
      </c>
      <c r="P2430" s="10">
        <f t="shared" si="229"/>
        <v>20</v>
      </c>
      <c r="Q2430" t="str">
        <f t="shared" si="230"/>
        <v>technology</v>
      </c>
      <c r="R2430" t="str">
        <f t="shared" si="231"/>
        <v>web</v>
      </c>
      <c r="S2430" s="15">
        <f t="shared" si="226"/>
        <v>42632.193368055552</v>
      </c>
      <c r="T2430" s="15">
        <f t="shared" si="227"/>
        <v>42662.193368055552</v>
      </c>
    </row>
    <row r="2431" spans="1:20" ht="43.2" x14ac:dyDescent="0.3">
      <c r="A2431">
        <v>2879</v>
      </c>
      <c r="B2431" s="3" t="s">
        <v>2879</v>
      </c>
      <c r="C2431" s="3" t="s">
        <v>6989</v>
      </c>
      <c r="D2431">
        <v>11200</v>
      </c>
      <c r="E2431">
        <v>29</v>
      </c>
      <c r="F2431" s="6" t="s">
        <v>8221</v>
      </c>
      <c r="G2431" t="s">
        <v>8224</v>
      </c>
      <c r="H2431" t="s">
        <v>8246</v>
      </c>
      <c r="I2431">
        <v>1453310661</v>
      </c>
      <c r="J2431">
        <v>1450718661</v>
      </c>
      <c r="K2431" t="b">
        <v>0</v>
      </c>
      <c r="L2431">
        <v>1</v>
      </c>
      <c r="M2431" t="b">
        <v>0</v>
      </c>
      <c r="N2431" t="s">
        <v>8271</v>
      </c>
      <c r="O2431" s="9">
        <f t="shared" si="228"/>
        <v>0.2589285714285714</v>
      </c>
      <c r="P2431" s="10">
        <f t="shared" si="229"/>
        <v>29</v>
      </c>
      <c r="Q2431" t="str">
        <f t="shared" si="230"/>
        <v>theater</v>
      </c>
      <c r="R2431" t="str">
        <f t="shared" si="231"/>
        <v>plays</v>
      </c>
      <c r="S2431" s="15">
        <f t="shared" si="226"/>
        <v>42359.475243055553</v>
      </c>
      <c r="T2431" s="15">
        <f t="shared" si="227"/>
        <v>42389.475243055553</v>
      </c>
    </row>
    <row r="2432" spans="1:20" ht="43.2" x14ac:dyDescent="0.3">
      <c r="A2432">
        <v>3923</v>
      </c>
      <c r="B2432" s="3" t="s">
        <v>3920</v>
      </c>
      <c r="C2432" s="3" t="s">
        <v>8031</v>
      </c>
      <c r="D2432">
        <v>11500</v>
      </c>
      <c r="E2432">
        <v>1384</v>
      </c>
      <c r="F2432" s="6" t="s">
        <v>8221</v>
      </c>
      <c r="G2432" t="s">
        <v>8225</v>
      </c>
      <c r="H2432" t="s">
        <v>8247</v>
      </c>
      <c r="I2432">
        <v>1428622271</v>
      </c>
      <c r="J2432">
        <v>1426203071</v>
      </c>
      <c r="K2432" t="b">
        <v>0</v>
      </c>
      <c r="L2432">
        <v>17</v>
      </c>
      <c r="M2432" t="b">
        <v>0</v>
      </c>
      <c r="N2432" t="s">
        <v>8271</v>
      </c>
      <c r="O2432" s="9">
        <f t="shared" si="228"/>
        <v>12.034782608695652</v>
      </c>
      <c r="P2432" s="10">
        <f t="shared" si="229"/>
        <v>81.411764705882348</v>
      </c>
      <c r="Q2432" t="str">
        <f t="shared" si="230"/>
        <v>theater</v>
      </c>
      <c r="R2432" t="str">
        <f t="shared" si="231"/>
        <v>plays</v>
      </c>
      <c r="S2432" s="15">
        <f t="shared" si="226"/>
        <v>42075.729988425926</v>
      </c>
      <c r="T2432" s="15">
        <f t="shared" si="227"/>
        <v>42103.729988425926</v>
      </c>
    </row>
    <row r="2433" spans="1:20" x14ac:dyDescent="0.3">
      <c r="A2433">
        <v>190</v>
      </c>
      <c r="B2433" s="3" t="s">
        <v>192</v>
      </c>
      <c r="C2433" s="3" t="s">
        <v>4300</v>
      </c>
      <c r="D2433">
        <v>12000</v>
      </c>
      <c r="E2433">
        <v>50</v>
      </c>
      <c r="F2433" s="6" t="s">
        <v>8221</v>
      </c>
      <c r="G2433" t="s">
        <v>8224</v>
      </c>
      <c r="H2433" t="s">
        <v>8246</v>
      </c>
      <c r="I2433">
        <v>1466091446</v>
      </c>
      <c r="J2433">
        <v>1465227446</v>
      </c>
      <c r="K2433" t="b">
        <v>0</v>
      </c>
      <c r="L2433">
        <v>1</v>
      </c>
      <c r="M2433" t="b">
        <v>0</v>
      </c>
      <c r="N2433" t="s">
        <v>8268</v>
      </c>
      <c r="O2433" s="9">
        <f t="shared" si="228"/>
        <v>0.41666666666666669</v>
      </c>
      <c r="P2433" s="10">
        <f t="shared" si="229"/>
        <v>50</v>
      </c>
      <c r="Q2433" t="str">
        <f t="shared" si="230"/>
        <v>film &amp; video</v>
      </c>
      <c r="R2433" t="str">
        <f t="shared" si="231"/>
        <v>drama</v>
      </c>
      <c r="S2433" s="15">
        <f t="shared" si="226"/>
        <v>42527.400995370372</v>
      </c>
      <c r="T2433" s="15">
        <f t="shared" si="227"/>
        <v>42537.400995370372</v>
      </c>
    </row>
    <row r="2434" spans="1:20" ht="43.2" x14ac:dyDescent="0.3">
      <c r="A2434">
        <v>210</v>
      </c>
      <c r="B2434" s="3" t="s">
        <v>212</v>
      </c>
      <c r="C2434" s="3" t="s">
        <v>4320</v>
      </c>
      <c r="D2434">
        <v>12000</v>
      </c>
      <c r="E2434">
        <v>3030</v>
      </c>
      <c r="F2434" s="6" t="s">
        <v>8221</v>
      </c>
      <c r="G2434" t="s">
        <v>8224</v>
      </c>
      <c r="H2434" t="s">
        <v>8246</v>
      </c>
      <c r="I2434">
        <v>1443675600</v>
      </c>
      <c r="J2434">
        <v>1441157592</v>
      </c>
      <c r="K2434" t="b">
        <v>0</v>
      </c>
      <c r="L2434">
        <v>33</v>
      </c>
      <c r="M2434" t="b">
        <v>0</v>
      </c>
      <c r="N2434" t="s">
        <v>8268</v>
      </c>
      <c r="O2434" s="9">
        <f t="shared" si="228"/>
        <v>25.25</v>
      </c>
      <c r="P2434" s="10">
        <f t="shared" si="229"/>
        <v>91.818181818181813</v>
      </c>
      <c r="Q2434" t="str">
        <f t="shared" si="230"/>
        <v>film &amp; video</v>
      </c>
      <c r="R2434" t="str">
        <f t="shared" si="231"/>
        <v>drama</v>
      </c>
      <c r="S2434" s="15">
        <f t="shared" si="226"/>
        <v>42248.814722222218</v>
      </c>
      <c r="T2434" s="15">
        <f t="shared" si="227"/>
        <v>42277.958333333328</v>
      </c>
    </row>
    <row r="2435" spans="1:20" ht="28.8" x14ac:dyDescent="0.3">
      <c r="A2435">
        <v>428</v>
      </c>
      <c r="B2435" s="3" t="s">
        <v>429</v>
      </c>
      <c r="C2435" s="3" t="s">
        <v>4538</v>
      </c>
      <c r="D2435">
        <v>12000</v>
      </c>
      <c r="E2435">
        <v>676</v>
      </c>
      <c r="F2435" s="6" t="s">
        <v>8221</v>
      </c>
      <c r="G2435" t="s">
        <v>8224</v>
      </c>
      <c r="H2435" t="s">
        <v>8246</v>
      </c>
      <c r="I2435">
        <v>1402956000</v>
      </c>
      <c r="J2435">
        <v>1400523845</v>
      </c>
      <c r="K2435" t="b">
        <v>0</v>
      </c>
      <c r="L2435">
        <v>13</v>
      </c>
      <c r="M2435" t="b">
        <v>0</v>
      </c>
      <c r="N2435" t="s">
        <v>8270</v>
      </c>
      <c r="O2435" s="9">
        <f t="shared" si="228"/>
        <v>5.6333333333333329</v>
      </c>
      <c r="P2435" s="10">
        <f t="shared" si="229"/>
        <v>52</v>
      </c>
      <c r="Q2435" t="str">
        <f t="shared" si="230"/>
        <v>film &amp; video</v>
      </c>
      <c r="R2435" t="str">
        <f t="shared" si="231"/>
        <v>animation</v>
      </c>
      <c r="S2435" s="15">
        <f t="shared" ref="S2435:S2498" si="232">(((J2435/60)/60)/24)+DATE(1970,1,1)+(-6/24)</f>
        <v>41778.516724537039</v>
      </c>
      <c r="T2435" s="15">
        <f t="shared" ref="T2435:T2498" si="233">(((I2435/60)/60)/24)+DATE(1970,1,1)+(-6/24)</f>
        <v>41806.666666666664</v>
      </c>
    </row>
    <row r="2436" spans="1:20" ht="43.2" x14ac:dyDescent="0.3">
      <c r="A2436">
        <v>488</v>
      </c>
      <c r="B2436" s="3" t="s">
        <v>489</v>
      </c>
      <c r="C2436" s="3" t="s">
        <v>4598</v>
      </c>
      <c r="D2436">
        <v>12000</v>
      </c>
      <c r="E2436">
        <v>0</v>
      </c>
      <c r="F2436" s="6" t="s">
        <v>8221</v>
      </c>
      <c r="G2436" t="s">
        <v>8224</v>
      </c>
      <c r="H2436" t="s">
        <v>8246</v>
      </c>
      <c r="I2436">
        <v>1483924700</v>
      </c>
      <c r="J2436">
        <v>1481332700</v>
      </c>
      <c r="K2436" t="b">
        <v>0</v>
      </c>
      <c r="L2436">
        <v>0</v>
      </c>
      <c r="M2436" t="b">
        <v>0</v>
      </c>
      <c r="N2436" t="s">
        <v>8270</v>
      </c>
      <c r="O2436" s="9">
        <f t="shared" si="228"/>
        <v>0</v>
      </c>
      <c r="P2436" s="10" t="e">
        <f t="shared" si="229"/>
        <v>#DIV/0!</v>
      </c>
      <c r="Q2436" t="str">
        <f t="shared" si="230"/>
        <v>film &amp; video</v>
      </c>
      <c r="R2436" t="str">
        <f t="shared" si="231"/>
        <v>animation</v>
      </c>
      <c r="S2436" s="15">
        <f t="shared" si="232"/>
        <v>42713.804398148146</v>
      </c>
      <c r="T2436" s="15">
        <f t="shared" si="233"/>
        <v>42743.804398148146</v>
      </c>
    </row>
    <row r="2437" spans="1:20" ht="43.2" x14ac:dyDescent="0.3">
      <c r="A2437">
        <v>505</v>
      </c>
      <c r="B2437" s="3" t="s">
        <v>506</v>
      </c>
      <c r="C2437" s="3" t="s">
        <v>4615</v>
      </c>
      <c r="D2437">
        <v>12000</v>
      </c>
      <c r="E2437">
        <v>52</v>
      </c>
      <c r="F2437" s="6" t="s">
        <v>8221</v>
      </c>
      <c r="G2437" t="s">
        <v>8224</v>
      </c>
      <c r="H2437" t="s">
        <v>8246</v>
      </c>
      <c r="I2437">
        <v>1451010086</v>
      </c>
      <c r="J2437">
        <v>1447122086</v>
      </c>
      <c r="K2437" t="b">
        <v>0</v>
      </c>
      <c r="L2437">
        <v>14</v>
      </c>
      <c r="M2437" t="b">
        <v>0</v>
      </c>
      <c r="N2437" t="s">
        <v>8270</v>
      </c>
      <c r="O2437" s="9">
        <f t="shared" si="228"/>
        <v>0.43333333333333329</v>
      </c>
      <c r="P2437" s="10">
        <f t="shared" si="229"/>
        <v>3.7142857142857144</v>
      </c>
      <c r="Q2437" t="str">
        <f t="shared" si="230"/>
        <v>film &amp; video</v>
      </c>
      <c r="R2437" t="str">
        <f t="shared" si="231"/>
        <v>animation</v>
      </c>
      <c r="S2437" s="15">
        <f t="shared" si="232"/>
        <v>42317.848217592589</v>
      </c>
      <c r="T2437" s="15">
        <f t="shared" si="233"/>
        <v>42362.848217592589</v>
      </c>
    </row>
    <row r="2438" spans="1:20" ht="28.8" x14ac:dyDescent="0.3">
      <c r="A2438">
        <v>579</v>
      </c>
      <c r="B2438" s="3" t="s">
        <v>580</v>
      </c>
      <c r="C2438" s="3" t="s">
        <v>4689</v>
      </c>
      <c r="D2438">
        <v>12000</v>
      </c>
      <c r="E2438">
        <v>175</v>
      </c>
      <c r="F2438" s="6" t="s">
        <v>8221</v>
      </c>
      <c r="G2438" t="s">
        <v>8224</v>
      </c>
      <c r="H2438" t="s">
        <v>8246</v>
      </c>
      <c r="I2438">
        <v>1419539223</v>
      </c>
      <c r="J2438">
        <v>1416947223</v>
      </c>
      <c r="K2438" t="b">
        <v>0</v>
      </c>
      <c r="L2438">
        <v>5</v>
      </c>
      <c r="M2438" t="b">
        <v>0</v>
      </c>
      <c r="N2438" t="s">
        <v>8272</v>
      </c>
      <c r="O2438" s="9">
        <f t="shared" si="228"/>
        <v>1.4583333333333333</v>
      </c>
      <c r="P2438" s="10">
        <f t="shared" si="229"/>
        <v>35</v>
      </c>
      <c r="Q2438" t="str">
        <f t="shared" si="230"/>
        <v>technology</v>
      </c>
      <c r="R2438" t="str">
        <f t="shared" si="231"/>
        <v>web</v>
      </c>
      <c r="S2438" s="15">
        <f t="shared" si="232"/>
        <v>41968.602118055554</v>
      </c>
      <c r="T2438" s="15">
        <f t="shared" si="233"/>
        <v>41998.602118055554</v>
      </c>
    </row>
    <row r="2439" spans="1:20" ht="43.2" x14ac:dyDescent="0.3">
      <c r="A2439">
        <v>664</v>
      </c>
      <c r="B2439" s="3" t="s">
        <v>665</v>
      </c>
      <c r="C2439" s="3" t="s">
        <v>4774</v>
      </c>
      <c r="D2439">
        <v>12000</v>
      </c>
      <c r="E2439">
        <v>904</v>
      </c>
      <c r="F2439" s="6" t="s">
        <v>8221</v>
      </c>
      <c r="G2439" t="s">
        <v>8224</v>
      </c>
      <c r="H2439" t="s">
        <v>8246</v>
      </c>
      <c r="I2439">
        <v>1428940775</v>
      </c>
      <c r="J2439">
        <v>1426348775</v>
      </c>
      <c r="K2439" t="b">
        <v>0</v>
      </c>
      <c r="L2439">
        <v>29</v>
      </c>
      <c r="M2439" t="b">
        <v>0</v>
      </c>
      <c r="N2439" t="s">
        <v>8273</v>
      </c>
      <c r="O2439" s="9">
        <f t="shared" si="228"/>
        <v>7.5333333333333332</v>
      </c>
      <c r="P2439" s="10">
        <f t="shared" si="229"/>
        <v>31.172413793103448</v>
      </c>
      <c r="Q2439" t="str">
        <f t="shared" si="230"/>
        <v>technology</v>
      </c>
      <c r="R2439" t="str">
        <f t="shared" si="231"/>
        <v>wearables</v>
      </c>
      <c r="S2439" s="15">
        <f t="shared" si="232"/>
        <v>42077.416377314818</v>
      </c>
      <c r="T2439" s="15">
        <f t="shared" si="233"/>
        <v>42107.416377314818</v>
      </c>
    </row>
    <row r="2440" spans="1:20" ht="43.2" x14ac:dyDescent="0.3">
      <c r="A2440">
        <v>718</v>
      </c>
      <c r="B2440" s="3" t="s">
        <v>719</v>
      </c>
      <c r="C2440" s="3" t="s">
        <v>4828</v>
      </c>
      <c r="D2440">
        <v>12000</v>
      </c>
      <c r="E2440">
        <v>90</v>
      </c>
      <c r="F2440" s="6" t="s">
        <v>8221</v>
      </c>
      <c r="G2440" t="s">
        <v>8224</v>
      </c>
      <c r="H2440" t="s">
        <v>8246</v>
      </c>
      <c r="I2440">
        <v>1487397540</v>
      </c>
      <c r="J2440">
        <v>1484684247</v>
      </c>
      <c r="K2440" t="b">
        <v>0</v>
      </c>
      <c r="L2440">
        <v>4</v>
      </c>
      <c r="M2440" t="b">
        <v>0</v>
      </c>
      <c r="N2440" t="s">
        <v>8273</v>
      </c>
      <c r="O2440" s="9">
        <f t="shared" si="228"/>
        <v>0.75</v>
      </c>
      <c r="P2440" s="10">
        <f t="shared" si="229"/>
        <v>22.5</v>
      </c>
      <c r="Q2440" t="str">
        <f t="shared" si="230"/>
        <v>technology</v>
      </c>
      <c r="R2440" t="str">
        <f t="shared" si="231"/>
        <v>wearables</v>
      </c>
      <c r="S2440" s="15">
        <f t="shared" si="232"/>
        <v>42752.595451388886</v>
      </c>
      <c r="T2440" s="15">
        <f t="shared" si="233"/>
        <v>42783.999305555553</v>
      </c>
    </row>
    <row r="2441" spans="1:20" ht="28.8" x14ac:dyDescent="0.3">
      <c r="A2441">
        <v>957</v>
      </c>
      <c r="B2441" s="3" t="s">
        <v>958</v>
      </c>
      <c r="C2441" s="3" t="s">
        <v>5067</v>
      </c>
      <c r="D2441">
        <v>12000</v>
      </c>
      <c r="E2441">
        <v>233</v>
      </c>
      <c r="F2441" s="6" t="s">
        <v>8221</v>
      </c>
      <c r="G2441" t="s">
        <v>8224</v>
      </c>
      <c r="H2441" t="s">
        <v>8246</v>
      </c>
      <c r="I2441">
        <v>1479392133</v>
      </c>
      <c r="J2441">
        <v>1476710133</v>
      </c>
      <c r="K2441" t="b">
        <v>0</v>
      </c>
      <c r="L2441">
        <v>7</v>
      </c>
      <c r="M2441" t="b">
        <v>0</v>
      </c>
      <c r="N2441" t="s">
        <v>8273</v>
      </c>
      <c r="O2441" s="9">
        <f t="shared" si="228"/>
        <v>1.9416666666666664</v>
      </c>
      <c r="P2441" s="10">
        <f t="shared" si="229"/>
        <v>33.285714285714285</v>
      </c>
      <c r="Q2441" t="str">
        <f t="shared" si="230"/>
        <v>technology</v>
      </c>
      <c r="R2441" t="str">
        <f t="shared" si="231"/>
        <v>wearables</v>
      </c>
      <c r="S2441" s="15">
        <f t="shared" si="232"/>
        <v>42660.302465277782</v>
      </c>
      <c r="T2441" s="15">
        <f t="shared" si="233"/>
        <v>42691.344131944439</v>
      </c>
    </row>
    <row r="2442" spans="1:20" ht="43.2" x14ac:dyDescent="0.3">
      <c r="A2442">
        <v>966</v>
      </c>
      <c r="B2442" s="3" t="s">
        <v>967</v>
      </c>
      <c r="C2442" s="3" t="s">
        <v>5076</v>
      </c>
      <c r="D2442">
        <v>12000</v>
      </c>
      <c r="E2442">
        <v>1776</v>
      </c>
      <c r="F2442" s="6" t="s">
        <v>8221</v>
      </c>
      <c r="G2442" t="s">
        <v>8224</v>
      </c>
      <c r="H2442" t="s">
        <v>8246</v>
      </c>
      <c r="I2442">
        <v>1475766932</v>
      </c>
      <c r="J2442">
        <v>1473174932</v>
      </c>
      <c r="K2442" t="b">
        <v>0</v>
      </c>
      <c r="L2442">
        <v>30</v>
      </c>
      <c r="M2442" t="b">
        <v>0</v>
      </c>
      <c r="N2442" t="s">
        <v>8273</v>
      </c>
      <c r="O2442" s="9">
        <f t="shared" si="228"/>
        <v>14.799999999999999</v>
      </c>
      <c r="P2442" s="10">
        <f t="shared" si="229"/>
        <v>59.2</v>
      </c>
      <c r="Q2442" t="str">
        <f t="shared" si="230"/>
        <v>technology</v>
      </c>
      <c r="R2442" t="str">
        <f t="shared" si="231"/>
        <v>wearables</v>
      </c>
      <c r="S2442" s="15">
        <f t="shared" si="232"/>
        <v>42619.385787037041</v>
      </c>
      <c r="T2442" s="15">
        <f t="shared" si="233"/>
        <v>42649.385787037041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10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42186.875625000001</v>
      </c>
      <c r="T2443" s="15">
        <f t="shared" si="233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10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42052.416990740734</v>
      </c>
      <c r="T2444" s="15">
        <f t="shared" si="233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10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41836.375254629631</v>
      </c>
      <c r="T2445" s="15">
        <f t="shared" si="233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10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42485.504525462966</v>
      </c>
      <c r="T2446" s="15">
        <f t="shared" si="233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10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42242.940057870372</v>
      </c>
      <c r="T2447" s="15">
        <f t="shared" si="233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10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42670.352673611109</v>
      </c>
      <c r="T2448" s="15">
        <f t="shared" si="233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10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42654.219826388886</v>
      </c>
      <c r="T2449" s="15">
        <f t="shared" si="233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1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42607.066122685181</v>
      </c>
      <c r="T2450" s="15">
        <f t="shared" si="233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10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41942.892534722225</v>
      </c>
      <c r="T2451" s="15">
        <f t="shared" si="233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10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41901.82240740741</v>
      </c>
      <c r="T2452" s="15">
        <f t="shared" si="233"/>
        <v>41939.882638888892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10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42779.658449074079</v>
      </c>
      <c r="T2453" s="15">
        <f t="shared" si="233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10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42338.59375</v>
      </c>
      <c r="T2454" s="15">
        <f t="shared" si="233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10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42738.442233796297</v>
      </c>
      <c r="T2455" s="15">
        <f t="shared" si="233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10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42769.951481481476</v>
      </c>
      <c r="T2456" s="15">
        <f t="shared" si="233"/>
        <v>42804.951481481476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10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42452.531828703708</v>
      </c>
      <c r="T2457" s="15">
        <f t="shared" si="233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10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42761.711099537039</v>
      </c>
      <c r="T2458" s="15">
        <f t="shared" si="233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10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42423.352500000001</v>
      </c>
      <c r="T2459" s="15">
        <f t="shared" si="233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1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42495.621736111112</v>
      </c>
      <c r="T2460" s="15">
        <f t="shared" si="233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10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42407.387557870374</v>
      </c>
      <c r="T2461" s="15">
        <f t="shared" si="233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10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42703.937118055561</v>
      </c>
      <c r="T2462" s="15">
        <f t="shared" si="233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10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40783.762696759259</v>
      </c>
      <c r="T2463" s="15">
        <f t="shared" si="233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10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41088.936296296299</v>
      </c>
      <c r="T2464" s="15">
        <f t="shared" si="233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10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41340.861400462964</v>
      </c>
      <c r="T2465" s="15">
        <f t="shared" si="233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ref="O2466:O2529" si="234">E2466/D2466*100</f>
        <v>111.1</v>
      </c>
      <c r="P2466" s="10">
        <f t="shared" ref="P2466:P2529" si="235">E2466/L2466</f>
        <v>51.674418604651166</v>
      </c>
      <c r="Q2466" t="str">
        <f t="shared" ref="Q2466:Q2529" si="236">LEFT(N2466, SEARCH("/", N2466)-1)</f>
        <v>music</v>
      </c>
      <c r="R2466" t="str">
        <f t="shared" ref="R2466:R2529" si="237">RIGHT(N2466,LEN(N2466)-SEARCH("/",N2466))</f>
        <v>indie rock</v>
      </c>
      <c r="S2466" s="15">
        <f t="shared" si="232"/>
        <v>42248.65042824074</v>
      </c>
      <c r="T2466" s="15">
        <f t="shared" si="233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34"/>
        <v>180.14285714285714</v>
      </c>
      <c r="P2467" s="10">
        <f t="shared" si="235"/>
        <v>26.270833333333332</v>
      </c>
      <c r="Q2467" t="str">
        <f t="shared" si="236"/>
        <v>music</v>
      </c>
      <c r="R2467" t="str">
        <f t="shared" si="237"/>
        <v>indie rock</v>
      </c>
      <c r="S2467" s="15">
        <f t="shared" si="232"/>
        <v>41145.469305555554</v>
      </c>
      <c r="T2467" s="15">
        <f t="shared" si="233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34"/>
        <v>100</v>
      </c>
      <c r="P2468" s="10">
        <f t="shared" si="235"/>
        <v>48.07692307692308</v>
      </c>
      <c r="Q2468" t="str">
        <f t="shared" si="236"/>
        <v>music</v>
      </c>
      <c r="R2468" t="str">
        <f t="shared" si="237"/>
        <v>indie rock</v>
      </c>
      <c r="S2468" s="15">
        <f t="shared" si="232"/>
        <v>41372.852465277778</v>
      </c>
      <c r="T2468" s="15">
        <f t="shared" si="233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34"/>
        <v>118.5</v>
      </c>
      <c r="P2469" s="10">
        <f t="shared" si="235"/>
        <v>27.558139534883722</v>
      </c>
      <c r="Q2469" t="str">
        <f t="shared" si="236"/>
        <v>music</v>
      </c>
      <c r="R2469" t="str">
        <f t="shared" si="237"/>
        <v>indie rock</v>
      </c>
      <c r="S2469" s="15">
        <f t="shared" si="232"/>
        <v>41025.624201388891</v>
      </c>
      <c r="T2469" s="15">
        <f t="shared" si="233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34"/>
        <v>107.21700000000001</v>
      </c>
      <c r="P2470" s="10">
        <f t="shared" si="235"/>
        <v>36.97137931034483</v>
      </c>
      <c r="Q2470" t="str">
        <f t="shared" si="236"/>
        <v>music</v>
      </c>
      <c r="R2470" t="str">
        <f t="shared" si="237"/>
        <v>indie rock</v>
      </c>
      <c r="S2470" s="15">
        <f t="shared" si="232"/>
        <v>41173.904178240737</v>
      </c>
      <c r="T2470" s="15">
        <f t="shared" si="233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34"/>
        <v>113.66666666666667</v>
      </c>
      <c r="P2471" s="10">
        <f t="shared" si="235"/>
        <v>29.021276595744681</v>
      </c>
      <c r="Q2471" t="str">
        <f t="shared" si="236"/>
        <v>music</v>
      </c>
      <c r="R2471" t="str">
        <f t="shared" si="237"/>
        <v>indie rock</v>
      </c>
      <c r="S2471" s="15">
        <f t="shared" si="232"/>
        <v>40557.179733796293</v>
      </c>
      <c r="T2471" s="15">
        <f t="shared" si="233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34"/>
        <v>103.16400000000002</v>
      </c>
      <c r="P2472" s="10">
        <f t="shared" si="235"/>
        <v>28.65666666666667</v>
      </c>
      <c r="Q2472" t="str">
        <f t="shared" si="236"/>
        <v>music</v>
      </c>
      <c r="R2472" t="str">
        <f t="shared" si="237"/>
        <v>indie rock</v>
      </c>
      <c r="S2472" s="15">
        <f t="shared" si="232"/>
        <v>41022.82471064815</v>
      </c>
      <c r="T2472" s="15">
        <f t="shared" si="233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34"/>
        <v>128</v>
      </c>
      <c r="P2473" s="10">
        <f t="shared" si="235"/>
        <v>37.647058823529413</v>
      </c>
      <c r="Q2473" t="str">
        <f t="shared" si="236"/>
        <v>music</v>
      </c>
      <c r="R2473" t="str">
        <f t="shared" si="237"/>
        <v>indie rock</v>
      </c>
      <c r="S2473" s="15">
        <f t="shared" si="232"/>
        <v>40893.742962962962</v>
      </c>
      <c r="T2473" s="15">
        <f t="shared" si="233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34"/>
        <v>135.76026666666667</v>
      </c>
      <c r="P2474" s="10">
        <f t="shared" si="235"/>
        <v>97.904038461538462</v>
      </c>
      <c r="Q2474" t="str">
        <f t="shared" si="236"/>
        <v>music</v>
      </c>
      <c r="R2474" t="str">
        <f t="shared" si="237"/>
        <v>indie rock</v>
      </c>
      <c r="S2474" s="15">
        <f t="shared" si="232"/>
        <v>40353.86550925926</v>
      </c>
      <c r="T2474" s="15">
        <f t="shared" si="233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34"/>
        <v>100</v>
      </c>
      <c r="P2475" s="10">
        <f t="shared" si="235"/>
        <v>42.553191489361701</v>
      </c>
      <c r="Q2475" t="str">
        <f t="shared" si="236"/>
        <v>music</v>
      </c>
      <c r="R2475" t="str">
        <f t="shared" si="237"/>
        <v>indie rock</v>
      </c>
      <c r="S2475" s="15">
        <f t="shared" si="232"/>
        <v>41193.498483796298</v>
      </c>
      <c r="T2475" s="15">
        <f t="shared" si="233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34"/>
        <v>100.00360000000002</v>
      </c>
      <c r="P2476" s="10">
        <f t="shared" si="235"/>
        <v>131.58368421052631</v>
      </c>
      <c r="Q2476" t="str">
        <f t="shared" si="236"/>
        <v>music</v>
      </c>
      <c r="R2476" t="str">
        <f t="shared" si="237"/>
        <v>indie rock</v>
      </c>
      <c r="S2476" s="15">
        <f t="shared" si="232"/>
        <v>40416.761296296296</v>
      </c>
      <c r="T2476" s="15">
        <f t="shared" si="233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34"/>
        <v>104.71999999999998</v>
      </c>
      <c r="P2477" s="10">
        <f t="shared" si="235"/>
        <v>32.320987654320987</v>
      </c>
      <c r="Q2477" t="str">
        <f t="shared" si="236"/>
        <v>music</v>
      </c>
      <c r="R2477" t="str">
        <f t="shared" si="237"/>
        <v>indie rock</v>
      </c>
      <c r="S2477" s="15">
        <f t="shared" si="232"/>
        <v>40310.037673611114</v>
      </c>
      <c r="T2477" s="15">
        <f t="shared" si="233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34"/>
        <v>105.02249999999999</v>
      </c>
      <c r="P2478" s="10">
        <f t="shared" si="235"/>
        <v>61.103999999999999</v>
      </c>
      <c r="Q2478" t="str">
        <f t="shared" si="236"/>
        <v>music</v>
      </c>
      <c r="R2478" t="str">
        <f t="shared" si="237"/>
        <v>indie rock</v>
      </c>
      <c r="S2478" s="15">
        <f t="shared" si="232"/>
        <v>41913.078356481477</v>
      </c>
      <c r="T2478" s="15">
        <f t="shared" si="233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34"/>
        <v>171.33333333333334</v>
      </c>
      <c r="P2479" s="10">
        <f t="shared" si="235"/>
        <v>31.341463414634145</v>
      </c>
      <c r="Q2479" t="str">
        <f t="shared" si="236"/>
        <v>music</v>
      </c>
      <c r="R2479" t="str">
        <f t="shared" si="237"/>
        <v>indie rock</v>
      </c>
      <c r="S2479" s="15">
        <f t="shared" si="232"/>
        <v>41088.441493055558</v>
      </c>
      <c r="T2479" s="15">
        <f t="shared" si="233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34"/>
        <v>127.49999999999999</v>
      </c>
      <c r="P2480" s="10">
        <f t="shared" si="235"/>
        <v>129.1139240506329</v>
      </c>
      <c r="Q2480" t="str">
        <f t="shared" si="236"/>
        <v>music</v>
      </c>
      <c r="R2480" t="str">
        <f t="shared" si="237"/>
        <v>indie rock</v>
      </c>
      <c r="S2480" s="15">
        <f t="shared" si="232"/>
        <v>41257.700381944444</v>
      </c>
      <c r="T2480" s="15">
        <f t="shared" si="233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34"/>
        <v>133.44333333333333</v>
      </c>
      <c r="P2481" s="10">
        <f t="shared" si="235"/>
        <v>25.020624999999999</v>
      </c>
      <c r="Q2481" t="str">
        <f t="shared" si="236"/>
        <v>music</v>
      </c>
      <c r="R2481" t="str">
        <f t="shared" si="237"/>
        <v>indie rock</v>
      </c>
      <c r="S2481" s="15">
        <f t="shared" si="232"/>
        <v>41107.476782407408</v>
      </c>
      <c r="T2481" s="15">
        <f t="shared" si="233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34"/>
        <v>100</v>
      </c>
      <c r="P2482" s="10">
        <f t="shared" si="235"/>
        <v>250</v>
      </c>
      <c r="Q2482" t="str">
        <f t="shared" si="236"/>
        <v>music</v>
      </c>
      <c r="R2482" t="str">
        <f t="shared" si="237"/>
        <v>indie rock</v>
      </c>
      <c r="S2482" s="15">
        <f t="shared" si="232"/>
        <v>42227.686157407406</v>
      </c>
      <c r="T2482" s="15">
        <f t="shared" si="233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34"/>
        <v>112.91099999999999</v>
      </c>
      <c r="P2483" s="10">
        <f t="shared" si="235"/>
        <v>47.541473684210523</v>
      </c>
      <c r="Q2483" t="str">
        <f t="shared" si="236"/>
        <v>music</v>
      </c>
      <c r="R2483" t="str">
        <f t="shared" si="237"/>
        <v>indie rock</v>
      </c>
      <c r="S2483" s="15">
        <f t="shared" si="232"/>
        <v>40999.395925925928</v>
      </c>
      <c r="T2483" s="15">
        <f t="shared" si="233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34"/>
        <v>100.1</v>
      </c>
      <c r="P2484" s="10">
        <f t="shared" si="235"/>
        <v>40.04</v>
      </c>
      <c r="Q2484" t="str">
        <f t="shared" si="236"/>
        <v>music</v>
      </c>
      <c r="R2484" t="str">
        <f t="shared" si="237"/>
        <v>indie rock</v>
      </c>
      <c r="S2484" s="15">
        <f t="shared" si="232"/>
        <v>40711.532210648147</v>
      </c>
      <c r="T2484" s="15">
        <f t="shared" si="233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34"/>
        <v>113.72727272727272</v>
      </c>
      <c r="P2485" s="10">
        <f t="shared" si="235"/>
        <v>65.84210526315789</v>
      </c>
      <c r="Q2485" t="str">
        <f t="shared" si="236"/>
        <v>music</v>
      </c>
      <c r="R2485" t="str">
        <f t="shared" si="237"/>
        <v>indie rock</v>
      </c>
      <c r="S2485" s="15">
        <f t="shared" si="232"/>
        <v>40970.500034722223</v>
      </c>
      <c r="T2485" s="15">
        <f t="shared" si="233"/>
        <v>41030.458368055559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34"/>
        <v>119.31742857142855</v>
      </c>
      <c r="P2486" s="10">
        <f t="shared" si="235"/>
        <v>46.401222222222216</v>
      </c>
      <c r="Q2486" t="str">
        <f t="shared" si="236"/>
        <v>music</v>
      </c>
      <c r="R2486" t="str">
        <f t="shared" si="237"/>
        <v>indie rock</v>
      </c>
      <c r="S2486" s="15">
        <f t="shared" si="232"/>
        <v>40771.666701388887</v>
      </c>
      <c r="T2486" s="15">
        <f t="shared" si="233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34"/>
        <v>103.25</v>
      </c>
      <c r="P2487" s="10">
        <f t="shared" si="235"/>
        <v>50.365853658536587</v>
      </c>
      <c r="Q2487" t="str">
        <f t="shared" si="236"/>
        <v>music</v>
      </c>
      <c r="R2487" t="str">
        <f t="shared" si="237"/>
        <v>indie rock</v>
      </c>
      <c r="S2487" s="15">
        <f t="shared" si="232"/>
        <v>40793.748599537037</v>
      </c>
      <c r="T2487" s="15">
        <f t="shared" si="233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34"/>
        <v>265.66666666666669</v>
      </c>
      <c r="P2488" s="10">
        <f t="shared" si="235"/>
        <v>26.566666666666666</v>
      </c>
      <c r="Q2488" t="str">
        <f t="shared" si="236"/>
        <v>music</v>
      </c>
      <c r="R2488" t="str">
        <f t="shared" si="237"/>
        <v>indie rock</v>
      </c>
      <c r="S2488" s="15">
        <f t="shared" si="232"/>
        <v>40991.458055555559</v>
      </c>
      <c r="T2488" s="15">
        <f t="shared" si="233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34"/>
        <v>100.05066666666667</v>
      </c>
      <c r="P2489" s="10">
        <f t="shared" si="235"/>
        <v>39.493684210526318</v>
      </c>
      <c r="Q2489" t="str">
        <f t="shared" si="236"/>
        <v>music</v>
      </c>
      <c r="R2489" t="str">
        <f t="shared" si="237"/>
        <v>indie rock</v>
      </c>
      <c r="S2489" s="15">
        <f t="shared" si="232"/>
        <v>41025.833298611113</v>
      </c>
      <c r="T2489" s="15">
        <f t="shared" si="233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34"/>
        <v>106.69999999999999</v>
      </c>
      <c r="P2490" s="10">
        <f t="shared" si="235"/>
        <v>49.246153846153845</v>
      </c>
      <c r="Q2490" t="str">
        <f t="shared" si="236"/>
        <v>music</v>
      </c>
      <c r="R2490" t="str">
        <f t="shared" si="237"/>
        <v>indie rock</v>
      </c>
      <c r="S2490" s="15">
        <f t="shared" si="232"/>
        <v>40833.383194444446</v>
      </c>
      <c r="T2490" s="15">
        <f t="shared" si="233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34"/>
        <v>133.67142857142858</v>
      </c>
      <c r="P2491" s="10">
        <f t="shared" si="235"/>
        <v>62.38</v>
      </c>
      <c r="Q2491" t="str">
        <f t="shared" si="236"/>
        <v>music</v>
      </c>
      <c r="R2491" t="str">
        <f t="shared" si="237"/>
        <v>indie rock</v>
      </c>
      <c r="S2491" s="15">
        <f t="shared" si="232"/>
        <v>41373.440266203703</v>
      </c>
      <c r="T2491" s="15">
        <f t="shared" si="233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34"/>
        <v>121.39999999999999</v>
      </c>
      <c r="P2492" s="10">
        <f t="shared" si="235"/>
        <v>37.9375</v>
      </c>
      <c r="Q2492" t="str">
        <f t="shared" si="236"/>
        <v>music</v>
      </c>
      <c r="R2492" t="str">
        <f t="shared" si="237"/>
        <v>indie rock</v>
      </c>
      <c r="S2492" s="15">
        <f t="shared" si="232"/>
        <v>41022.977731481478</v>
      </c>
      <c r="T2492" s="15">
        <f t="shared" si="233"/>
        <v>41082.977731481478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34"/>
        <v>103.2</v>
      </c>
      <c r="P2493" s="10">
        <f t="shared" si="235"/>
        <v>51.6</v>
      </c>
      <c r="Q2493" t="str">
        <f t="shared" si="236"/>
        <v>music</v>
      </c>
      <c r="R2493" t="str">
        <f t="shared" si="237"/>
        <v>indie rock</v>
      </c>
      <c r="S2493" s="15">
        <f t="shared" si="232"/>
        <v>40542.589282407411</v>
      </c>
      <c r="T2493" s="15">
        <f t="shared" si="233"/>
        <v>40558.82708333333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34"/>
        <v>125</v>
      </c>
      <c r="P2494" s="10">
        <f t="shared" si="235"/>
        <v>27.777777777777779</v>
      </c>
      <c r="Q2494" t="str">
        <f t="shared" si="236"/>
        <v>music</v>
      </c>
      <c r="R2494" t="str">
        <f t="shared" si="237"/>
        <v>indie rock</v>
      </c>
      <c r="S2494" s="15">
        <f t="shared" si="232"/>
        <v>41024.735972222225</v>
      </c>
      <c r="T2494" s="15">
        <f t="shared" si="233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34"/>
        <v>128.69999999999999</v>
      </c>
      <c r="P2495" s="10">
        <f t="shared" si="235"/>
        <v>99.382239382239376</v>
      </c>
      <c r="Q2495" t="str">
        <f t="shared" si="236"/>
        <v>music</v>
      </c>
      <c r="R2495" t="str">
        <f t="shared" si="237"/>
        <v>indie rock</v>
      </c>
      <c r="S2495" s="15">
        <f t="shared" si="232"/>
        <v>41347.918287037035</v>
      </c>
      <c r="T2495" s="15">
        <f t="shared" si="233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34"/>
        <v>101.00533333333333</v>
      </c>
      <c r="P2496" s="10">
        <f t="shared" si="235"/>
        <v>38.848205128205123</v>
      </c>
      <c r="Q2496" t="str">
        <f t="shared" si="236"/>
        <v>music</v>
      </c>
      <c r="R2496" t="str">
        <f t="shared" si="237"/>
        <v>indie rock</v>
      </c>
      <c r="S2496" s="15">
        <f t="shared" si="232"/>
        <v>41022.395185185182</v>
      </c>
      <c r="T2496" s="15">
        <f t="shared" si="233"/>
        <v>41052.395185185182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34"/>
        <v>127.53666666666665</v>
      </c>
      <c r="P2497" s="10">
        <f t="shared" si="235"/>
        <v>45.548809523809524</v>
      </c>
      <c r="Q2497" t="str">
        <f t="shared" si="236"/>
        <v>music</v>
      </c>
      <c r="R2497" t="str">
        <f t="shared" si="237"/>
        <v>indie rock</v>
      </c>
      <c r="S2497" s="15">
        <f t="shared" si="232"/>
        <v>41036.696469907409</v>
      </c>
      <c r="T2497" s="15">
        <f t="shared" si="233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34"/>
        <v>100</v>
      </c>
      <c r="P2498" s="10">
        <f t="shared" si="235"/>
        <v>600</v>
      </c>
      <c r="Q2498" t="str">
        <f t="shared" si="236"/>
        <v>music</v>
      </c>
      <c r="R2498" t="str">
        <f t="shared" si="237"/>
        <v>indie rock</v>
      </c>
      <c r="S2498" s="15">
        <f t="shared" si="232"/>
        <v>41327.746435185189</v>
      </c>
      <c r="T2498" s="15">
        <f t="shared" si="233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si="234"/>
        <v>112.7715</v>
      </c>
      <c r="P2499" s="10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5">
        <f t="shared" ref="S2499:S2562" si="238">(((J2499/60)/60)/24)+DATE(1970,1,1)+(-6/24)</f>
        <v>40730.628912037035</v>
      </c>
      <c r="T2499" s="15">
        <f t="shared" ref="T2499:T2562" si="239">(((I2499/60)/60)/24)+DATE(1970,1,1)+(-6/24)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1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42017.717442129629</v>
      </c>
      <c r="T2500" s="15">
        <f t="shared" si="23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10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41226.398576388885</v>
      </c>
      <c r="T2501" s="15">
        <f t="shared" si="23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10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41053.522858796299</v>
      </c>
      <c r="T2502" s="15">
        <f t="shared" si="239"/>
        <v>41083.522858796299</v>
      </c>
    </row>
    <row r="2503" spans="1:20" ht="43.2" x14ac:dyDescent="0.3">
      <c r="A2503">
        <v>1096</v>
      </c>
      <c r="B2503" s="3" t="s">
        <v>1097</v>
      </c>
      <c r="C2503" s="3" t="s">
        <v>5206</v>
      </c>
      <c r="D2503">
        <v>12000</v>
      </c>
      <c r="E2503">
        <v>2152</v>
      </c>
      <c r="F2503" s="6" t="s">
        <v>8221</v>
      </c>
      <c r="G2503" t="s">
        <v>8224</v>
      </c>
      <c r="H2503" t="s">
        <v>8246</v>
      </c>
      <c r="I2503">
        <v>1412393400</v>
      </c>
      <c r="J2503">
        <v>1409747154</v>
      </c>
      <c r="K2503" t="b">
        <v>0</v>
      </c>
      <c r="L2503">
        <v>29</v>
      </c>
      <c r="M2503" t="b">
        <v>0</v>
      </c>
      <c r="N2503" t="s">
        <v>8282</v>
      </c>
      <c r="O2503" s="9">
        <f t="shared" si="234"/>
        <v>17.933333333333334</v>
      </c>
      <c r="P2503" s="10">
        <f t="shared" si="235"/>
        <v>74.206896551724142</v>
      </c>
      <c r="Q2503" t="str">
        <f t="shared" si="236"/>
        <v>games</v>
      </c>
      <c r="R2503" t="str">
        <f t="shared" si="237"/>
        <v>video games</v>
      </c>
      <c r="S2503" s="15">
        <f t="shared" si="238"/>
        <v>41885.26798611111</v>
      </c>
      <c r="T2503" s="15">
        <f t="shared" si="239"/>
        <v>41915.895833333336</v>
      </c>
    </row>
    <row r="2504" spans="1:20" x14ac:dyDescent="0.3">
      <c r="A2504">
        <v>1406</v>
      </c>
      <c r="B2504" s="3" t="s">
        <v>1407</v>
      </c>
      <c r="C2504" s="3" t="s">
        <v>5516</v>
      </c>
      <c r="D2504">
        <v>12000</v>
      </c>
      <c r="E2504">
        <v>15</v>
      </c>
      <c r="F2504" s="6" t="s">
        <v>8221</v>
      </c>
      <c r="G2504" t="s">
        <v>8237</v>
      </c>
      <c r="H2504" t="s">
        <v>8249</v>
      </c>
      <c r="I2504">
        <v>1449914400</v>
      </c>
      <c r="J2504">
        <v>1445336607</v>
      </c>
      <c r="K2504" t="b">
        <v>0</v>
      </c>
      <c r="L2504">
        <v>3</v>
      </c>
      <c r="M2504" t="b">
        <v>0</v>
      </c>
      <c r="N2504" t="s">
        <v>8287</v>
      </c>
      <c r="O2504" s="9">
        <f t="shared" si="234"/>
        <v>0.125</v>
      </c>
      <c r="P2504" s="10">
        <f t="shared" si="235"/>
        <v>5</v>
      </c>
      <c r="Q2504" t="str">
        <f t="shared" si="236"/>
        <v>publishing</v>
      </c>
      <c r="R2504" t="str">
        <f t="shared" si="237"/>
        <v>translations</v>
      </c>
      <c r="S2504" s="15">
        <f t="shared" si="238"/>
        <v>42297.182951388888</v>
      </c>
      <c r="T2504" s="15">
        <f t="shared" si="239"/>
        <v>42350.166666666672</v>
      </c>
    </row>
    <row r="2505" spans="1:20" ht="43.2" x14ac:dyDescent="0.3">
      <c r="A2505">
        <v>1433</v>
      </c>
      <c r="B2505" s="3" t="s">
        <v>1434</v>
      </c>
      <c r="C2505" s="3" t="s">
        <v>5543</v>
      </c>
      <c r="D2505">
        <v>12000</v>
      </c>
      <c r="E2505">
        <v>805</v>
      </c>
      <c r="F2505" s="6" t="s">
        <v>8221</v>
      </c>
      <c r="G2505" t="s">
        <v>8237</v>
      </c>
      <c r="H2505" t="s">
        <v>8249</v>
      </c>
      <c r="I2505">
        <v>1481367600</v>
      </c>
      <c r="J2505">
        <v>1477839675</v>
      </c>
      <c r="K2505" t="b">
        <v>0</v>
      </c>
      <c r="L2505">
        <v>10</v>
      </c>
      <c r="M2505" t="b">
        <v>0</v>
      </c>
      <c r="N2505" t="s">
        <v>8287</v>
      </c>
      <c r="O2505" s="9">
        <f t="shared" si="234"/>
        <v>6.708333333333333</v>
      </c>
      <c r="P2505" s="10">
        <f t="shared" si="235"/>
        <v>80.5</v>
      </c>
      <c r="Q2505" t="str">
        <f t="shared" si="236"/>
        <v>publishing</v>
      </c>
      <c r="R2505" t="str">
        <f t="shared" si="237"/>
        <v>translations</v>
      </c>
      <c r="S2505" s="15">
        <f t="shared" si="238"/>
        <v>42673.375868055555</v>
      </c>
      <c r="T2505" s="15">
        <f t="shared" si="239"/>
        <v>42714.208333333328</v>
      </c>
    </row>
    <row r="2506" spans="1:20" ht="43.2" x14ac:dyDescent="0.3">
      <c r="A2506">
        <v>1814</v>
      </c>
      <c r="B2506" s="3" t="s">
        <v>1815</v>
      </c>
      <c r="C2506" s="3" t="s">
        <v>5924</v>
      </c>
      <c r="D2506">
        <v>12000</v>
      </c>
      <c r="E2506">
        <v>5902</v>
      </c>
      <c r="F2506" s="6" t="s">
        <v>8221</v>
      </c>
      <c r="G2506" t="s">
        <v>8225</v>
      </c>
      <c r="H2506" t="s">
        <v>8247</v>
      </c>
      <c r="I2506">
        <v>1425108736</v>
      </c>
      <c r="J2506">
        <v>1422516736</v>
      </c>
      <c r="K2506" t="b">
        <v>0</v>
      </c>
      <c r="L2506">
        <v>140</v>
      </c>
      <c r="M2506" t="b">
        <v>0</v>
      </c>
      <c r="N2506" t="s">
        <v>8285</v>
      </c>
      <c r="O2506" s="9">
        <f t="shared" si="234"/>
        <v>49.183333333333337</v>
      </c>
      <c r="P2506" s="10">
        <f t="shared" si="235"/>
        <v>42.157142857142858</v>
      </c>
      <c r="Q2506" t="str">
        <f t="shared" si="236"/>
        <v>photography</v>
      </c>
      <c r="R2506" t="str">
        <f t="shared" si="237"/>
        <v>photobooks</v>
      </c>
      <c r="S2506" s="15">
        <f t="shared" si="238"/>
        <v>42033.064074074078</v>
      </c>
      <c r="T2506" s="15">
        <f t="shared" si="239"/>
        <v>42063.064074074078</v>
      </c>
    </row>
    <row r="2507" spans="1:20" x14ac:dyDescent="0.3">
      <c r="A2507">
        <v>2402</v>
      </c>
      <c r="B2507" s="3" t="s">
        <v>2403</v>
      </c>
      <c r="C2507" s="3" t="s">
        <v>6512</v>
      </c>
      <c r="D2507">
        <v>12000</v>
      </c>
      <c r="E2507">
        <v>52</v>
      </c>
      <c r="F2507" s="6" t="s">
        <v>8221</v>
      </c>
      <c r="G2507" t="s">
        <v>8224</v>
      </c>
      <c r="H2507" t="s">
        <v>8246</v>
      </c>
      <c r="I2507">
        <v>1431533931</v>
      </c>
      <c r="J2507">
        <v>1428941931</v>
      </c>
      <c r="K2507" t="b">
        <v>0</v>
      </c>
      <c r="L2507">
        <v>1</v>
      </c>
      <c r="M2507" t="b">
        <v>0</v>
      </c>
      <c r="N2507" t="s">
        <v>8284</v>
      </c>
      <c r="O2507" s="9">
        <f t="shared" si="234"/>
        <v>0.43333333333333329</v>
      </c>
      <c r="P2507" s="10">
        <f t="shared" si="235"/>
        <v>52</v>
      </c>
      <c r="Q2507" t="str">
        <f t="shared" si="236"/>
        <v>food</v>
      </c>
      <c r="R2507" t="str">
        <f t="shared" si="237"/>
        <v>food trucks</v>
      </c>
      <c r="S2507" s="15">
        <f t="shared" si="238"/>
        <v>42107.429756944446</v>
      </c>
      <c r="T2507" s="15">
        <f t="shared" si="239"/>
        <v>42137.429756944446</v>
      </c>
    </row>
    <row r="2508" spans="1:20" ht="43.2" x14ac:dyDescent="0.3">
      <c r="A2508">
        <v>2514</v>
      </c>
      <c r="B2508" s="3" t="s">
        <v>2514</v>
      </c>
      <c r="C2508" s="3" t="s">
        <v>6624</v>
      </c>
      <c r="D2508">
        <v>12000</v>
      </c>
      <c r="E2508">
        <v>210</v>
      </c>
      <c r="F2508" s="6" t="s">
        <v>8221</v>
      </c>
      <c r="G2508" t="s">
        <v>8224</v>
      </c>
      <c r="H2508" t="s">
        <v>8246</v>
      </c>
      <c r="I2508">
        <v>1408526477</v>
      </c>
      <c r="J2508">
        <v>1407057677</v>
      </c>
      <c r="K2508" t="b">
        <v>0</v>
      </c>
      <c r="L2508">
        <v>4</v>
      </c>
      <c r="M2508" t="b">
        <v>0</v>
      </c>
      <c r="N2508" t="s">
        <v>8299</v>
      </c>
      <c r="O2508" s="9">
        <f t="shared" si="234"/>
        <v>1.7500000000000002</v>
      </c>
      <c r="P2508" s="10">
        <f t="shared" si="235"/>
        <v>52.5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41854.139780092592</v>
      </c>
      <c r="T2508" s="15">
        <f t="shared" si="239"/>
        <v>41871.139780092592</v>
      </c>
    </row>
    <row r="2509" spans="1:20" ht="43.2" x14ac:dyDescent="0.3">
      <c r="A2509">
        <v>2880</v>
      </c>
      <c r="B2509" s="3" t="s">
        <v>2880</v>
      </c>
      <c r="C2509" s="3" t="s">
        <v>6990</v>
      </c>
      <c r="D2509">
        <v>12000</v>
      </c>
      <c r="E2509">
        <v>2800</v>
      </c>
      <c r="F2509" s="6" t="s">
        <v>8221</v>
      </c>
      <c r="G2509" t="s">
        <v>8224</v>
      </c>
      <c r="H2509" t="s">
        <v>8246</v>
      </c>
      <c r="I2509">
        <v>1440090300</v>
      </c>
      <c r="J2509">
        <v>1436305452</v>
      </c>
      <c r="K2509" t="b">
        <v>0</v>
      </c>
      <c r="L2509">
        <v>29</v>
      </c>
      <c r="M2509" t="b">
        <v>0</v>
      </c>
      <c r="N2509" t="s">
        <v>8271</v>
      </c>
      <c r="O2509" s="9">
        <f t="shared" si="234"/>
        <v>23.333333333333332</v>
      </c>
      <c r="P2509" s="10">
        <f t="shared" si="235"/>
        <v>96.551724137931032</v>
      </c>
      <c r="Q2509" t="str">
        <f t="shared" si="236"/>
        <v>theater</v>
      </c>
      <c r="R2509" t="str">
        <f t="shared" si="237"/>
        <v>plays</v>
      </c>
      <c r="S2509" s="15">
        <f t="shared" si="238"/>
        <v>42192.655694444446</v>
      </c>
      <c r="T2509" s="15">
        <f t="shared" si="239"/>
        <v>42236.461805555555</v>
      </c>
    </row>
    <row r="2510" spans="1:20" ht="43.2" x14ac:dyDescent="0.3">
      <c r="A2510">
        <v>2897</v>
      </c>
      <c r="B2510" s="3" t="s">
        <v>2897</v>
      </c>
      <c r="C2510" s="3" t="s">
        <v>7007</v>
      </c>
      <c r="D2510">
        <v>12000</v>
      </c>
      <c r="E2510">
        <v>550</v>
      </c>
      <c r="F2510" s="6" t="s">
        <v>8221</v>
      </c>
      <c r="G2510" t="s">
        <v>8224</v>
      </c>
      <c r="H2510" t="s">
        <v>8246</v>
      </c>
      <c r="I2510">
        <v>1444577345</v>
      </c>
      <c r="J2510">
        <v>1441985458</v>
      </c>
      <c r="K2510" t="b">
        <v>0</v>
      </c>
      <c r="L2510">
        <v>3</v>
      </c>
      <c r="M2510" t="b">
        <v>0</v>
      </c>
      <c r="N2510" t="s">
        <v>8271</v>
      </c>
      <c r="O2510" s="9">
        <f t="shared" si="234"/>
        <v>4.583333333333333</v>
      </c>
      <c r="P2510" s="10">
        <f t="shared" si="235"/>
        <v>183.33333333333334</v>
      </c>
      <c r="Q2510" t="str">
        <f t="shared" si="236"/>
        <v>theater</v>
      </c>
      <c r="R2510" t="str">
        <f t="shared" si="237"/>
        <v>plays</v>
      </c>
      <c r="S2510" s="15">
        <f t="shared" si="238"/>
        <v>42258.396504629629</v>
      </c>
      <c r="T2510" s="15">
        <f t="shared" si="239"/>
        <v>42288.395196759258</v>
      </c>
    </row>
    <row r="2511" spans="1:20" ht="43.2" x14ac:dyDescent="0.3">
      <c r="A2511">
        <v>3071</v>
      </c>
      <c r="B2511" s="3" t="s">
        <v>3071</v>
      </c>
      <c r="C2511" s="3" t="s">
        <v>7181</v>
      </c>
      <c r="D2511">
        <v>12000</v>
      </c>
      <c r="E2511">
        <v>7173</v>
      </c>
      <c r="F2511" s="6" t="s">
        <v>8221</v>
      </c>
      <c r="G2511" t="s">
        <v>8224</v>
      </c>
      <c r="H2511" t="s">
        <v>8246</v>
      </c>
      <c r="I2511">
        <v>1429595940</v>
      </c>
      <c r="J2511">
        <v>1428082481</v>
      </c>
      <c r="K2511" t="b">
        <v>0</v>
      </c>
      <c r="L2511">
        <v>117</v>
      </c>
      <c r="M2511" t="b">
        <v>0</v>
      </c>
      <c r="N2511" t="s">
        <v>8303</v>
      </c>
      <c r="O2511" s="9">
        <f t="shared" si="234"/>
        <v>59.774999999999999</v>
      </c>
      <c r="P2511" s="10">
        <f t="shared" si="235"/>
        <v>61.307692307692307</v>
      </c>
      <c r="Q2511" t="str">
        <f t="shared" si="236"/>
        <v>theater</v>
      </c>
      <c r="R2511" t="str">
        <f t="shared" si="237"/>
        <v>spaces</v>
      </c>
      <c r="S2511" s="15">
        <f t="shared" si="238"/>
        <v>42097.482418981483</v>
      </c>
      <c r="T2511" s="15">
        <f t="shared" si="239"/>
        <v>42114.999305555553</v>
      </c>
    </row>
    <row r="2512" spans="1:20" ht="43.2" x14ac:dyDescent="0.3">
      <c r="A2512">
        <v>3072</v>
      </c>
      <c r="B2512" s="3" t="s">
        <v>3072</v>
      </c>
      <c r="C2512" s="3" t="s">
        <v>7182</v>
      </c>
      <c r="D2512">
        <v>12000</v>
      </c>
      <c r="E2512">
        <v>2</v>
      </c>
      <c r="F2512" s="6" t="s">
        <v>8221</v>
      </c>
      <c r="G2512" t="s">
        <v>8224</v>
      </c>
      <c r="H2512" t="s">
        <v>8246</v>
      </c>
      <c r="I2512">
        <v>1477791960</v>
      </c>
      <c r="J2512">
        <v>1476549262</v>
      </c>
      <c r="K2512" t="b">
        <v>0</v>
      </c>
      <c r="L2512">
        <v>2</v>
      </c>
      <c r="M2512" t="b">
        <v>0</v>
      </c>
      <c r="N2512" t="s">
        <v>8303</v>
      </c>
      <c r="O2512" s="9">
        <f t="shared" si="234"/>
        <v>1.6666666666666666E-2</v>
      </c>
      <c r="P2512" s="10">
        <f t="shared" si="235"/>
        <v>1</v>
      </c>
      <c r="Q2512" t="str">
        <f t="shared" si="236"/>
        <v>theater</v>
      </c>
      <c r="R2512" t="str">
        <f t="shared" si="237"/>
        <v>spaces</v>
      </c>
      <c r="S2512" s="15">
        <f t="shared" si="238"/>
        <v>42658.440532407403</v>
      </c>
      <c r="T2512" s="15">
        <f t="shared" si="239"/>
        <v>42672.823611111111</v>
      </c>
    </row>
    <row r="2513" spans="1:20" ht="43.2" x14ac:dyDescent="0.3">
      <c r="A2513">
        <v>3100</v>
      </c>
      <c r="B2513" s="3" t="s">
        <v>3100</v>
      </c>
      <c r="C2513" s="3" t="s">
        <v>7210</v>
      </c>
      <c r="D2513">
        <v>12000</v>
      </c>
      <c r="E2513">
        <v>1827</v>
      </c>
      <c r="F2513" s="6" t="s">
        <v>8221</v>
      </c>
      <c r="G2513" t="s">
        <v>8224</v>
      </c>
      <c r="H2513" t="s">
        <v>8246</v>
      </c>
      <c r="I2513">
        <v>1413816975</v>
      </c>
      <c r="J2513">
        <v>1411224975</v>
      </c>
      <c r="K2513" t="b">
        <v>0</v>
      </c>
      <c r="L2513">
        <v>13</v>
      </c>
      <c r="M2513" t="b">
        <v>0</v>
      </c>
      <c r="N2513" t="s">
        <v>8303</v>
      </c>
      <c r="O2513" s="9">
        <f t="shared" si="234"/>
        <v>15.225</v>
      </c>
      <c r="P2513" s="10">
        <f t="shared" si="235"/>
        <v>140.53846153846155</v>
      </c>
      <c r="Q2513" t="str">
        <f t="shared" si="236"/>
        <v>theater</v>
      </c>
      <c r="R2513" t="str">
        <f t="shared" si="237"/>
        <v>spaces</v>
      </c>
      <c r="S2513" s="15">
        <f t="shared" si="238"/>
        <v>41902.372395833336</v>
      </c>
      <c r="T2513" s="15">
        <f t="shared" si="239"/>
        <v>41932.372395833336</v>
      </c>
    </row>
    <row r="2514" spans="1:20" ht="28.8" x14ac:dyDescent="0.3">
      <c r="A2514">
        <v>3803</v>
      </c>
      <c r="B2514" s="3" t="s">
        <v>3800</v>
      </c>
      <c r="C2514" s="3" t="s">
        <v>7913</v>
      </c>
      <c r="D2514">
        <v>12000</v>
      </c>
      <c r="E2514">
        <v>2358</v>
      </c>
      <c r="F2514" s="6" t="s">
        <v>8221</v>
      </c>
      <c r="G2514" t="s">
        <v>8224</v>
      </c>
      <c r="H2514" t="s">
        <v>8246</v>
      </c>
      <c r="I2514">
        <v>1457133568</v>
      </c>
      <c r="J2514">
        <v>1454541568</v>
      </c>
      <c r="K2514" t="b">
        <v>0</v>
      </c>
      <c r="L2514">
        <v>40</v>
      </c>
      <c r="M2514" t="b">
        <v>0</v>
      </c>
      <c r="N2514" t="s">
        <v>8305</v>
      </c>
      <c r="O2514" s="9">
        <f t="shared" si="234"/>
        <v>19.650000000000002</v>
      </c>
      <c r="P2514" s="10">
        <f t="shared" si="235"/>
        <v>58.95</v>
      </c>
      <c r="Q2514" t="str">
        <f t="shared" si="236"/>
        <v>theater</v>
      </c>
      <c r="R2514" t="str">
        <f t="shared" si="237"/>
        <v>musical</v>
      </c>
      <c r="S2514" s="15">
        <f t="shared" si="238"/>
        <v>42403.721851851849</v>
      </c>
      <c r="T2514" s="15">
        <f t="shared" si="239"/>
        <v>42433.721851851849</v>
      </c>
    </row>
    <row r="2515" spans="1:20" ht="43.2" x14ac:dyDescent="0.3">
      <c r="A2515">
        <v>3932</v>
      </c>
      <c r="B2515" s="3" t="s">
        <v>3929</v>
      </c>
      <c r="C2515" s="3" t="s">
        <v>8040</v>
      </c>
      <c r="D2515">
        <v>12000</v>
      </c>
      <c r="E2515">
        <v>1</v>
      </c>
      <c r="F2515" s="6" t="s">
        <v>8221</v>
      </c>
      <c r="G2515" t="s">
        <v>8224</v>
      </c>
      <c r="H2515" t="s">
        <v>8246</v>
      </c>
      <c r="I2515">
        <v>1458097364</v>
      </c>
      <c r="J2515">
        <v>1455508964</v>
      </c>
      <c r="K2515" t="b">
        <v>0</v>
      </c>
      <c r="L2515">
        <v>1</v>
      </c>
      <c r="M2515" t="b">
        <v>0</v>
      </c>
      <c r="N2515" t="s">
        <v>8271</v>
      </c>
      <c r="O2515" s="9">
        <f t="shared" si="234"/>
        <v>8.3333333333333332E-3</v>
      </c>
      <c r="P2515" s="10">
        <f t="shared" si="235"/>
        <v>1</v>
      </c>
      <c r="Q2515" t="str">
        <f t="shared" si="236"/>
        <v>theater</v>
      </c>
      <c r="R2515" t="str">
        <f t="shared" si="237"/>
        <v>plays</v>
      </c>
      <c r="S2515" s="15">
        <f t="shared" si="238"/>
        <v>42414.918564814812</v>
      </c>
      <c r="T2515" s="15">
        <f t="shared" si="239"/>
        <v>42444.876898148148</v>
      </c>
    </row>
    <row r="2516" spans="1:20" ht="43.2" x14ac:dyDescent="0.3">
      <c r="A2516">
        <v>519</v>
      </c>
      <c r="B2516" s="3" t="s">
        <v>520</v>
      </c>
      <c r="C2516" s="3" t="s">
        <v>4629</v>
      </c>
      <c r="D2516">
        <v>12001</v>
      </c>
      <c r="E2516">
        <v>2746</v>
      </c>
      <c r="F2516" s="6" t="s">
        <v>8221</v>
      </c>
      <c r="G2516" t="s">
        <v>8224</v>
      </c>
      <c r="H2516" t="s">
        <v>8246</v>
      </c>
      <c r="I2516">
        <v>1354699421</v>
      </c>
      <c r="J2516">
        <v>1352107421</v>
      </c>
      <c r="K2516" t="b">
        <v>0</v>
      </c>
      <c r="L2516">
        <v>70</v>
      </c>
      <c r="M2516" t="b">
        <v>0</v>
      </c>
      <c r="N2516" t="s">
        <v>8270</v>
      </c>
      <c r="O2516" s="9">
        <f t="shared" si="234"/>
        <v>22.881426547787683</v>
      </c>
      <c r="P2516" s="10">
        <f t="shared" si="235"/>
        <v>39.228571428571428</v>
      </c>
      <c r="Q2516" t="str">
        <f t="shared" si="236"/>
        <v>film &amp; video</v>
      </c>
      <c r="R2516" t="str">
        <f t="shared" si="237"/>
        <v>animation</v>
      </c>
      <c r="S2516" s="15">
        <f t="shared" si="238"/>
        <v>41218.141446759262</v>
      </c>
      <c r="T2516" s="15">
        <f t="shared" si="239"/>
        <v>41248.141446759262</v>
      </c>
    </row>
    <row r="2517" spans="1:20" x14ac:dyDescent="0.3">
      <c r="A2517">
        <v>183</v>
      </c>
      <c r="B2517" s="3" t="s">
        <v>185</v>
      </c>
      <c r="C2517" s="3" t="s">
        <v>4293</v>
      </c>
      <c r="D2517">
        <v>12500</v>
      </c>
      <c r="E2517">
        <v>4482</v>
      </c>
      <c r="F2517" s="6" t="s">
        <v>8221</v>
      </c>
      <c r="G2517" t="s">
        <v>8225</v>
      </c>
      <c r="H2517" t="s">
        <v>8247</v>
      </c>
      <c r="I2517">
        <v>1417033610</v>
      </c>
      <c r="J2517">
        <v>1414438010</v>
      </c>
      <c r="K2517" t="b">
        <v>0</v>
      </c>
      <c r="L2517">
        <v>12</v>
      </c>
      <c r="M2517" t="b">
        <v>0</v>
      </c>
      <c r="N2517" t="s">
        <v>8268</v>
      </c>
      <c r="O2517" s="9">
        <f t="shared" si="234"/>
        <v>35.856000000000002</v>
      </c>
      <c r="P2517" s="10">
        <f t="shared" si="235"/>
        <v>373.5</v>
      </c>
      <c r="Q2517" t="str">
        <f t="shared" si="236"/>
        <v>film &amp; video</v>
      </c>
      <c r="R2517" t="str">
        <f t="shared" si="237"/>
        <v>drama</v>
      </c>
      <c r="S2517" s="15">
        <f t="shared" si="238"/>
        <v>41939.560300925928</v>
      </c>
      <c r="T2517" s="15">
        <f t="shared" si="239"/>
        <v>41969.601967592593</v>
      </c>
    </row>
    <row r="2518" spans="1:20" ht="43.2" x14ac:dyDescent="0.3">
      <c r="A2518">
        <v>214</v>
      </c>
      <c r="B2518" s="3" t="s">
        <v>216</v>
      </c>
      <c r="C2518" s="3" t="s">
        <v>4324</v>
      </c>
      <c r="D2518">
        <v>12500</v>
      </c>
      <c r="E2518">
        <v>1</v>
      </c>
      <c r="F2518" s="6" t="s">
        <v>8221</v>
      </c>
      <c r="G2518" t="s">
        <v>8224</v>
      </c>
      <c r="H2518" t="s">
        <v>8246</v>
      </c>
      <c r="I2518">
        <v>1425655349</v>
      </c>
      <c r="J2518">
        <v>1420471349</v>
      </c>
      <c r="K2518" t="b">
        <v>0</v>
      </c>
      <c r="L2518">
        <v>1</v>
      </c>
      <c r="M2518" t="b">
        <v>0</v>
      </c>
      <c r="N2518" t="s">
        <v>8268</v>
      </c>
      <c r="O2518" s="9">
        <f t="shared" si="234"/>
        <v>8.0000000000000002E-3</v>
      </c>
      <c r="P2518" s="10">
        <f t="shared" si="235"/>
        <v>1</v>
      </c>
      <c r="Q2518" t="str">
        <f t="shared" si="236"/>
        <v>film &amp; video</v>
      </c>
      <c r="R2518" t="str">
        <f t="shared" si="237"/>
        <v>drama</v>
      </c>
      <c r="S2518" s="15">
        <f t="shared" si="238"/>
        <v>42009.39061342593</v>
      </c>
      <c r="T2518" s="15">
        <f t="shared" si="239"/>
        <v>42069.39061342593</v>
      </c>
    </row>
    <row r="2519" spans="1:20" ht="43.2" x14ac:dyDescent="0.3">
      <c r="A2519">
        <v>1765</v>
      </c>
      <c r="B2519" s="3" t="s">
        <v>1766</v>
      </c>
      <c r="C2519" s="3" t="s">
        <v>5875</v>
      </c>
      <c r="D2519">
        <v>12500</v>
      </c>
      <c r="E2519">
        <v>7433.48</v>
      </c>
      <c r="F2519" s="6" t="s">
        <v>8221</v>
      </c>
      <c r="G2519" t="s">
        <v>8224</v>
      </c>
      <c r="H2519" t="s">
        <v>8246</v>
      </c>
      <c r="I2519">
        <v>1407972712</v>
      </c>
      <c r="J2519">
        <v>1405380712</v>
      </c>
      <c r="K2519" t="b">
        <v>1</v>
      </c>
      <c r="L2519">
        <v>103</v>
      </c>
      <c r="M2519" t="b">
        <v>0</v>
      </c>
      <c r="N2519" t="s">
        <v>8285</v>
      </c>
      <c r="O2519" s="9">
        <f t="shared" si="234"/>
        <v>59.467839999999995</v>
      </c>
      <c r="P2519" s="10">
        <f t="shared" si="235"/>
        <v>72.16970873786407</v>
      </c>
      <c r="Q2519" t="str">
        <f t="shared" si="236"/>
        <v>photography</v>
      </c>
      <c r="R2519" t="str">
        <f t="shared" si="237"/>
        <v>photobooks</v>
      </c>
      <c r="S2519" s="15">
        <f t="shared" si="238"/>
        <v>41834.730462962965</v>
      </c>
      <c r="T2519" s="15">
        <f t="shared" si="239"/>
        <v>41864.730462962965</v>
      </c>
    </row>
    <row r="2520" spans="1:20" ht="28.8" x14ac:dyDescent="0.3">
      <c r="A2520">
        <v>3792</v>
      </c>
      <c r="B2520" s="3" t="s">
        <v>3789</v>
      </c>
      <c r="C2520" s="3" t="s">
        <v>7902</v>
      </c>
      <c r="D2520">
        <v>12500</v>
      </c>
      <c r="E2520">
        <v>35</v>
      </c>
      <c r="F2520" s="6" t="s">
        <v>8221</v>
      </c>
      <c r="G2520" t="s">
        <v>8224</v>
      </c>
      <c r="H2520" t="s">
        <v>8246</v>
      </c>
      <c r="I2520">
        <v>1436957022</v>
      </c>
      <c r="J2520">
        <v>1434365022</v>
      </c>
      <c r="K2520" t="b">
        <v>0</v>
      </c>
      <c r="L2520">
        <v>2</v>
      </c>
      <c r="M2520" t="b">
        <v>0</v>
      </c>
      <c r="N2520" t="s">
        <v>8305</v>
      </c>
      <c r="O2520" s="9">
        <f t="shared" si="234"/>
        <v>0.27999999999999997</v>
      </c>
      <c r="P2520" s="10">
        <f t="shared" si="235"/>
        <v>17.5</v>
      </c>
      <c r="Q2520" t="str">
        <f t="shared" si="236"/>
        <v>theater</v>
      </c>
      <c r="R2520" t="str">
        <f t="shared" si="237"/>
        <v>musical</v>
      </c>
      <c r="S2520" s="15">
        <f t="shared" si="238"/>
        <v>42170.197013888886</v>
      </c>
      <c r="T2520" s="15">
        <f t="shared" si="239"/>
        <v>42200.197013888886</v>
      </c>
    </row>
    <row r="2521" spans="1:20" ht="43.2" x14ac:dyDescent="0.3">
      <c r="A2521">
        <v>206</v>
      </c>
      <c r="B2521" s="3" t="s">
        <v>208</v>
      </c>
      <c r="C2521" s="3" t="s">
        <v>4316</v>
      </c>
      <c r="D2521">
        <v>12700</v>
      </c>
      <c r="E2521">
        <v>0</v>
      </c>
      <c r="F2521" s="6" t="s">
        <v>8221</v>
      </c>
      <c r="G2521" t="s">
        <v>8224</v>
      </c>
      <c r="H2521" t="s">
        <v>8246</v>
      </c>
      <c r="I2521">
        <v>1470441983</v>
      </c>
      <c r="J2521">
        <v>1468627583</v>
      </c>
      <c r="K2521" t="b">
        <v>0</v>
      </c>
      <c r="L2521">
        <v>0</v>
      </c>
      <c r="M2521" t="b">
        <v>0</v>
      </c>
      <c r="N2521" t="s">
        <v>8268</v>
      </c>
      <c r="O2521" s="9">
        <f t="shared" si="234"/>
        <v>0</v>
      </c>
      <c r="P2521" s="10" t="e">
        <f t="shared" si="235"/>
        <v>#DIV/0!</v>
      </c>
      <c r="Q2521" t="str">
        <f t="shared" si="236"/>
        <v>film &amp; video</v>
      </c>
      <c r="R2521" t="str">
        <f t="shared" si="237"/>
        <v>drama</v>
      </c>
      <c r="S2521" s="15">
        <f t="shared" si="238"/>
        <v>42566.754432870366</v>
      </c>
      <c r="T2521" s="15">
        <f t="shared" si="239"/>
        <v>42587.754432870366</v>
      </c>
    </row>
    <row r="2522" spans="1:20" ht="43.2" x14ac:dyDescent="0.3">
      <c r="A2522">
        <v>2862</v>
      </c>
      <c r="B2522" s="3" t="s">
        <v>2862</v>
      </c>
      <c r="C2522" s="3" t="s">
        <v>6972</v>
      </c>
      <c r="D2522">
        <v>12700</v>
      </c>
      <c r="E2522">
        <v>55</v>
      </c>
      <c r="F2522" s="6" t="s">
        <v>8221</v>
      </c>
      <c r="G2522" t="s">
        <v>8224</v>
      </c>
      <c r="H2522" t="s">
        <v>8246</v>
      </c>
      <c r="I2522">
        <v>1403636229</v>
      </c>
      <c r="J2522">
        <v>1401044229</v>
      </c>
      <c r="K2522" t="b">
        <v>0</v>
      </c>
      <c r="L2522">
        <v>3</v>
      </c>
      <c r="M2522" t="b">
        <v>0</v>
      </c>
      <c r="N2522" t="s">
        <v>8271</v>
      </c>
      <c r="O2522" s="9">
        <f t="shared" si="234"/>
        <v>0.43307086614173229</v>
      </c>
      <c r="P2522" s="10">
        <f t="shared" si="235"/>
        <v>18.333333333333332</v>
      </c>
      <c r="Q2522" t="str">
        <f t="shared" si="236"/>
        <v>theater</v>
      </c>
      <c r="R2522" t="str">
        <f t="shared" si="237"/>
        <v>plays</v>
      </c>
      <c r="S2522" s="15">
        <f t="shared" si="238"/>
        <v>41784.539687500001</v>
      </c>
      <c r="T2522" s="15">
        <f t="shared" si="239"/>
        <v>41814.539687500001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10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42269.717835648145</v>
      </c>
      <c r="T2523" s="15">
        <f t="shared" si="23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10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42460.323611111111</v>
      </c>
      <c r="T2524" s="15">
        <f t="shared" si="23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10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41930.725601851853</v>
      </c>
      <c r="T2525" s="15">
        <f t="shared" si="239"/>
        <v>41960.767268518524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10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41961.557372685187</v>
      </c>
      <c r="T2526" s="15">
        <f t="shared" si="23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10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41058.594571759262</v>
      </c>
      <c r="T2527" s="15">
        <f t="shared" si="239"/>
        <v>41088.594571759262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10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41952.841134259259</v>
      </c>
      <c r="T2528" s="15">
        <f t="shared" si="23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10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41546.50105324074</v>
      </c>
      <c r="T2529" s="15">
        <f t="shared" si="23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ref="O2530:O2593" si="240">E2530/D2530*100</f>
        <v>107.24974999999999</v>
      </c>
      <c r="P2530" s="10">
        <f t="shared" ref="P2530:P2593" si="241">E2530/L2530</f>
        <v>52.962839506172834</v>
      </c>
      <c r="Q2530" t="str">
        <f t="shared" ref="Q2530:Q2593" si="242">LEFT(N2530, SEARCH("/", N2530)-1)</f>
        <v>music</v>
      </c>
      <c r="R2530" t="str">
        <f t="shared" ref="R2530:R2593" si="243">RIGHT(N2530,LEN(N2530)-SEARCH("/",N2530))</f>
        <v>classical music</v>
      </c>
      <c r="S2530" s="15">
        <f t="shared" si="238"/>
        <v>42217.584525462968</v>
      </c>
      <c r="T2530" s="15">
        <f t="shared" si="239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40"/>
        <v>104.28333333333333</v>
      </c>
      <c r="P2531" s="10">
        <f t="shared" si="241"/>
        <v>82.328947368421055</v>
      </c>
      <c r="Q2531" t="str">
        <f t="shared" si="242"/>
        <v>music</v>
      </c>
      <c r="R2531" t="str">
        <f t="shared" si="243"/>
        <v>classical music</v>
      </c>
      <c r="S2531" s="15">
        <f t="shared" si="238"/>
        <v>40947.830729166664</v>
      </c>
      <c r="T2531" s="15">
        <f t="shared" si="23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40"/>
        <v>100</v>
      </c>
      <c r="P2532" s="10">
        <f t="shared" si="241"/>
        <v>135.41666666666666</v>
      </c>
      <c r="Q2532" t="str">
        <f t="shared" si="242"/>
        <v>music</v>
      </c>
      <c r="R2532" t="str">
        <f t="shared" si="243"/>
        <v>classical music</v>
      </c>
      <c r="S2532" s="15">
        <f t="shared" si="238"/>
        <v>42081.614641203705</v>
      </c>
      <c r="T2532" s="15">
        <f t="shared" si="23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40"/>
        <v>100.4</v>
      </c>
      <c r="P2533" s="10">
        <f t="shared" si="241"/>
        <v>74.06557377049181</v>
      </c>
      <c r="Q2533" t="str">
        <f t="shared" si="242"/>
        <v>music</v>
      </c>
      <c r="R2533" t="str">
        <f t="shared" si="243"/>
        <v>classical music</v>
      </c>
      <c r="S2533" s="15">
        <f t="shared" si="238"/>
        <v>42208.430023148147</v>
      </c>
      <c r="T2533" s="15">
        <f t="shared" si="23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40"/>
        <v>126.125</v>
      </c>
      <c r="P2534" s="10">
        <f t="shared" si="241"/>
        <v>84.083333333333329</v>
      </c>
      <c r="Q2534" t="str">
        <f t="shared" si="242"/>
        <v>music</v>
      </c>
      <c r="R2534" t="str">
        <f t="shared" si="243"/>
        <v>classical music</v>
      </c>
      <c r="S2534" s="15">
        <f t="shared" si="238"/>
        <v>41107.599143518521</v>
      </c>
      <c r="T2534" s="15">
        <f t="shared" si="239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40"/>
        <v>110.66666666666667</v>
      </c>
      <c r="P2535" s="10">
        <f t="shared" si="241"/>
        <v>61.029411764705884</v>
      </c>
      <c r="Q2535" t="str">
        <f t="shared" si="242"/>
        <v>music</v>
      </c>
      <c r="R2535" t="str">
        <f t="shared" si="243"/>
        <v>classical music</v>
      </c>
      <c r="S2535" s="15">
        <f t="shared" si="238"/>
        <v>41304.501284722224</v>
      </c>
      <c r="T2535" s="15">
        <f t="shared" si="23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40"/>
        <v>105</v>
      </c>
      <c r="P2536" s="10">
        <f t="shared" si="241"/>
        <v>150</v>
      </c>
      <c r="Q2536" t="str">
        <f t="shared" si="242"/>
        <v>music</v>
      </c>
      <c r="R2536" t="str">
        <f t="shared" si="243"/>
        <v>classical music</v>
      </c>
      <c r="S2536" s="15">
        <f t="shared" si="238"/>
        <v>40127.450370370374</v>
      </c>
      <c r="T2536" s="15">
        <f t="shared" si="23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40"/>
        <v>103.77499999999999</v>
      </c>
      <c r="P2537" s="10">
        <f t="shared" si="241"/>
        <v>266.08974358974359</v>
      </c>
      <c r="Q2537" t="str">
        <f t="shared" si="242"/>
        <v>music</v>
      </c>
      <c r="R2537" t="str">
        <f t="shared" si="243"/>
        <v>classical music</v>
      </c>
      <c r="S2537" s="15">
        <f t="shared" si="238"/>
        <v>41943.541030092594</v>
      </c>
      <c r="T2537" s="15">
        <f t="shared" si="23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40"/>
        <v>115.99999999999999</v>
      </c>
      <c r="P2538" s="10">
        <f t="shared" si="241"/>
        <v>7.25</v>
      </c>
      <c r="Q2538" t="str">
        <f t="shared" si="242"/>
        <v>music</v>
      </c>
      <c r="R2538" t="str">
        <f t="shared" si="243"/>
        <v>classical music</v>
      </c>
      <c r="S2538" s="15">
        <f t="shared" si="238"/>
        <v>41463.856087962966</v>
      </c>
      <c r="T2538" s="15">
        <f t="shared" si="23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40"/>
        <v>110.00000000000001</v>
      </c>
      <c r="P2539" s="10">
        <f t="shared" si="241"/>
        <v>100</v>
      </c>
      <c r="Q2539" t="str">
        <f t="shared" si="242"/>
        <v>music</v>
      </c>
      <c r="R2539" t="str">
        <f t="shared" si="243"/>
        <v>classical music</v>
      </c>
      <c r="S2539" s="15">
        <f t="shared" si="238"/>
        <v>40696.398784722223</v>
      </c>
      <c r="T2539" s="15">
        <f t="shared" si="23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40"/>
        <v>113.01761111111111</v>
      </c>
      <c r="P2540" s="10">
        <f t="shared" si="241"/>
        <v>109.96308108108107</v>
      </c>
      <c r="Q2540" t="str">
        <f t="shared" si="242"/>
        <v>music</v>
      </c>
      <c r="R2540" t="str">
        <f t="shared" si="243"/>
        <v>classical music</v>
      </c>
      <c r="S2540" s="15">
        <f t="shared" si="238"/>
        <v>41298.259965277779</v>
      </c>
      <c r="T2540" s="15">
        <f t="shared" si="23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40"/>
        <v>100.25</v>
      </c>
      <c r="P2541" s="10">
        <f t="shared" si="241"/>
        <v>169.91525423728814</v>
      </c>
      <c r="Q2541" t="str">
        <f t="shared" si="242"/>
        <v>music</v>
      </c>
      <c r="R2541" t="str">
        <f t="shared" si="243"/>
        <v>classical music</v>
      </c>
      <c r="S2541" s="15">
        <f t="shared" si="238"/>
        <v>41977.652222222227</v>
      </c>
      <c r="T2541" s="15">
        <f t="shared" si="23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40"/>
        <v>103.4</v>
      </c>
      <c r="P2542" s="10">
        <f t="shared" si="241"/>
        <v>95.740740740740748</v>
      </c>
      <c r="Q2542" t="str">
        <f t="shared" si="242"/>
        <v>music</v>
      </c>
      <c r="R2542" t="str">
        <f t="shared" si="243"/>
        <v>classical music</v>
      </c>
      <c r="S2542" s="15">
        <f t="shared" si="238"/>
        <v>40785.425011574072</v>
      </c>
      <c r="T2542" s="15">
        <f t="shared" si="23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40"/>
        <v>107.02857142857142</v>
      </c>
      <c r="P2543" s="10">
        <f t="shared" si="241"/>
        <v>59.460317460317462</v>
      </c>
      <c r="Q2543" t="str">
        <f t="shared" si="242"/>
        <v>music</v>
      </c>
      <c r="R2543" t="str">
        <f t="shared" si="243"/>
        <v>classical music</v>
      </c>
      <c r="S2543" s="15">
        <f t="shared" si="238"/>
        <v>41483.199282407404</v>
      </c>
      <c r="T2543" s="15">
        <f t="shared" si="239"/>
        <v>41543.199282407404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40"/>
        <v>103.57142857142858</v>
      </c>
      <c r="P2544" s="10">
        <f t="shared" si="241"/>
        <v>55.769230769230766</v>
      </c>
      <c r="Q2544" t="str">
        <f t="shared" si="242"/>
        <v>music</v>
      </c>
      <c r="R2544" t="str">
        <f t="shared" si="243"/>
        <v>classical music</v>
      </c>
      <c r="S2544" s="15">
        <f t="shared" si="238"/>
        <v>41509.176585648151</v>
      </c>
      <c r="T2544" s="15">
        <f t="shared" si="23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40"/>
        <v>156.4</v>
      </c>
      <c r="P2545" s="10">
        <f t="shared" si="241"/>
        <v>30.076923076923077</v>
      </c>
      <c r="Q2545" t="str">
        <f t="shared" si="242"/>
        <v>music</v>
      </c>
      <c r="R2545" t="str">
        <f t="shared" si="243"/>
        <v>classical music</v>
      </c>
      <c r="S2545" s="15">
        <f t="shared" si="238"/>
        <v>40513.857615740737</v>
      </c>
      <c r="T2545" s="15">
        <f t="shared" si="23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40"/>
        <v>100.82</v>
      </c>
      <c r="P2546" s="10">
        <f t="shared" si="241"/>
        <v>88.438596491228068</v>
      </c>
      <c r="Q2546" t="str">
        <f t="shared" si="242"/>
        <v>music</v>
      </c>
      <c r="R2546" t="str">
        <f t="shared" si="243"/>
        <v>classical music</v>
      </c>
      <c r="S2546" s="15">
        <f t="shared" si="238"/>
        <v>41068.270474537036</v>
      </c>
      <c r="T2546" s="15">
        <f t="shared" si="23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40"/>
        <v>195.3</v>
      </c>
      <c r="P2547" s="10">
        <f t="shared" si="241"/>
        <v>64.032786885245898</v>
      </c>
      <c r="Q2547" t="str">
        <f t="shared" si="242"/>
        <v>music</v>
      </c>
      <c r="R2547" t="str">
        <f t="shared" si="243"/>
        <v>classical music</v>
      </c>
      <c r="S2547" s="15">
        <f t="shared" si="238"/>
        <v>42026.88817129629</v>
      </c>
      <c r="T2547" s="15">
        <f t="shared" si="23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40"/>
        <v>111.71428571428572</v>
      </c>
      <c r="P2548" s="10">
        <f t="shared" si="241"/>
        <v>60.153846153846153</v>
      </c>
      <c r="Q2548" t="str">
        <f t="shared" si="242"/>
        <v>music</v>
      </c>
      <c r="R2548" t="str">
        <f t="shared" si="243"/>
        <v>classical music</v>
      </c>
      <c r="S2548" s="15">
        <f t="shared" si="238"/>
        <v>41524.608553240738</v>
      </c>
      <c r="T2548" s="15">
        <f t="shared" si="23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40"/>
        <v>119.85454545454546</v>
      </c>
      <c r="P2549" s="10">
        <f t="shared" si="241"/>
        <v>49.194029850746269</v>
      </c>
      <c r="Q2549" t="str">
        <f t="shared" si="242"/>
        <v>music</v>
      </c>
      <c r="R2549" t="str">
        <f t="shared" si="243"/>
        <v>classical music</v>
      </c>
      <c r="S2549" s="15">
        <f t="shared" si="238"/>
        <v>40973.523182870369</v>
      </c>
      <c r="T2549" s="15">
        <f t="shared" si="23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40"/>
        <v>101.85</v>
      </c>
      <c r="P2550" s="10">
        <f t="shared" si="241"/>
        <v>165.16216216216216</v>
      </c>
      <c r="Q2550" t="str">
        <f t="shared" si="242"/>
        <v>music</v>
      </c>
      <c r="R2550" t="str">
        <f t="shared" si="243"/>
        <v>classical music</v>
      </c>
      <c r="S2550" s="15">
        <f t="shared" si="238"/>
        <v>42618.375428240746</v>
      </c>
      <c r="T2550" s="15">
        <f t="shared" si="23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40"/>
        <v>102.80254777070064</v>
      </c>
      <c r="P2551" s="10">
        <f t="shared" si="241"/>
        <v>43.621621621621621</v>
      </c>
      <c r="Q2551" t="str">
        <f t="shared" si="242"/>
        <v>music</v>
      </c>
      <c r="R2551" t="str">
        <f t="shared" si="243"/>
        <v>classical music</v>
      </c>
      <c r="S2551" s="15">
        <f t="shared" si="238"/>
        <v>41390.507754629631</v>
      </c>
      <c r="T2551" s="15">
        <f t="shared" si="23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40"/>
        <v>100.84615384615385</v>
      </c>
      <c r="P2552" s="10">
        <f t="shared" si="241"/>
        <v>43.7</v>
      </c>
      <c r="Q2552" t="str">
        <f t="shared" si="242"/>
        <v>music</v>
      </c>
      <c r="R2552" t="str">
        <f t="shared" si="243"/>
        <v>classical music</v>
      </c>
      <c r="S2552" s="15">
        <f t="shared" si="238"/>
        <v>42228.384328703702</v>
      </c>
      <c r="T2552" s="15">
        <f t="shared" si="23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40"/>
        <v>102.73469387755102</v>
      </c>
      <c r="P2553" s="10">
        <f t="shared" si="241"/>
        <v>67.419642857142861</v>
      </c>
      <c r="Q2553" t="str">
        <f t="shared" si="242"/>
        <v>music</v>
      </c>
      <c r="R2553" t="str">
        <f t="shared" si="243"/>
        <v>classical music</v>
      </c>
      <c r="S2553" s="15">
        <f t="shared" si="238"/>
        <v>40961.002141203702</v>
      </c>
      <c r="T2553" s="15">
        <f t="shared" si="23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40"/>
        <v>106.5</v>
      </c>
      <c r="P2554" s="10">
        <f t="shared" si="241"/>
        <v>177.5</v>
      </c>
      <c r="Q2554" t="str">
        <f t="shared" si="242"/>
        <v>music</v>
      </c>
      <c r="R2554" t="str">
        <f t="shared" si="243"/>
        <v>classical music</v>
      </c>
      <c r="S2554" s="15">
        <f t="shared" si="238"/>
        <v>42769.559965277775</v>
      </c>
      <c r="T2554" s="15">
        <f t="shared" si="23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40"/>
        <v>155.53333333333333</v>
      </c>
      <c r="P2555" s="10">
        <f t="shared" si="241"/>
        <v>38.883333333333333</v>
      </c>
      <c r="Q2555" t="str">
        <f t="shared" si="242"/>
        <v>music</v>
      </c>
      <c r="R2555" t="str">
        <f t="shared" si="243"/>
        <v>classical music</v>
      </c>
      <c r="S2555" s="15">
        <f t="shared" si="238"/>
        <v>41112.949155092596</v>
      </c>
      <c r="T2555" s="15">
        <f t="shared" si="239"/>
        <v>41172.949155092596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40"/>
        <v>122.8</v>
      </c>
      <c r="P2556" s="10">
        <f t="shared" si="241"/>
        <v>54.985074626865675</v>
      </c>
      <c r="Q2556" t="str">
        <f t="shared" si="242"/>
        <v>music</v>
      </c>
      <c r="R2556" t="str">
        <f t="shared" si="243"/>
        <v>classical music</v>
      </c>
      <c r="S2556" s="15">
        <f t="shared" si="238"/>
        <v>42124.828275462962</v>
      </c>
      <c r="T2556" s="15">
        <f t="shared" si="23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40"/>
        <v>107.35</v>
      </c>
      <c r="P2557" s="10">
        <f t="shared" si="241"/>
        <v>61.342857142857142</v>
      </c>
      <c r="Q2557" t="str">
        <f t="shared" si="242"/>
        <v>music</v>
      </c>
      <c r="R2557" t="str">
        <f t="shared" si="243"/>
        <v>classical music</v>
      </c>
      <c r="S2557" s="15">
        <f t="shared" si="238"/>
        <v>41026.405011574076</v>
      </c>
      <c r="T2557" s="15">
        <f t="shared" si="23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40"/>
        <v>105.50335570469798</v>
      </c>
      <c r="P2558" s="10">
        <f t="shared" si="241"/>
        <v>23.117647058823529</v>
      </c>
      <c r="Q2558" t="str">
        <f t="shared" si="242"/>
        <v>music</v>
      </c>
      <c r="R2558" t="str">
        <f t="shared" si="243"/>
        <v>classical music</v>
      </c>
      <c r="S2558" s="15">
        <f t="shared" si="238"/>
        <v>41222.741400462961</v>
      </c>
      <c r="T2558" s="15">
        <f t="shared" si="23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40"/>
        <v>118.44444444444444</v>
      </c>
      <c r="P2559" s="10">
        <f t="shared" si="241"/>
        <v>29.611111111111111</v>
      </c>
      <c r="Q2559" t="str">
        <f t="shared" si="242"/>
        <v>music</v>
      </c>
      <c r="R2559" t="str">
        <f t="shared" si="243"/>
        <v>classical music</v>
      </c>
      <c r="S2559" s="15">
        <f t="shared" si="238"/>
        <v>41744.495208333334</v>
      </c>
      <c r="T2559" s="15">
        <f t="shared" si="23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40"/>
        <v>108.88</v>
      </c>
      <c r="P2560" s="10">
        <f t="shared" si="241"/>
        <v>75.611111111111114</v>
      </c>
      <c r="Q2560" t="str">
        <f t="shared" si="242"/>
        <v>music</v>
      </c>
      <c r="R2560" t="str">
        <f t="shared" si="243"/>
        <v>classical music</v>
      </c>
      <c r="S2560" s="15">
        <f t="shared" si="238"/>
        <v>42093.610023148154</v>
      </c>
      <c r="T2560" s="15">
        <f t="shared" si="23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40"/>
        <v>111.25</v>
      </c>
      <c r="P2561" s="10">
        <f t="shared" si="241"/>
        <v>35.6</v>
      </c>
      <c r="Q2561" t="str">
        <f t="shared" si="242"/>
        <v>music</v>
      </c>
      <c r="R2561" t="str">
        <f t="shared" si="243"/>
        <v>classical music</v>
      </c>
      <c r="S2561" s="15">
        <f t="shared" si="238"/>
        <v>40829.623657407406</v>
      </c>
      <c r="T2561" s="15">
        <f t="shared" si="23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40"/>
        <v>100.1</v>
      </c>
      <c r="P2562" s="10">
        <f t="shared" si="241"/>
        <v>143</v>
      </c>
      <c r="Q2562" t="str">
        <f t="shared" si="242"/>
        <v>music</v>
      </c>
      <c r="R2562" t="str">
        <f t="shared" si="243"/>
        <v>classical music</v>
      </c>
      <c r="S2562" s="15">
        <f t="shared" si="238"/>
        <v>42039.701087962967</v>
      </c>
      <c r="T2562" s="15">
        <f t="shared" si="23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si="240"/>
        <v>0</v>
      </c>
      <c r="P2563" s="10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5">
        <f t="shared" ref="S2563:S2626" si="244">(((J2563/60)/60)/24)+DATE(1970,1,1)+(-6/24)</f>
        <v>42260.278807870374</v>
      </c>
      <c r="T2563" s="15">
        <f t="shared" ref="T2563:T2626" si="245">(((I2563/60)/60)/24)+DATE(1970,1,1)+(-6/24)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10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42594.274756944447</v>
      </c>
      <c r="T2564" s="15">
        <f t="shared" si="245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10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42154.889479166668</v>
      </c>
      <c r="T2565" s="15">
        <f t="shared" si="245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10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41821.790497685186</v>
      </c>
      <c r="T2566" s="15">
        <f t="shared" si="245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10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42440.400335648148</v>
      </c>
      <c r="T2567" s="15">
        <f t="shared" si="245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10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41842.730879629627</v>
      </c>
      <c r="T2568" s="15">
        <f t="shared" si="245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10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42087.628912037035</v>
      </c>
      <c r="T2569" s="15">
        <f t="shared" si="245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1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42584.416597222225</v>
      </c>
      <c r="T2570" s="15">
        <f t="shared" si="245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10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42233.855462962965</v>
      </c>
      <c r="T2571" s="15">
        <f t="shared" si="245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10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42744.653182870374</v>
      </c>
      <c r="T2572" s="15">
        <f t="shared" si="245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10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42449.091678240744</v>
      </c>
      <c r="T2573" s="15">
        <f t="shared" si="245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10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42076.869409722218</v>
      </c>
      <c r="T2574" s="15">
        <f t="shared" si="245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10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41829.342002314814</v>
      </c>
      <c r="T2575" s="15">
        <f t="shared" si="245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10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42487.575752314813</v>
      </c>
      <c r="T2576" s="15">
        <f t="shared" si="245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10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41985.858726851846</v>
      </c>
      <c r="T2577" s="15">
        <f t="shared" si="245"/>
        <v>42015.858726851846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10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42059.75980324074</v>
      </c>
      <c r="T2578" s="15">
        <f t="shared" si="245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10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41830.570567129631</v>
      </c>
      <c r="T2579" s="15">
        <f t="shared" si="245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1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42237.772905092599</v>
      </c>
      <c r="T2580" s="15">
        <f t="shared" si="245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10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41837.579895833333</v>
      </c>
      <c r="T2581" s="15">
        <f t="shared" si="245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10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42110.076423611114</v>
      </c>
      <c r="T2582" s="15">
        <f t="shared" si="245"/>
        <v>42139.875</v>
      </c>
    </row>
    <row r="2583" spans="1:20" ht="43.2" x14ac:dyDescent="0.3">
      <c r="A2583">
        <v>1090</v>
      </c>
      <c r="B2583" s="3" t="s">
        <v>1091</v>
      </c>
      <c r="C2583" s="3" t="s">
        <v>5200</v>
      </c>
      <c r="D2583">
        <v>12999</v>
      </c>
      <c r="E2583">
        <v>5</v>
      </c>
      <c r="F2583" s="6" t="s">
        <v>8221</v>
      </c>
      <c r="G2583" t="s">
        <v>8226</v>
      </c>
      <c r="H2583" t="s">
        <v>8248</v>
      </c>
      <c r="I2583">
        <v>1432873653</v>
      </c>
      <c r="J2583">
        <v>1430281653</v>
      </c>
      <c r="K2583" t="b">
        <v>0</v>
      </c>
      <c r="L2583">
        <v>1</v>
      </c>
      <c r="M2583" t="b">
        <v>0</v>
      </c>
      <c r="N2583" t="s">
        <v>8282</v>
      </c>
      <c r="O2583" s="9">
        <f t="shared" si="240"/>
        <v>3.8464497269020695E-2</v>
      </c>
      <c r="P2583" s="10">
        <f t="shared" si="241"/>
        <v>5</v>
      </c>
      <c r="Q2583" t="str">
        <f t="shared" si="242"/>
        <v>games</v>
      </c>
      <c r="R2583" t="str">
        <f t="shared" si="243"/>
        <v>video games</v>
      </c>
      <c r="S2583" s="15">
        <f t="shared" si="244"/>
        <v>42122.935798611114</v>
      </c>
      <c r="T2583" s="15">
        <f t="shared" si="245"/>
        <v>42152.935798611114</v>
      </c>
    </row>
    <row r="2584" spans="1:20" ht="43.2" x14ac:dyDescent="0.3">
      <c r="A2584">
        <v>1425</v>
      </c>
      <c r="B2584" s="3" t="s">
        <v>1426</v>
      </c>
      <c r="C2584" s="3" t="s">
        <v>5535</v>
      </c>
      <c r="D2584">
        <v>13000</v>
      </c>
      <c r="E2584">
        <v>0</v>
      </c>
      <c r="F2584" s="6" t="s">
        <v>8221</v>
      </c>
      <c r="G2584" t="s">
        <v>8224</v>
      </c>
      <c r="H2584" t="s">
        <v>8246</v>
      </c>
      <c r="I2584">
        <v>1430276959</v>
      </c>
      <c r="J2584">
        <v>1427684959</v>
      </c>
      <c r="K2584" t="b">
        <v>0</v>
      </c>
      <c r="L2584">
        <v>0</v>
      </c>
      <c r="M2584" t="b">
        <v>0</v>
      </c>
      <c r="N2584" t="s">
        <v>8287</v>
      </c>
      <c r="O2584" s="9">
        <f t="shared" si="240"/>
        <v>0</v>
      </c>
      <c r="P2584" s="10" t="e">
        <f t="shared" si="241"/>
        <v>#DIV/0!</v>
      </c>
      <c r="Q2584" t="str">
        <f t="shared" si="242"/>
        <v>publishing</v>
      </c>
      <c r="R2584" t="str">
        <f t="shared" si="243"/>
        <v>translations</v>
      </c>
      <c r="S2584" s="15">
        <f t="shared" si="244"/>
        <v>42092.881469907406</v>
      </c>
      <c r="T2584" s="15">
        <f t="shared" si="245"/>
        <v>42122.881469907406</v>
      </c>
    </row>
    <row r="2585" spans="1:20" ht="43.2" x14ac:dyDescent="0.3">
      <c r="A2585">
        <v>1440</v>
      </c>
      <c r="B2585" s="3" t="s">
        <v>1441</v>
      </c>
      <c r="C2585" s="3" t="s">
        <v>5550</v>
      </c>
      <c r="D2585">
        <v>13000</v>
      </c>
      <c r="E2585">
        <v>1</v>
      </c>
      <c r="F2585" s="6" t="s">
        <v>8221</v>
      </c>
      <c r="G2585" t="s">
        <v>8237</v>
      </c>
      <c r="H2585" t="s">
        <v>8249</v>
      </c>
      <c r="I2585">
        <v>1464285463</v>
      </c>
      <c r="J2585">
        <v>1461693463</v>
      </c>
      <c r="K2585" t="b">
        <v>0</v>
      </c>
      <c r="L2585">
        <v>1</v>
      </c>
      <c r="M2585" t="b">
        <v>0</v>
      </c>
      <c r="N2585" t="s">
        <v>8287</v>
      </c>
      <c r="O2585" s="9">
        <f t="shared" si="240"/>
        <v>7.6923076923076927E-3</v>
      </c>
      <c r="P2585" s="10">
        <f t="shared" si="241"/>
        <v>1</v>
      </c>
      <c r="Q2585" t="str">
        <f t="shared" si="242"/>
        <v>publishing</v>
      </c>
      <c r="R2585" t="str">
        <f t="shared" si="243"/>
        <v>translations</v>
      </c>
      <c r="S2585" s="15">
        <f t="shared" si="244"/>
        <v>42486.498414351852</v>
      </c>
      <c r="T2585" s="15">
        <f t="shared" si="245"/>
        <v>42516.498414351852</v>
      </c>
    </row>
    <row r="2586" spans="1:20" ht="43.2" x14ac:dyDescent="0.3">
      <c r="A2586">
        <v>1443</v>
      </c>
      <c r="B2586" s="3" t="s">
        <v>1444</v>
      </c>
      <c r="C2586" s="3" t="s">
        <v>5553</v>
      </c>
      <c r="D2586">
        <v>13000</v>
      </c>
      <c r="E2586">
        <v>0</v>
      </c>
      <c r="F2586" s="6" t="s">
        <v>8221</v>
      </c>
      <c r="G2586" t="s">
        <v>8230</v>
      </c>
      <c r="H2586" t="s">
        <v>8249</v>
      </c>
      <c r="I2586">
        <v>1483395209</v>
      </c>
      <c r="J2586">
        <v>1480803209</v>
      </c>
      <c r="K2586" t="b">
        <v>0</v>
      </c>
      <c r="L2586">
        <v>0</v>
      </c>
      <c r="M2586" t="b">
        <v>0</v>
      </c>
      <c r="N2586" t="s">
        <v>8287</v>
      </c>
      <c r="O2586" s="9">
        <f t="shared" si="240"/>
        <v>0</v>
      </c>
      <c r="P2586" s="10" t="e">
        <f t="shared" si="241"/>
        <v>#DIV/0!</v>
      </c>
      <c r="Q2586" t="str">
        <f t="shared" si="242"/>
        <v>publishing</v>
      </c>
      <c r="R2586" t="str">
        <f t="shared" si="243"/>
        <v>translations</v>
      </c>
      <c r="S2586" s="15">
        <f t="shared" si="244"/>
        <v>42707.676030092596</v>
      </c>
      <c r="T2586" s="15">
        <f t="shared" si="245"/>
        <v>42737.676030092596</v>
      </c>
    </row>
    <row r="2587" spans="1:20" ht="43.2" x14ac:dyDescent="0.3">
      <c r="A2587">
        <v>3848</v>
      </c>
      <c r="B2587" s="3" t="s">
        <v>3845</v>
      </c>
      <c r="C2587" s="3" t="s">
        <v>7957</v>
      </c>
      <c r="D2587">
        <v>13000</v>
      </c>
      <c r="E2587">
        <v>2129</v>
      </c>
      <c r="F2587" s="6" t="s">
        <v>8221</v>
      </c>
      <c r="G2587" t="s">
        <v>8224</v>
      </c>
      <c r="H2587" t="s">
        <v>8246</v>
      </c>
      <c r="I2587">
        <v>1445196989</v>
      </c>
      <c r="J2587">
        <v>1442604989</v>
      </c>
      <c r="K2587" t="b">
        <v>1</v>
      </c>
      <c r="L2587">
        <v>43</v>
      </c>
      <c r="M2587" t="b">
        <v>0</v>
      </c>
      <c r="N2587" t="s">
        <v>8271</v>
      </c>
      <c r="O2587" s="9">
        <f t="shared" si="240"/>
        <v>16.376923076923077</v>
      </c>
      <c r="P2587" s="10">
        <f t="shared" si="241"/>
        <v>49.511627906976742</v>
      </c>
      <c r="Q2587" t="str">
        <f t="shared" si="242"/>
        <v>theater</v>
      </c>
      <c r="R2587" t="str">
        <f t="shared" si="243"/>
        <v>plays</v>
      </c>
      <c r="S2587" s="15">
        <f t="shared" si="244"/>
        <v>42265.567002314812</v>
      </c>
      <c r="T2587" s="15">
        <f t="shared" si="245"/>
        <v>42295.567002314812</v>
      </c>
    </row>
    <row r="2588" spans="1:20" ht="43.2" x14ac:dyDescent="0.3">
      <c r="A2588">
        <v>4034</v>
      </c>
      <c r="B2588" s="3" t="s">
        <v>4030</v>
      </c>
      <c r="C2588" s="3" t="s">
        <v>8139</v>
      </c>
      <c r="D2588">
        <v>13500</v>
      </c>
      <c r="E2588">
        <v>200</v>
      </c>
      <c r="F2588" s="6" t="s">
        <v>8221</v>
      </c>
      <c r="G2588" t="s">
        <v>8224</v>
      </c>
      <c r="H2588" t="s">
        <v>8246</v>
      </c>
      <c r="I2588">
        <v>1428097450</v>
      </c>
      <c r="J2588">
        <v>1425509050</v>
      </c>
      <c r="K2588" t="b">
        <v>0</v>
      </c>
      <c r="L2588">
        <v>2</v>
      </c>
      <c r="M2588" t="b">
        <v>0</v>
      </c>
      <c r="N2588" t="s">
        <v>8271</v>
      </c>
      <c r="O2588" s="9">
        <f t="shared" si="240"/>
        <v>1.4814814814814816</v>
      </c>
      <c r="P2588" s="10">
        <f t="shared" si="241"/>
        <v>100</v>
      </c>
      <c r="Q2588" t="str">
        <f t="shared" si="242"/>
        <v>theater</v>
      </c>
      <c r="R2588" t="str">
        <f t="shared" si="243"/>
        <v>plays</v>
      </c>
      <c r="S2588" s="15">
        <f t="shared" si="244"/>
        <v>42067.697337962964</v>
      </c>
      <c r="T2588" s="15">
        <f t="shared" si="245"/>
        <v>42097.655671296292</v>
      </c>
    </row>
    <row r="2589" spans="1:20" ht="43.2" x14ac:dyDescent="0.3">
      <c r="A2589">
        <v>207</v>
      </c>
      <c r="B2589" s="3" t="s">
        <v>209</v>
      </c>
      <c r="C2589" s="3" t="s">
        <v>4317</v>
      </c>
      <c r="D2589">
        <v>14000</v>
      </c>
      <c r="E2589">
        <v>2130</v>
      </c>
      <c r="F2589" s="6" t="s">
        <v>8221</v>
      </c>
      <c r="G2589" t="s">
        <v>8229</v>
      </c>
      <c r="H2589" t="s">
        <v>8251</v>
      </c>
      <c r="I2589">
        <v>1420346638</v>
      </c>
      <c r="J2589">
        <v>1417754638</v>
      </c>
      <c r="K2589" t="b">
        <v>0</v>
      </c>
      <c r="L2589">
        <v>13</v>
      </c>
      <c r="M2589" t="b">
        <v>0</v>
      </c>
      <c r="N2589" t="s">
        <v>8268</v>
      </c>
      <c r="O2589" s="9">
        <f t="shared" si="240"/>
        <v>15.214285714285714</v>
      </c>
      <c r="P2589" s="10">
        <f t="shared" si="241"/>
        <v>163.84615384615384</v>
      </c>
      <c r="Q2589" t="str">
        <f t="shared" si="242"/>
        <v>film &amp; video</v>
      </c>
      <c r="R2589" t="str">
        <f t="shared" si="243"/>
        <v>drama</v>
      </c>
      <c r="S2589" s="15">
        <f t="shared" si="244"/>
        <v>41977.947199074071</v>
      </c>
      <c r="T2589" s="15">
        <f t="shared" si="245"/>
        <v>42007.947199074071</v>
      </c>
    </row>
    <row r="2590" spans="1:20" ht="43.2" x14ac:dyDescent="0.3">
      <c r="A2590">
        <v>510</v>
      </c>
      <c r="B2590" s="3" t="s">
        <v>511</v>
      </c>
      <c r="C2590" s="3" t="s">
        <v>4620</v>
      </c>
      <c r="D2590">
        <v>14000</v>
      </c>
      <c r="E2590">
        <v>0</v>
      </c>
      <c r="F2590" s="6" t="s">
        <v>8221</v>
      </c>
      <c r="G2590" t="s">
        <v>8224</v>
      </c>
      <c r="H2590" t="s">
        <v>8246</v>
      </c>
      <c r="I2590">
        <v>1456805639</v>
      </c>
      <c r="J2590">
        <v>1454213639</v>
      </c>
      <c r="K2590" t="b">
        <v>0</v>
      </c>
      <c r="L2590">
        <v>0</v>
      </c>
      <c r="M2590" t="b">
        <v>0</v>
      </c>
      <c r="N2590" t="s">
        <v>8270</v>
      </c>
      <c r="O2590" s="9">
        <f t="shared" si="240"/>
        <v>0</v>
      </c>
      <c r="P2590" s="10" t="e">
        <f t="shared" si="241"/>
        <v>#DIV/0!</v>
      </c>
      <c r="Q2590" t="str">
        <f t="shared" si="242"/>
        <v>film &amp; video</v>
      </c>
      <c r="R2590" t="str">
        <f t="shared" si="243"/>
        <v>animation</v>
      </c>
      <c r="S2590" s="15">
        <f t="shared" si="244"/>
        <v>42399.926377314812</v>
      </c>
      <c r="T2590" s="15">
        <f t="shared" si="245"/>
        <v>42429.926377314812</v>
      </c>
    </row>
    <row r="2591" spans="1:20" ht="43.2" x14ac:dyDescent="0.3">
      <c r="A2591">
        <v>860</v>
      </c>
      <c r="B2591" s="3" t="s">
        <v>861</v>
      </c>
      <c r="C2591" s="3" t="s">
        <v>4970</v>
      </c>
      <c r="D2591">
        <v>14000</v>
      </c>
      <c r="E2591">
        <v>2540</v>
      </c>
      <c r="F2591" s="6" t="s">
        <v>8221</v>
      </c>
      <c r="G2591" t="s">
        <v>8224</v>
      </c>
      <c r="H2591" t="s">
        <v>8246</v>
      </c>
      <c r="I2591">
        <v>1385123713</v>
      </c>
      <c r="J2591">
        <v>1382528113</v>
      </c>
      <c r="K2591" t="b">
        <v>0</v>
      </c>
      <c r="L2591">
        <v>48</v>
      </c>
      <c r="M2591" t="b">
        <v>0</v>
      </c>
      <c r="N2591" t="s">
        <v>8278</v>
      </c>
      <c r="O2591" s="9">
        <f t="shared" si="240"/>
        <v>18.142857142857142</v>
      </c>
      <c r="P2591" s="10">
        <f t="shared" si="241"/>
        <v>52.916666666666664</v>
      </c>
      <c r="Q2591" t="str">
        <f t="shared" si="242"/>
        <v>music</v>
      </c>
      <c r="R2591" t="str">
        <f t="shared" si="243"/>
        <v>jazz</v>
      </c>
      <c r="S2591" s="15">
        <f t="shared" si="244"/>
        <v>41570.232789351852</v>
      </c>
      <c r="T2591" s="15">
        <f t="shared" si="245"/>
        <v>41600.274456018517</v>
      </c>
    </row>
    <row r="2592" spans="1:20" ht="57.6" x14ac:dyDescent="0.3">
      <c r="A2592">
        <v>1591</v>
      </c>
      <c r="B2592" s="3" t="s">
        <v>1592</v>
      </c>
      <c r="C2592" s="3" t="s">
        <v>5701</v>
      </c>
      <c r="D2592">
        <v>14000</v>
      </c>
      <c r="E2592">
        <v>4092</v>
      </c>
      <c r="F2592" s="6" t="s">
        <v>8221</v>
      </c>
      <c r="G2592" t="s">
        <v>8225</v>
      </c>
      <c r="H2592" t="s">
        <v>8247</v>
      </c>
      <c r="I2592">
        <v>1459700741</v>
      </c>
      <c r="J2592">
        <v>1457112341</v>
      </c>
      <c r="K2592" t="b">
        <v>0</v>
      </c>
      <c r="L2592">
        <v>92</v>
      </c>
      <c r="M2592" t="b">
        <v>0</v>
      </c>
      <c r="N2592" t="s">
        <v>8291</v>
      </c>
      <c r="O2592" s="9">
        <f t="shared" si="240"/>
        <v>29.228571428571428</v>
      </c>
      <c r="P2592" s="10">
        <f t="shared" si="241"/>
        <v>44.478260869565219</v>
      </c>
      <c r="Q2592" t="str">
        <f t="shared" si="242"/>
        <v>photography</v>
      </c>
      <c r="R2592" t="str">
        <f t="shared" si="243"/>
        <v>places</v>
      </c>
      <c r="S2592" s="15">
        <f t="shared" si="244"/>
        <v>42433.476168981477</v>
      </c>
      <c r="T2592" s="15">
        <f t="shared" si="245"/>
        <v>42463.43450231482</v>
      </c>
    </row>
    <row r="2593" spans="1:20" ht="43.2" x14ac:dyDescent="0.3">
      <c r="A2593">
        <v>2432</v>
      </c>
      <c r="B2593" s="3" t="s">
        <v>2433</v>
      </c>
      <c r="C2593" s="3" t="s">
        <v>6542</v>
      </c>
      <c r="D2593">
        <v>14000</v>
      </c>
      <c r="E2593">
        <v>2</v>
      </c>
      <c r="F2593" s="6" t="s">
        <v>8221</v>
      </c>
      <c r="G2593" t="s">
        <v>8224</v>
      </c>
      <c r="H2593" t="s">
        <v>8246</v>
      </c>
      <c r="I2593">
        <v>1425791697</v>
      </c>
      <c r="J2593">
        <v>1423199697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1.4285714285714287E-2</v>
      </c>
      <c r="P2593" s="10">
        <f t="shared" si="241"/>
        <v>1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42040.968715277777</v>
      </c>
      <c r="T2593" s="15">
        <f t="shared" si="245"/>
        <v>42070.968715277777</v>
      </c>
    </row>
    <row r="2594" spans="1:20" ht="43.2" x14ac:dyDescent="0.3">
      <c r="A2594">
        <v>3971</v>
      </c>
      <c r="B2594" s="3" t="s">
        <v>3968</v>
      </c>
      <c r="C2594" s="3" t="s">
        <v>8078</v>
      </c>
      <c r="D2594">
        <v>14000</v>
      </c>
      <c r="E2594">
        <v>136</v>
      </c>
      <c r="F2594" s="6" t="s">
        <v>8221</v>
      </c>
      <c r="G2594" t="s">
        <v>8224</v>
      </c>
      <c r="H2594" t="s">
        <v>8246</v>
      </c>
      <c r="I2594">
        <v>1405947126</v>
      </c>
      <c r="J2594">
        <v>1403355126</v>
      </c>
      <c r="K2594" t="b">
        <v>0</v>
      </c>
      <c r="L2594">
        <v>6</v>
      </c>
      <c r="M2594" t="b">
        <v>0</v>
      </c>
      <c r="N2594" t="s">
        <v>8271</v>
      </c>
      <c r="O2594" s="9">
        <f t="shared" ref="O2594:O2657" si="246">E2594/D2594*100</f>
        <v>0.97142857142857131</v>
      </c>
      <c r="P2594" s="10">
        <f t="shared" ref="P2594:P2657" si="247">E2594/L2594</f>
        <v>22.666666666666668</v>
      </c>
      <c r="Q2594" t="str">
        <f t="shared" ref="Q2594:Q2657" si="248">LEFT(N2594, SEARCH("/", N2594)-1)</f>
        <v>theater</v>
      </c>
      <c r="R2594" t="str">
        <f t="shared" ref="R2594:R2657" si="249">RIGHT(N2594,LEN(N2594)-SEARCH("/",N2594))</f>
        <v>plays</v>
      </c>
      <c r="S2594" s="15">
        <f t="shared" si="244"/>
        <v>41811.286180555559</v>
      </c>
      <c r="T2594" s="15">
        <f t="shared" si="245"/>
        <v>41841.286180555559</v>
      </c>
    </row>
    <row r="2595" spans="1:20" ht="43.2" x14ac:dyDescent="0.3">
      <c r="A2595">
        <v>2912</v>
      </c>
      <c r="B2595" s="3" t="s">
        <v>2912</v>
      </c>
      <c r="C2595" s="3" t="s">
        <v>7022</v>
      </c>
      <c r="D2595">
        <v>14440</v>
      </c>
      <c r="E2595">
        <v>2030</v>
      </c>
      <c r="F2595" s="6" t="s">
        <v>8221</v>
      </c>
      <c r="G2595" t="s">
        <v>8224</v>
      </c>
      <c r="H2595" t="s">
        <v>8246</v>
      </c>
      <c r="I2595">
        <v>1452827374</v>
      </c>
      <c r="J2595">
        <v>1450235374</v>
      </c>
      <c r="K2595" t="b">
        <v>0</v>
      </c>
      <c r="L2595">
        <v>26</v>
      </c>
      <c r="M2595" t="b">
        <v>0</v>
      </c>
      <c r="N2595" t="s">
        <v>8271</v>
      </c>
      <c r="O2595" s="9">
        <f t="shared" si="246"/>
        <v>14.058171745152354</v>
      </c>
      <c r="P2595" s="10">
        <f t="shared" si="247"/>
        <v>78.07692307692308</v>
      </c>
      <c r="Q2595" t="str">
        <f t="shared" si="248"/>
        <v>theater</v>
      </c>
      <c r="R2595" t="str">
        <f t="shared" si="249"/>
        <v>plays</v>
      </c>
      <c r="S2595" s="15">
        <f t="shared" si="244"/>
        <v>42353.881643518514</v>
      </c>
      <c r="T2595" s="15">
        <f t="shared" si="245"/>
        <v>42383.881643518514</v>
      </c>
    </row>
    <row r="2596" spans="1:20" ht="43.2" x14ac:dyDescent="0.3">
      <c r="A2596">
        <v>928</v>
      </c>
      <c r="B2596" s="3" t="s">
        <v>929</v>
      </c>
      <c r="C2596" s="3" t="s">
        <v>5038</v>
      </c>
      <c r="D2596">
        <v>14500</v>
      </c>
      <c r="E2596">
        <v>1575</v>
      </c>
      <c r="F2596" s="6" t="s">
        <v>8221</v>
      </c>
      <c r="G2596" t="s">
        <v>8224</v>
      </c>
      <c r="H2596" t="s">
        <v>8246</v>
      </c>
      <c r="I2596">
        <v>1353196800</v>
      </c>
      <c r="J2596">
        <v>1348864913</v>
      </c>
      <c r="K2596" t="b">
        <v>0</v>
      </c>
      <c r="L2596">
        <v>28</v>
      </c>
      <c r="M2596" t="b">
        <v>0</v>
      </c>
      <c r="N2596" t="s">
        <v>8278</v>
      </c>
      <c r="O2596" s="9">
        <f t="shared" si="246"/>
        <v>10.86206896551724</v>
      </c>
      <c r="P2596" s="10">
        <f t="shared" si="247"/>
        <v>56.25</v>
      </c>
      <c r="Q2596" t="str">
        <f t="shared" si="248"/>
        <v>music</v>
      </c>
      <c r="R2596" t="str">
        <f t="shared" si="249"/>
        <v>jazz</v>
      </c>
      <c r="S2596" s="15">
        <f t="shared" si="244"/>
        <v>41180.61241898148</v>
      </c>
      <c r="T2596" s="15">
        <f t="shared" si="245"/>
        <v>41230.75</v>
      </c>
    </row>
    <row r="2597" spans="1:20" ht="43.2" x14ac:dyDescent="0.3">
      <c r="A2597">
        <v>1404</v>
      </c>
      <c r="B2597" s="3" t="s">
        <v>1405</v>
      </c>
      <c r="C2597" s="3" t="s">
        <v>5514</v>
      </c>
      <c r="D2597">
        <v>14500</v>
      </c>
      <c r="E2597">
        <v>241</v>
      </c>
      <c r="F2597" s="6" t="s">
        <v>8221</v>
      </c>
      <c r="G2597" t="s">
        <v>8225</v>
      </c>
      <c r="H2597" t="s">
        <v>8247</v>
      </c>
      <c r="I2597">
        <v>1424607285</v>
      </c>
      <c r="J2597">
        <v>1422447285</v>
      </c>
      <c r="K2597" t="b">
        <v>1</v>
      </c>
      <c r="L2597">
        <v>5</v>
      </c>
      <c r="M2597" t="b">
        <v>0</v>
      </c>
      <c r="N2597" t="s">
        <v>8287</v>
      </c>
      <c r="O2597" s="9">
        <f t="shared" si="246"/>
        <v>1.6620689655172414</v>
      </c>
      <c r="P2597" s="10">
        <f t="shared" si="247"/>
        <v>48.2</v>
      </c>
      <c r="Q2597" t="str">
        <f t="shared" si="248"/>
        <v>publishing</v>
      </c>
      <c r="R2597" t="str">
        <f t="shared" si="249"/>
        <v>translations</v>
      </c>
      <c r="S2597" s="15">
        <f t="shared" si="244"/>
        <v>42032.260243055556</v>
      </c>
      <c r="T2597" s="15">
        <f t="shared" si="245"/>
        <v>42057.260243055556</v>
      </c>
    </row>
    <row r="2598" spans="1:20" ht="43.2" x14ac:dyDescent="0.3">
      <c r="A2598">
        <v>3095</v>
      </c>
      <c r="B2598" s="3" t="s">
        <v>3095</v>
      </c>
      <c r="C2598" s="3" t="s">
        <v>7205</v>
      </c>
      <c r="D2598">
        <v>14920</v>
      </c>
      <c r="E2598">
        <v>50</v>
      </c>
      <c r="F2598" s="6" t="s">
        <v>8221</v>
      </c>
      <c r="G2598" t="s">
        <v>8224</v>
      </c>
      <c r="H2598" t="s">
        <v>8246</v>
      </c>
      <c r="I2598">
        <v>1470011780</v>
      </c>
      <c r="J2598">
        <v>1464827780</v>
      </c>
      <c r="K2598" t="b">
        <v>0</v>
      </c>
      <c r="L2598">
        <v>1</v>
      </c>
      <c r="M2598" t="b">
        <v>0</v>
      </c>
      <c r="N2598" t="s">
        <v>8303</v>
      </c>
      <c r="O2598" s="9">
        <f t="shared" si="246"/>
        <v>0.33512064343163539</v>
      </c>
      <c r="P2598" s="10">
        <f t="shared" si="247"/>
        <v>50</v>
      </c>
      <c r="Q2598" t="str">
        <f t="shared" si="248"/>
        <v>theater</v>
      </c>
      <c r="R2598" t="str">
        <f t="shared" si="249"/>
        <v>spaces</v>
      </c>
      <c r="S2598" s="15">
        <f t="shared" si="244"/>
        <v>42522.775231481486</v>
      </c>
      <c r="T2598" s="15">
        <f t="shared" si="245"/>
        <v>42582.775231481486</v>
      </c>
    </row>
    <row r="2599" spans="1:20" ht="43.2" x14ac:dyDescent="0.3">
      <c r="A2599">
        <v>230</v>
      </c>
      <c r="B2599" s="3" t="s">
        <v>232</v>
      </c>
      <c r="C2599" s="3" t="s">
        <v>4340</v>
      </c>
      <c r="D2599">
        <v>15000</v>
      </c>
      <c r="E2599">
        <v>60</v>
      </c>
      <c r="F2599" s="6" t="s">
        <v>8221</v>
      </c>
      <c r="G2599" t="s">
        <v>8224</v>
      </c>
      <c r="H2599" t="s">
        <v>8246</v>
      </c>
      <c r="I2599">
        <v>1433443151</v>
      </c>
      <c r="J2599">
        <v>1430851151</v>
      </c>
      <c r="K2599" t="b">
        <v>0</v>
      </c>
      <c r="L2599">
        <v>2</v>
      </c>
      <c r="M2599" t="b">
        <v>0</v>
      </c>
      <c r="N2599" t="s">
        <v>8268</v>
      </c>
      <c r="O2599" s="9">
        <f t="shared" si="246"/>
        <v>0.4</v>
      </c>
      <c r="P2599" s="10">
        <f t="shared" si="247"/>
        <v>30</v>
      </c>
      <c r="Q2599" t="str">
        <f t="shared" si="248"/>
        <v>film &amp; video</v>
      </c>
      <c r="R2599" t="str">
        <f t="shared" si="249"/>
        <v>drama</v>
      </c>
      <c r="S2599" s="15">
        <f t="shared" si="244"/>
        <v>42129.527210648142</v>
      </c>
      <c r="T2599" s="15">
        <f t="shared" si="245"/>
        <v>42159.527210648142</v>
      </c>
    </row>
    <row r="2600" spans="1:20" ht="28.8" x14ac:dyDescent="0.3">
      <c r="A2600">
        <v>237</v>
      </c>
      <c r="B2600" s="3" t="s">
        <v>239</v>
      </c>
      <c r="C2600" s="3" t="s">
        <v>4347</v>
      </c>
      <c r="D2600">
        <v>15000</v>
      </c>
      <c r="E2600">
        <v>50</v>
      </c>
      <c r="F2600" s="6" t="s">
        <v>8221</v>
      </c>
      <c r="G2600" t="s">
        <v>8224</v>
      </c>
      <c r="H2600" t="s">
        <v>8246</v>
      </c>
      <c r="I2600">
        <v>1457445069</v>
      </c>
      <c r="J2600">
        <v>1452261069</v>
      </c>
      <c r="K2600" t="b">
        <v>0</v>
      </c>
      <c r="L2600">
        <v>1</v>
      </c>
      <c r="M2600" t="b">
        <v>0</v>
      </c>
      <c r="N2600" t="s">
        <v>8268</v>
      </c>
      <c r="O2600" s="9">
        <f t="shared" si="246"/>
        <v>0.33333333333333337</v>
      </c>
      <c r="P2600" s="10">
        <f t="shared" si="247"/>
        <v>50</v>
      </c>
      <c r="Q2600" t="str">
        <f t="shared" si="248"/>
        <v>film &amp; video</v>
      </c>
      <c r="R2600" t="str">
        <f t="shared" si="249"/>
        <v>drama</v>
      </c>
      <c r="S2600" s="15">
        <f t="shared" si="244"/>
        <v>42377.327187499999</v>
      </c>
      <c r="T2600" s="15">
        <f t="shared" si="245"/>
        <v>42437.327187499999</v>
      </c>
    </row>
    <row r="2601" spans="1:20" ht="43.2" x14ac:dyDescent="0.3">
      <c r="A2601">
        <v>421</v>
      </c>
      <c r="B2601" s="3" t="s">
        <v>422</v>
      </c>
      <c r="C2601" s="3" t="s">
        <v>4531</v>
      </c>
      <c r="D2601">
        <v>15000</v>
      </c>
      <c r="E2601">
        <v>301</v>
      </c>
      <c r="F2601" s="6" t="s">
        <v>8221</v>
      </c>
      <c r="G2601" t="s">
        <v>8224</v>
      </c>
      <c r="H2601" t="s">
        <v>8246</v>
      </c>
      <c r="I2601">
        <v>1440157656</v>
      </c>
      <c r="J2601">
        <v>1434973656</v>
      </c>
      <c r="K2601" t="b">
        <v>0</v>
      </c>
      <c r="L2601">
        <v>6</v>
      </c>
      <c r="M2601" t="b">
        <v>0</v>
      </c>
      <c r="N2601" t="s">
        <v>8270</v>
      </c>
      <c r="O2601" s="9">
        <f t="shared" si="246"/>
        <v>2.0066666666666668</v>
      </c>
      <c r="P2601" s="10">
        <f t="shared" si="247"/>
        <v>50.166666666666664</v>
      </c>
      <c r="Q2601" t="str">
        <f t="shared" si="248"/>
        <v>film &amp; video</v>
      </c>
      <c r="R2601" t="str">
        <f t="shared" si="249"/>
        <v>animation</v>
      </c>
      <c r="S2601" s="15">
        <f t="shared" si="244"/>
        <v>42177.241388888884</v>
      </c>
      <c r="T2601" s="15">
        <f t="shared" si="245"/>
        <v>42237.241388888884</v>
      </c>
    </row>
    <row r="2602" spans="1:20" ht="43.2" x14ac:dyDescent="0.3">
      <c r="A2602">
        <v>479</v>
      </c>
      <c r="B2602" s="3" t="s">
        <v>480</v>
      </c>
      <c r="C2602" s="3" t="s">
        <v>4589</v>
      </c>
      <c r="D2602">
        <v>15000</v>
      </c>
      <c r="E2602">
        <v>4884</v>
      </c>
      <c r="F2602" s="6" t="s">
        <v>8221</v>
      </c>
      <c r="G2602" t="s">
        <v>8224</v>
      </c>
      <c r="H2602" t="s">
        <v>8246</v>
      </c>
      <c r="I2602">
        <v>1416566835</v>
      </c>
      <c r="J2602">
        <v>1411379235</v>
      </c>
      <c r="K2602" t="b">
        <v>0</v>
      </c>
      <c r="L2602">
        <v>55</v>
      </c>
      <c r="M2602" t="b">
        <v>0</v>
      </c>
      <c r="N2602" t="s">
        <v>8270</v>
      </c>
      <c r="O2602" s="9">
        <f t="shared" si="246"/>
        <v>32.56</v>
      </c>
      <c r="P2602" s="10">
        <f t="shared" si="247"/>
        <v>88.8</v>
      </c>
      <c r="Q2602" t="str">
        <f t="shared" si="248"/>
        <v>film &amp; video</v>
      </c>
      <c r="R2602" t="str">
        <f t="shared" si="249"/>
        <v>animation</v>
      </c>
      <c r="S2602" s="15">
        <f t="shared" si="244"/>
        <v>41904.157812500001</v>
      </c>
      <c r="T2602" s="15">
        <f t="shared" si="245"/>
        <v>41964.199479166666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6"/>
        <v>661.4</v>
      </c>
      <c r="P2603" s="10">
        <f t="shared" si="247"/>
        <v>21.900662251655628</v>
      </c>
      <c r="Q2603" t="str">
        <f t="shared" si="248"/>
        <v>technology</v>
      </c>
      <c r="R2603" t="str">
        <f t="shared" si="249"/>
        <v>space exploration</v>
      </c>
      <c r="S2603" s="15">
        <f t="shared" si="244"/>
        <v>41150.652187499996</v>
      </c>
      <c r="T2603" s="15">
        <f t="shared" si="245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6"/>
        <v>326.0916666666667</v>
      </c>
      <c r="P2604" s="10">
        <f t="shared" si="247"/>
        <v>80.022494887525568</v>
      </c>
      <c r="Q2604" t="str">
        <f t="shared" si="248"/>
        <v>technology</v>
      </c>
      <c r="R2604" t="str">
        <f t="shared" si="249"/>
        <v>space exploration</v>
      </c>
      <c r="S2604" s="15">
        <f t="shared" si="244"/>
        <v>41915.497314814813</v>
      </c>
      <c r="T2604" s="15">
        <f t="shared" si="245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6"/>
        <v>101.48571428571429</v>
      </c>
      <c r="P2605" s="10">
        <f t="shared" si="247"/>
        <v>35.520000000000003</v>
      </c>
      <c r="Q2605" t="str">
        <f t="shared" si="248"/>
        <v>technology</v>
      </c>
      <c r="R2605" t="str">
        <f t="shared" si="249"/>
        <v>space exploration</v>
      </c>
      <c r="S2605" s="15">
        <f t="shared" si="244"/>
        <v>41617.662662037037</v>
      </c>
      <c r="T2605" s="15">
        <f t="shared" si="245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6"/>
        <v>104.21799999999999</v>
      </c>
      <c r="P2606" s="10">
        <f t="shared" si="247"/>
        <v>64.933333333333323</v>
      </c>
      <c r="Q2606" t="str">
        <f t="shared" si="248"/>
        <v>technology</v>
      </c>
      <c r="R2606" t="str">
        <f t="shared" si="249"/>
        <v>space exploration</v>
      </c>
      <c r="S2606" s="15">
        <f t="shared" si="244"/>
        <v>40997.801192129627</v>
      </c>
      <c r="T2606" s="15">
        <f t="shared" si="245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6"/>
        <v>107.42157000000002</v>
      </c>
      <c r="P2607" s="10">
        <f t="shared" si="247"/>
        <v>60.965703745743475</v>
      </c>
      <c r="Q2607" t="str">
        <f t="shared" si="248"/>
        <v>technology</v>
      </c>
      <c r="R2607" t="str">
        <f t="shared" si="249"/>
        <v>space exploration</v>
      </c>
      <c r="S2607" s="15">
        <f t="shared" si="244"/>
        <v>42508.291550925926</v>
      </c>
      <c r="T2607" s="15">
        <f t="shared" si="245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6"/>
        <v>110.05454545454545</v>
      </c>
      <c r="P2608" s="10">
        <f t="shared" si="247"/>
        <v>31.444155844155844</v>
      </c>
      <c r="Q2608" t="str">
        <f t="shared" si="248"/>
        <v>technology</v>
      </c>
      <c r="R2608" t="str">
        <f t="shared" si="249"/>
        <v>space exploration</v>
      </c>
      <c r="S2608" s="15">
        <f t="shared" si="244"/>
        <v>41726.462754629632</v>
      </c>
      <c r="T2608" s="15">
        <f t="shared" si="245"/>
        <v>41758.462754629632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6"/>
        <v>407.7</v>
      </c>
      <c r="P2609" s="10">
        <f t="shared" si="247"/>
        <v>81.949748743718587</v>
      </c>
      <c r="Q2609" t="str">
        <f t="shared" si="248"/>
        <v>technology</v>
      </c>
      <c r="R2609" t="str">
        <f t="shared" si="249"/>
        <v>space exploration</v>
      </c>
      <c r="S2609" s="15">
        <f t="shared" si="244"/>
        <v>42184.624675925923</v>
      </c>
      <c r="T2609" s="15">
        <f t="shared" si="245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6"/>
        <v>223.92500000000001</v>
      </c>
      <c r="P2610" s="10">
        <f t="shared" si="247"/>
        <v>58.92763157894737</v>
      </c>
      <c r="Q2610" t="str">
        <f t="shared" si="248"/>
        <v>technology</v>
      </c>
      <c r="R2610" t="str">
        <f t="shared" si="249"/>
        <v>space exploration</v>
      </c>
      <c r="S2610" s="15">
        <f t="shared" si="244"/>
        <v>42767.551712962959</v>
      </c>
      <c r="T2610" s="15">
        <f t="shared" si="245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6"/>
        <v>303.80111428571428</v>
      </c>
      <c r="P2611" s="10">
        <f t="shared" si="247"/>
        <v>157.29347633136095</v>
      </c>
      <c r="Q2611" t="str">
        <f t="shared" si="248"/>
        <v>technology</v>
      </c>
      <c r="R2611" t="str">
        <f t="shared" si="249"/>
        <v>space exploration</v>
      </c>
      <c r="S2611" s="15">
        <f t="shared" si="244"/>
        <v>41074.987858796296</v>
      </c>
      <c r="T2611" s="15">
        <f t="shared" si="245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6"/>
        <v>141.3251043268175</v>
      </c>
      <c r="P2612" s="10">
        <f t="shared" si="247"/>
        <v>55.758509532062391</v>
      </c>
      <c r="Q2612" t="str">
        <f t="shared" si="248"/>
        <v>technology</v>
      </c>
      <c r="R2612" t="str">
        <f t="shared" si="249"/>
        <v>space exploration</v>
      </c>
      <c r="S2612" s="15">
        <f t="shared" si="244"/>
        <v>42564.631076388891</v>
      </c>
      <c r="T2612" s="15">
        <f t="shared" si="245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6"/>
        <v>2790.6363636363635</v>
      </c>
      <c r="P2613" s="10">
        <f t="shared" si="247"/>
        <v>83.802893802893806</v>
      </c>
      <c r="Q2613" t="str">
        <f t="shared" si="248"/>
        <v>technology</v>
      </c>
      <c r="R2613" t="str">
        <f t="shared" si="249"/>
        <v>space exploration</v>
      </c>
      <c r="S2613" s="15">
        <f t="shared" si="244"/>
        <v>42704.085810185185</v>
      </c>
      <c r="T2613" s="15">
        <f t="shared" si="245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6"/>
        <v>171.76130000000001</v>
      </c>
      <c r="P2614" s="10">
        <f t="shared" si="247"/>
        <v>58.422210884353746</v>
      </c>
      <c r="Q2614" t="str">
        <f t="shared" si="248"/>
        <v>technology</v>
      </c>
      <c r="R2614" t="str">
        <f t="shared" si="249"/>
        <v>space exploration</v>
      </c>
      <c r="S2614" s="15">
        <f t="shared" si="244"/>
        <v>41981.893171296295</v>
      </c>
      <c r="T2614" s="15">
        <f t="shared" si="245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6"/>
        <v>101.01333333333334</v>
      </c>
      <c r="P2615" s="10">
        <f t="shared" si="247"/>
        <v>270.57142857142856</v>
      </c>
      <c r="Q2615" t="str">
        <f t="shared" si="248"/>
        <v>technology</v>
      </c>
      <c r="R2615" t="str">
        <f t="shared" si="249"/>
        <v>space exploration</v>
      </c>
      <c r="S2615" s="15">
        <f t="shared" si="244"/>
        <v>41143.56821759259</v>
      </c>
      <c r="T2615" s="15">
        <f t="shared" si="245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6"/>
        <v>102</v>
      </c>
      <c r="P2616" s="10">
        <f t="shared" si="247"/>
        <v>107.1</v>
      </c>
      <c r="Q2616" t="str">
        <f t="shared" si="248"/>
        <v>technology</v>
      </c>
      <c r="R2616" t="str">
        <f t="shared" si="249"/>
        <v>space exploration</v>
      </c>
      <c r="S2616" s="15">
        <f t="shared" si="244"/>
        <v>41730.458472222221</v>
      </c>
      <c r="T2616" s="15">
        <f t="shared" si="245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6"/>
        <v>169.76511744127936</v>
      </c>
      <c r="P2617" s="10">
        <f t="shared" si="247"/>
        <v>47.180555555555557</v>
      </c>
      <c r="Q2617" t="str">
        <f t="shared" si="248"/>
        <v>technology</v>
      </c>
      <c r="R2617" t="str">
        <f t="shared" si="249"/>
        <v>space exploration</v>
      </c>
      <c r="S2617" s="15">
        <f t="shared" si="244"/>
        <v>42453.24726851852</v>
      </c>
      <c r="T2617" s="15">
        <f t="shared" si="245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6"/>
        <v>114.53400000000001</v>
      </c>
      <c r="P2618" s="10">
        <f t="shared" si="247"/>
        <v>120.30882352941177</v>
      </c>
      <c r="Q2618" t="str">
        <f t="shared" si="248"/>
        <v>technology</v>
      </c>
      <c r="R2618" t="str">
        <f t="shared" si="249"/>
        <v>space exploration</v>
      </c>
      <c r="S2618" s="15">
        <f t="shared" si="244"/>
        <v>42211.74454861111</v>
      </c>
      <c r="T2618" s="15">
        <f t="shared" si="245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6"/>
        <v>877.6</v>
      </c>
      <c r="P2619" s="10">
        <f t="shared" si="247"/>
        <v>27.59748427672956</v>
      </c>
      <c r="Q2619" t="str">
        <f t="shared" si="248"/>
        <v>technology</v>
      </c>
      <c r="R2619" t="str">
        <f t="shared" si="249"/>
        <v>space exploration</v>
      </c>
      <c r="S2619" s="15">
        <f t="shared" si="244"/>
        <v>41902.624432870369</v>
      </c>
      <c r="T2619" s="15">
        <f t="shared" si="245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6"/>
        <v>105.38666666666667</v>
      </c>
      <c r="P2620" s="10">
        <f t="shared" si="247"/>
        <v>205.2987012987013</v>
      </c>
      <c r="Q2620" t="str">
        <f t="shared" si="248"/>
        <v>technology</v>
      </c>
      <c r="R2620" t="str">
        <f t="shared" si="249"/>
        <v>space exploration</v>
      </c>
      <c r="S2620" s="15">
        <f t="shared" si="244"/>
        <v>42279.542372685188</v>
      </c>
      <c r="T2620" s="15">
        <f t="shared" si="245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6"/>
        <v>188.39999999999998</v>
      </c>
      <c r="P2621" s="10">
        <f t="shared" si="247"/>
        <v>35.547169811320757</v>
      </c>
      <c r="Q2621" t="str">
        <f t="shared" si="248"/>
        <v>technology</v>
      </c>
      <c r="R2621" t="str">
        <f t="shared" si="249"/>
        <v>space exploration</v>
      </c>
      <c r="S2621" s="15">
        <f t="shared" si="244"/>
        <v>42273.634305555555</v>
      </c>
      <c r="T2621" s="15">
        <f t="shared" si="245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6"/>
        <v>143.65230769230772</v>
      </c>
      <c r="P2622" s="10">
        <f t="shared" si="247"/>
        <v>74.639488409272587</v>
      </c>
      <c r="Q2622" t="str">
        <f t="shared" si="248"/>
        <v>technology</v>
      </c>
      <c r="R2622" t="str">
        <f t="shared" si="249"/>
        <v>space exploration</v>
      </c>
      <c r="S2622" s="15">
        <f t="shared" si="244"/>
        <v>42250.91715277778</v>
      </c>
      <c r="T2622" s="15">
        <f t="shared" si="245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6"/>
        <v>145.88</v>
      </c>
      <c r="P2623" s="10">
        <f t="shared" si="247"/>
        <v>47.058064516129029</v>
      </c>
      <c r="Q2623" t="str">
        <f t="shared" si="248"/>
        <v>technology</v>
      </c>
      <c r="R2623" t="str">
        <f t="shared" si="249"/>
        <v>space exploration</v>
      </c>
      <c r="S2623" s="15">
        <f t="shared" si="244"/>
        <v>42115.49754629629</v>
      </c>
      <c r="T2623" s="15">
        <f t="shared" si="245"/>
        <v>42145.49754629629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6"/>
        <v>131.184</v>
      </c>
      <c r="P2624" s="10">
        <f t="shared" si="247"/>
        <v>26.591351351351353</v>
      </c>
      <c r="Q2624" t="str">
        <f t="shared" si="248"/>
        <v>technology</v>
      </c>
      <c r="R2624" t="str">
        <f t="shared" si="249"/>
        <v>space exploration</v>
      </c>
      <c r="S2624" s="15">
        <f t="shared" si="244"/>
        <v>42689.49324074074</v>
      </c>
      <c r="T2624" s="15">
        <f t="shared" si="245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6"/>
        <v>113.99999999999999</v>
      </c>
      <c r="P2625" s="10">
        <f t="shared" si="247"/>
        <v>36.774193548387096</v>
      </c>
      <c r="Q2625" t="str">
        <f t="shared" si="248"/>
        <v>technology</v>
      </c>
      <c r="R2625" t="str">
        <f t="shared" si="249"/>
        <v>space exploration</v>
      </c>
      <c r="S2625" s="15">
        <f t="shared" si="244"/>
        <v>42692.006550925929</v>
      </c>
      <c r="T2625" s="15">
        <f t="shared" si="245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6"/>
        <v>1379.4206249999997</v>
      </c>
      <c r="P2626" s="10">
        <f t="shared" si="247"/>
        <v>31.820544982698959</v>
      </c>
      <c r="Q2626" t="str">
        <f t="shared" si="248"/>
        <v>technology</v>
      </c>
      <c r="R2626" t="str">
        <f t="shared" si="249"/>
        <v>space exploration</v>
      </c>
      <c r="S2626" s="15">
        <f t="shared" si="244"/>
        <v>41144.17155092593</v>
      </c>
      <c r="T2626" s="15">
        <f t="shared" si="245"/>
        <v>41165.17155092593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si="246"/>
        <v>956</v>
      </c>
      <c r="P2627" s="10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5">
        <f t="shared" ref="S2627:S2690" si="250">(((J2627/60)/60)/24)+DATE(1970,1,1)+(-6/24)</f>
        <v>42658.560277777782</v>
      </c>
      <c r="T2627" s="15">
        <f t="shared" ref="T2627:T2690" si="251">(((I2627/60)/60)/24)+DATE(1970,1,1)+(-6/24)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10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42128.378113425926</v>
      </c>
      <c r="T2628" s="15">
        <f t="shared" si="251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10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42304.579409722224</v>
      </c>
      <c r="T2629" s="15">
        <f t="shared" si="251"/>
        <v>42334.621076388896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1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41953.716053240743</v>
      </c>
      <c r="T2630" s="15">
        <f t="shared" si="251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10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42108.288449074069</v>
      </c>
      <c r="T2631" s="15">
        <f t="shared" si="251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10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42523.855462962965</v>
      </c>
      <c r="T2632" s="15">
        <f t="shared" si="251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10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42217.919293981482</v>
      </c>
      <c r="T2633" s="15">
        <f t="shared" si="251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10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42493.811793981484</v>
      </c>
      <c r="T2634" s="15">
        <f t="shared" si="251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10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41667.573287037041</v>
      </c>
      <c r="T2635" s="15">
        <f t="shared" si="251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10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42612.406493055561</v>
      </c>
      <c r="T2636" s="15">
        <f t="shared" si="251"/>
        <v>42642.406493055561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10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42037.700937500005</v>
      </c>
      <c r="T2637" s="15">
        <f t="shared" si="251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10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42636.364745370374</v>
      </c>
      <c r="T2638" s="15">
        <f t="shared" si="251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10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42639.299479166672</v>
      </c>
      <c r="T2639" s="15">
        <f t="shared" si="251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1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41989.663136574076</v>
      </c>
      <c r="T2640" s="15">
        <f t="shared" si="251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10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42024.61513888889</v>
      </c>
      <c r="T2641" s="15">
        <f t="shared" si="251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10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42102.910578703704</v>
      </c>
      <c r="T2642" s="15">
        <f t="shared" si="251"/>
        <v>42162.910578703704</v>
      </c>
    </row>
    <row r="2643" spans="1:20" ht="57.6" x14ac:dyDescent="0.3">
      <c r="A2643">
        <v>483</v>
      </c>
      <c r="B2643" s="3" t="s">
        <v>484</v>
      </c>
      <c r="C2643" s="3" t="s">
        <v>4593</v>
      </c>
      <c r="D2643">
        <v>15000</v>
      </c>
      <c r="E2643">
        <v>7530</v>
      </c>
      <c r="F2643" s="6" t="s">
        <v>8221</v>
      </c>
      <c r="G2643" t="s">
        <v>8225</v>
      </c>
      <c r="H2643" t="s">
        <v>8247</v>
      </c>
      <c r="I2643">
        <v>1359434672</v>
      </c>
      <c r="J2643">
        <v>1354250672</v>
      </c>
      <c r="K2643" t="b">
        <v>0</v>
      </c>
      <c r="L2643">
        <v>147</v>
      </c>
      <c r="M2643" t="b">
        <v>0</v>
      </c>
      <c r="N2643" t="s">
        <v>8270</v>
      </c>
      <c r="O2643" s="9">
        <f t="shared" si="246"/>
        <v>50.2</v>
      </c>
      <c r="P2643" s="10">
        <f t="shared" si="247"/>
        <v>51.224489795918366</v>
      </c>
      <c r="Q2643" t="str">
        <f t="shared" si="248"/>
        <v>film &amp; video</v>
      </c>
      <c r="R2643" t="str">
        <f t="shared" si="249"/>
        <v>animation</v>
      </c>
      <c r="S2643" s="15">
        <f t="shared" si="250"/>
        <v>41242.947592592594</v>
      </c>
      <c r="T2643" s="15">
        <f t="shared" si="251"/>
        <v>41302.947592592594</v>
      </c>
    </row>
    <row r="2644" spans="1:20" ht="43.2" x14ac:dyDescent="0.3">
      <c r="A2644">
        <v>517</v>
      </c>
      <c r="B2644" s="3" t="s">
        <v>518</v>
      </c>
      <c r="C2644" s="3" t="s">
        <v>4627</v>
      </c>
      <c r="D2644">
        <v>15000</v>
      </c>
      <c r="E2644">
        <v>205</v>
      </c>
      <c r="F2644" s="6" t="s">
        <v>8221</v>
      </c>
      <c r="G2644" t="s">
        <v>8224</v>
      </c>
      <c r="H2644" t="s">
        <v>8246</v>
      </c>
      <c r="I2644">
        <v>1486046761</v>
      </c>
      <c r="J2644">
        <v>1483454761</v>
      </c>
      <c r="K2644" t="b">
        <v>0</v>
      </c>
      <c r="L2644">
        <v>3</v>
      </c>
      <c r="M2644" t="b">
        <v>0</v>
      </c>
      <c r="N2644" t="s">
        <v>8270</v>
      </c>
      <c r="O2644" s="9">
        <f t="shared" si="246"/>
        <v>1.3666666666666667</v>
      </c>
      <c r="P2644" s="10">
        <f t="shared" si="247"/>
        <v>68.333333333333329</v>
      </c>
      <c r="Q2644" t="str">
        <f t="shared" si="248"/>
        <v>film &amp; video</v>
      </c>
      <c r="R2644" t="str">
        <f t="shared" si="249"/>
        <v>animation</v>
      </c>
      <c r="S2644" s="15">
        <f t="shared" si="250"/>
        <v>42738.365289351852</v>
      </c>
      <c r="T2644" s="15">
        <f t="shared" si="251"/>
        <v>42768.365289351852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10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42689.332349537035</v>
      </c>
      <c r="T2645" s="15">
        <f t="shared" si="251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10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42774.542071759264</v>
      </c>
      <c r="T2646" s="15">
        <f t="shared" si="251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10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41921.592627314814</v>
      </c>
      <c r="T2647" s="15">
        <f t="shared" si="251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10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42226.063298611116</v>
      </c>
      <c r="T2648" s="15">
        <f t="shared" si="251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10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42200.011793981481</v>
      </c>
      <c r="T2649" s="15">
        <f t="shared" si="251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1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42408.464814814812</v>
      </c>
      <c r="T2650" s="15">
        <f t="shared" si="251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10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42341.74700231482</v>
      </c>
      <c r="T2651" s="15">
        <f t="shared" si="251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10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42695.374340277776</v>
      </c>
      <c r="T2652" s="15">
        <f t="shared" si="251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10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42327.555659722217</v>
      </c>
      <c r="T2653" s="15">
        <f t="shared" si="251"/>
        <v>42355.555659722217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10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41952.908854166672</v>
      </c>
      <c r="T2654" s="15">
        <f t="shared" si="251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10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41771.401932870373</v>
      </c>
      <c r="T2655" s="15">
        <f t="shared" si="251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10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42055.350995370376</v>
      </c>
      <c r="T2656" s="15">
        <f t="shared" si="251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10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42381.616284722222</v>
      </c>
      <c r="T2657" s="15">
        <f t="shared" si="251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ref="O2658:O2721" si="252">E2658/D2658*100</f>
        <v>11.436666666666667</v>
      </c>
      <c r="P2658" s="10">
        <f t="shared" ref="P2658:P2721" si="253">E2658/L2658</f>
        <v>112.86184210526316</v>
      </c>
      <c r="Q2658" t="str">
        <f t="shared" ref="Q2658:Q2721" si="254">LEFT(N2658, SEARCH("/", N2658)-1)</f>
        <v>technology</v>
      </c>
      <c r="R2658" t="str">
        <f t="shared" ref="R2658:R2721" si="255">RIGHT(N2658,LEN(N2658)-SEARCH("/",N2658))</f>
        <v>space exploration</v>
      </c>
      <c r="S2658" s="15">
        <f t="shared" si="250"/>
        <v>42767.438518518517</v>
      </c>
      <c r="T2658" s="15">
        <f t="shared" si="251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52"/>
        <v>18.737933333333334</v>
      </c>
      <c r="P2659" s="10">
        <f t="shared" si="253"/>
        <v>95.277627118644077</v>
      </c>
      <c r="Q2659" t="str">
        <f t="shared" si="254"/>
        <v>technology</v>
      </c>
      <c r="R2659" t="str">
        <f t="shared" si="255"/>
        <v>space exploration</v>
      </c>
      <c r="S2659" s="15">
        <f t="shared" si="250"/>
        <v>42551.678854166668</v>
      </c>
      <c r="T2659" s="15">
        <f t="shared" si="251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52"/>
        <v>9.285714285714286E-2</v>
      </c>
      <c r="P2660" s="10">
        <f t="shared" si="253"/>
        <v>22.75</v>
      </c>
      <c r="Q2660" t="str">
        <f t="shared" si="254"/>
        <v>technology</v>
      </c>
      <c r="R2660" t="str">
        <f t="shared" si="255"/>
        <v>space exploration</v>
      </c>
      <c r="S2660" s="15">
        <f t="shared" si="250"/>
        <v>42551.634189814817</v>
      </c>
      <c r="T2660" s="15">
        <f t="shared" si="251"/>
        <v>42581.634189814817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52"/>
        <v>2.7204081632653061</v>
      </c>
      <c r="P2661" s="10">
        <f t="shared" si="253"/>
        <v>133.30000000000001</v>
      </c>
      <c r="Q2661" t="str">
        <f t="shared" si="254"/>
        <v>technology</v>
      </c>
      <c r="R2661" t="str">
        <f t="shared" si="255"/>
        <v>space exploration</v>
      </c>
      <c r="S2661" s="15">
        <f t="shared" si="250"/>
        <v>42081.819560185191</v>
      </c>
      <c r="T2661" s="15">
        <f t="shared" si="251"/>
        <v>42111.819560185191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52"/>
        <v>9.5000000000000001E-2</v>
      </c>
      <c r="P2662" s="10">
        <f t="shared" si="253"/>
        <v>3.8</v>
      </c>
      <c r="Q2662" t="str">
        <f t="shared" si="254"/>
        <v>technology</v>
      </c>
      <c r="R2662" t="str">
        <f t="shared" si="255"/>
        <v>space exploration</v>
      </c>
      <c r="S2662" s="15">
        <f t="shared" si="250"/>
        <v>42272.463171296295</v>
      </c>
      <c r="T2662" s="15">
        <f t="shared" si="251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52"/>
        <v>102.89999999999999</v>
      </c>
      <c r="P2663" s="10">
        <f t="shared" si="253"/>
        <v>85.75</v>
      </c>
      <c r="Q2663" t="str">
        <f t="shared" si="254"/>
        <v>technology</v>
      </c>
      <c r="R2663" t="str">
        <f t="shared" si="255"/>
        <v>makerspaces</v>
      </c>
      <c r="S2663" s="15">
        <f t="shared" si="250"/>
        <v>41542.708449074074</v>
      </c>
      <c r="T2663" s="15">
        <f t="shared" si="251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52"/>
        <v>106.80000000000001</v>
      </c>
      <c r="P2664" s="10">
        <f t="shared" si="253"/>
        <v>267</v>
      </c>
      <c r="Q2664" t="str">
        <f t="shared" si="254"/>
        <v>technology</v>
      </c>
      <c r="R2664" t="str">
        <f t="shared" si="255"/>
        <v>makerspaces</v>
      </c>
      <c r="S2664" s="15">
        <f t="shared" si="250"/>
        <v>42207.496678240743</v>
      </c>
      <c r="T2664" s="15">
        <f t="shared" si="251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52"/>
        <v>104.59625</v>
      </c>
      <c r="P2665" s="10">
        <f t="shared" si="253"/>
        <v>373.55803571428572</v>
      </c>
      <c r="Q2665" t="str">
        <f t="shared" si="254"/>
        <v>technology</v>
      </c>
      <c r="R2665" t="str">
        <f t="shared" si="255"/>
        <v>makerspaces</v>
      </c>
      <c r="S2665" s="15">
        <f t="shared" si="250"/>
        <v>42222.372766203705</v>
      </c>
      <c r="T2665" s="15">
        <f t="shared" si="251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52"/>
        <v>103.42857142857143</v>
      </c>
      <c r="P2666" s="10">
        <f t="shared" si="253"/>
        <v>174.03846153846155</v>
      </c>
      <c r="Q2666" t="str">
        <f t="shared" si="254"/>
        <v>technology</v>
      </c>
      <c r="R2666" t="str">
        <f t="shared" si="255"/>
        <v>makerspaces</v>
      </c>
      <c r="S2666" s="15">
        <f t="shared" si="250"/>
        <v>42312.77542824074</v>
      </c>
      <c r="T2666" s="15">
        <f t="shared" si="251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52"/>
        <v>123.14285714285715</v>
      </c>
      <c r="P2667" s="10">
        <f t="shared" si="253"/>
        <v>93.695652173913047</v>
      </c>
      <c r="Q2667" t="str">
        <f t="shared" si="254"/>
        <v>technology</v>
      </c>
      <c r="R2667" t="str">
        <f t="shared" si="255"/>
        <v>makerspaces</v>
      </c>
      <c r="S2667" s="15">
        <f t="shared" si="250"/>
        <v>42083.645532407405</v>
      </c>
      <c r="T2667" s="15">
        <f t="shared" si="251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52"/>
        <v>159.29509999999999</v>
      </c>
      <c r="P2668" s="10">
        <f t="shared" si="253"/>
        <v>77.327718446601949</v>
      </c>
      <c r="Q2668" t="str">
        <f t="shared" si="254"/>
        <v>technology</v>
      </c>
      <c r="R2668" t="str">
        <f t="shared" si="255"/>
        <v>makerspaces</v>
      </c>
      <c r="S2668" s="15">
        <f t="shared" si="250"/>
        <v>42235.514340277776</v>
      </c>
      <c r="T2668" s="15">
        <f t="shared" si="251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52"/>
        <v>110.66666666666667</v>
      </c>
      <c r="P2669" s="10">
        <f t="shared" si="253"/>
        <v>92.222222222222229</v>
      </c>
      <c r="Q2669" t="str">
        <f t="shared" si="254"/>
        <v>technology</v>
      </c>
      <c r="R2669" t="str">
        <f t="shared" si="255"/>
        <v>makerspaces</v>
      </c>
      <c r="S2669" s="15">
        <f t="shared" si="250"/>
        <v>42380.676111111112</v>
      </c>
      <c r="T2669" s="15">
        <f t="shared" si="251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52"/>
        <v>170.70000000000002</v>
      </c>
      <c r="P2670" s="10">
        <f t="shared" si="253"/>
        <v>60.964285714285715</v>
      </c>
      <c r="Q2670" t="str">
        <f t="shared" si="254"/>
        <v>technology</v>
      </c>
      <c r="R2670" t="str">
        <f t="shared" si="255"/>
        <v>makerspaces</v>
      </c>
      <c r="S2670" s="15">
        <f t="shared" si="250"/>
        <v>42275.338715277772</v>
      </c>
      <c r="T2670" s="15">
        <f t="shared" si="251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52"/>
        <v>125.125</v>
      </c>
      <c r="P2671" s="10">
        <f t="shared" si="253"/>
        <v>91</v>
      </c>
      <c r="Q2671" t="str">
        <f t="shared" si="254"/>
        <v>technology</v>
      </c>
      <c r="R2671" t="str">
        <f t="shared" si="255"/>
        <v>makerspaces</v>
      </c>
      <c r="S2671" s="15">
        <f t="shared" si="250"/>
        <v>42318.785833333335</v>
      </c>
      <c r="T2671" s="15">
        <f t="shared" si="251"/>
        <v>42378.785833333335</v>
      </c>
    </row>
    <row r="2672" spans="1:20" ht="57.6" x14ac:dyDescent="0.3">
      <c r="A2672">
        <v>540</v>
      </c>
      <c r="B2672" s="3" t="s">
        <v>541</v>
      </c>
      <c r="C2672" s="3" t="s">
        <v>4650</v>
      </c>
      <c r="D2672">
        <v>15000</v>
      </c>
      <c r="E2672">
        <v>1</v>
      </c>
      <c r="F2672" s="6" t="s">
        <v>8221</v>
      </c>
      <c r="G2672" t="s">
        <v>8224</v>
      </c>
      <c r="H2672" t="s">
        <v>8246</v>
      </c>
      <c r="I2672">
        <v>1423078606</v>
      </c>
      <c r="J2672">
        <v>1420486606</v>
      </c>
      <c r="K2672" t="b">
        <v>0</v>
      </c>
      <c r="L2672">
        <v>1</v>
      </c>
      <c r="M2672" t="b">
        <v>0</v>
      </c>
      <c r="N2672" t="s">
        <v>8272</v>
      </c>
      <c r="O2672" s="9">
        <f t="shared" si="252"/>
        <v>6.6666666666666671E-3</v>
      </c>
      <c r="P2672" s="10">
        <f t="shared" si="253"/>
        <v>1</v>
      </c>
      <c r="Q2672" t="str">
        <f t="shared" si="254"/>
        <v>technology</v>
      </c>
      <c r="R2672" t="str">
        <f t="shared" si="255"/>
        <v>web</v>
      </c>
      <c r="S2672" s="15">
        <f t="shared" si="250"/>
        <v>42009.567199074074</v>
      </c>
      <c r="T2672" s="15">
        <f t="shared" si="251"/>
        <v>42039.567199074074</v>
      </c>
    </row>
    <row r="2673" spans="1:20" ht="43.2" x14ac:dyDescent="0.3">
      <c r="A2673">
        <v>561</v>
      </c>
      <c r="B2673" s="3" t="s">
        <v>562</v>
      </c>
      <c r="C2673" s="3" t="s">
        <v>4671</v>
      </c>
      <c r="D2673">
        <v>15000</v>
      </c>
      <c r="E2673">
        <v>55</v>
      </c>
      <c r="F2673" s="6" t="s">
        <v>8221</v>
      </c>
      <c r="G2673" t="s">
        <v>8224</v>
      </c>
      <c r="H2673" t="s">
        <v>8246</v>
      </c>
      <c r="I2673">
        <v>1445874513</v>
      </c>
      <c r="J2673">
        <v>1442850513</v>
      </c>
      <c r="K2673" t="b">
        <v>0</v>
      </c>
      <c r="L2673">
        <v>2</v>
      </c>
      <c r="M2673" t="b">
        <v>0</v>
      </c>
      <c r="N2673" t="s">
        <v>8272</v>
      </c>
      <c r="O2673" s="9">
        <f t="shared" si="252"/>
        <v>0.36666666666666664</v>
      </c>
      <c r="P2673" s="10">
        <f t="shared" si="253"/>
        <v>27.5</v>
      </c>
      <c r="Q2673" t="str">
        <f t="shared" si="254"/>
        <v>technology</v>
      </c>
      <c r="R2673" t="str">
        <f t="shared" si="255"/>
        <v>web</v>
      </c>
      <c r="S2673" s="15">
        <f t="shared" si="250"/>
        <v>42268.408715277779</v>
      </c>
      <c r="T2673" s="15">
        <f t="shared" si="251"/>
        <v>42303.408715277779</v>
      </c>
    </row>
    <row r="2674" spans="1:20" ht="43.2" x14ac:dyDescent="0.3">
      <c r="A2674">
        <v>668</v>
      </c>
      <c r="B2674" s="3" t="s">
        <v>669</v>
      </c>
      <c r="C2674" s="3" t="s">
        <v>4778</v>
      </c>
      <c r="D2674">
        <v>15000</v>
      </c>
      <c r="E2674">
        <v>684</v>
      </c>
      <c r="F2674" s="6" t="s">
        <v>8221</v>
      </c>
      <c r="G2674" t="s">
        <v>8224</v>
      </c>
      <c r="H2674" t="s">
        <v>8246</v>
      </c>
      <c r="I2674">
        <v>1431374222</v>
      </c>
      <c r="J2674">
        <v>1427486222</v>
      </c>
      <c r="K2674" t="b">
        <v>0</v>
      </c>
      <c r="L2674">
        <v>25</v>
      </c>
      <c r="M2674" t="b">
        <v>0</v>
      </c>
      <c r="N2674" t="s">
        <v>8273</v>
      </c>
      <c r="O2674" s="9">
        <f t="shared" si="252"/>
        <v>4.5600000000000005</v>
      </c>
      <c r="P2674" s="10">
        <f t="shared" si="253"/>
        <v>27.36</v>
      </c>
      <c r="Q2674" t="str">
        <f t="shared" si="254"/>
        <v>technology</v>
      </c>
      <c r="R2674" t="str">
        <f t="shared" si="255"/>
        <v>wearables</v>
      </c>
      <c r="S2674" s="15">
        <f t="shared" si="250"/>
        <v>42090.581273148149</v>
      </c>
      <c r="T2674" s="15">
        <f t="shared" si="251"/>
        <v>42135.581273148149</v>
      </c>
    </row>
    <row r="2675" spans="1:20" ht="43.2" x14ac:dyDescent="0.3">
      <c r="A2675">
        <v>700</v>
      </c>
      <c r="B2675" s="3" t="s">
        <v>701</v>
      </c>
      <c r="C2675" s="3" t="s">
        <v>4810</v>
      </c>
      <c r="D2675">
        <v>15000</v>
      </c>
      <c r="E2675">
        <v>403</v>
      </c>
      <c r="F2675" s="6" t="s">
        <v>8221</v>
      </c>
      <c r="G2675" t="s">
        <v>8227</v>
      </c>
      <c r="H2675" t="s">
        <v>8249</v>
      </c>
      <c r="I2675">
        <v>1484065881</v>
      </c>
      <c r="J2675">
        <v>1481473881</v>
      </c>
      <c r="K2675" t="b">
        <v>0</v>
      </c>
      <c r="L2675">
        <v>31</v>
      </c>
      <c r="M2675" t="b">
        <v>0</v>
      </c>
      <c r="N2675" t="s">
        <v>8273</v>
      </c>
      <c r="O2675" s="9">
        <f t="shared" si="252"/>
        <v>2.6866666666666665</v>
      </c>
      <c r="P2675" s="10">
        <f t="shared" si="253"/>
        <v>13</v>
      </c>
      <c r="Q2675" t="str">
        <f t="shared" si="254"/>
        <v>technology</v>
      </c>
      <c r="R2675" t="str">
        <f t="shared" si="255"/>
        <v>wearables</v>
      </c>
      <c r="S2675" s="15">
        <f t="shared" si="250"/>
        <v>42715.438437500001</v>
      </c>
      <c r="T2675" s="15">
        <f t="shared" si="251"/>
        <v>42745.438437500001</v>
      </c>
    </row>
    <row r="2676" spans="1:20" ht="43.2" x14ac:dyDescent="0.3">
      <c r="A2676">
        <v>702</v>
      </c>
      <c r="B2676" s="3" t="s">
        <v>703</v>
      </c>
      <c r="C2676" s="3" t="s">
        <v>4812</v>
      </c>
      <c r="D2676">
        <v>15000</v>
      </c>
      <c r="E2676">
        <v>4622.01</v>
      </c>
      <c r="F2676" s="6" t="s">
        <v>8221</v>
      </c>
      <c r="G2676" t="s">
        <v>8224</v>
      </c>
      <c r="H2676" t="s">
        <v>8246</v>
      </c>
      <c r="I2676">
        <v>1480011987</v>
      </c>
      <c r="J2676">
        <v>1477416387</v>
      </c>
      <c r="K2676" t="b">
        <v>0</v>
      </c>
      <c r="L2676">
        <v>37</v>
      </c>
      <c r="M2676" t="b">
        <v>0</v>
      </c>
      <c r="N2676" t="s">
        <v>8273</v>
      </c>
      <c r="O2676" s="9">
        <f t="shared" si="252"/>
        <v>30.813400000000001</v>
      </c>
      <c r="P2676" s="10">
        <f t="shared" si="253"/>
        <v>124.9191891891892</v>
      </c>
      <c r="Q2676" t="str">
        <f t="shared" si="254"/>
        <v>technology</v>
      </c>
      <c r="R2676" t="str">
        <f t="shared" si="255"/>
        <v>wearables</v>
      </c>
      <c r="S2676" s="15">
        <f t="shared" si="250"/>
        <v>42668.476701388892</v>
      </c>
      <c r="T2676" s="15">
        <f t="shared" si="251"/>
        <v>42698.518368055549</v>
      </c>
    </row>
    <row r="2677" spans="1:20" ht="43.2" x14ac:dyDescent="0.3">
      <c r="A2677">
        <v>703</v>
      </c>
      <c r="B2677" s="3" t="s">
        <v>704</v>
      </c>
      <c r="C2677" s="3" t="s">
        <v>4813</v>
      </c>
      <c r="D2677">
        <v>15000</v>
      </c>
      <c r="E2677">
        <v>837</v>
      </c>
      <c r="F2677" s="6" t="s">
        <v>8221</v>
      </c>
      <c r="G2677" t="s">
        <v>8224</v>
      </c>
      <c r="H2677" t="s">
        <v>8246</v>
      </c>
      <c r="I2677">
        <v>1485905520</v>
      </c>
      <c r="J2677">
        <v>1481150949</v>
      </c>
      <c r="K2677" t="b">
        <v>0</v>
      </c>
      <c r="L2677">
        <v>7</v>
      </c>
      <c r="M2677" t="b">
        <v>0</v>
      </c>
      <c r="N2677" t="s">
        <v>8273</v>
      </c>
      <c r="O2677" s="9">
        <f t="shared" si="252"/>
        <v>5.58</v>
      </c>
      <c r="P2677" s="10">
        <f t="shared" si="253"/>
        <v>119.57142857142857</v>
      </c>
      <c r="Q2677" t="str">
        <f t="shared" si="254"/>
        <v>technology</v>
      </c>
      <c r="R2677" t="str">
        <f t="shared" si="255"/>
        <v>wearables</v>
      </c>
      <c r="S2677" s="15">
        <f t="shared" si="250"/>
        <v>42711.700798611113</v>
      </c>
      <c r="T2677" s="15">
        <f t="shared" si="251"/>
        <v>42766.73055555555</v>
      </c>
    </row>
    <row r="2678" spans="1:20" ht="28.8" x14ac:dyDescent="0.3">
      <c r="A2678">
        <v>709</v>
      </c>
      <c r="B2678" s="3" t="s">
        <v>710</v>
      </c>
      <c r="C2678" s="3" t="s">
        <v>4819</v>
      </c>
      <c r="D2678">
        <v>15000</v>
      </c>
      <c r="E2678">
        <v>61</v>
      </c>
      <c r="F2678" s="6" t="s">
        <v>8221</v>
      </c>
      <c r="G2678" t="s">
        <v>8224</v>
      </c>
      <c r="H2678" t="s">
        <v>8246</v>
      </c>
      <c r="I2678">
        <v>1417741159</v>
      </c>
      <c r="J2678">
        <v>1415149159</v>
      </c>
      <c r="K2678" t="b">
        <v>0</v>
      </c>
      <c r="L2678">
        <v>2</v>
      </c>
      <c r="M2678" t="b">
        <v>0</v>
      </c>
      <c r="N2678" t="s">
        <v>8273</v>
      </c>
      <c r="O2678" s="9">
        <f t="shared" si="252"/>
        <v>0.40666666666666662</v>
      </c>
      <c r="P2678" s="10">
        <f t="shared" si="253"/>
        <v>30.5</v>
      </c>
      <c r="Q2678" t="str">
        <f t="shared" si="254"/>
        <v>technology</v>
      </c>
      <c r="R2678" t="str">
        <f t="shared" si="255"/>
        <v>wearables</v>
      </c>
      <c r="S2678" s="15">
        <f t="shared" si="250"/>
        <v>41947.791192129633</v>
      </c>
      <c r="T2678" s="15">
        <f t="shared" si="251"/>
        <v>41977.791192129633</v>
      </c>
    </row>
    <row r="2679" spans="1:20" ht="43.2" x14ac:dyDescent="0.3">
      <c r="A2679">
        <v>714</v>
      </c>
      <c r="B2679" s="3" t="s">
        <v>715</v>
      </c>
      <c r="C2679" s="3" t="s">
        <v>4824</v>
      </c>
      <c r="D2679">
        <v>15000</v>
      </c>
      <c r="E2679">
        <v>2249</v>
      </c>
      <c r="F2679" s="6" t="s">
        <v>8221</v>
      </c>
      <c r="G2679" t="s">
        <v>8224</v>
      </c>
      <c r="H2679" t="s">
        <v>8246</v>
      </c>
      <c r="I2679">
        <v>1488308082</v>
      </c>
      <c r="J2679">
        <v>1483124082</v>
      </c>
      <c r="K2679" t="b">
        <v>0</v>
      </c>
      <c r="L2679">
        <v>28</v>
      </c>
      <c r="M2679" t="b">
        <v>0</v>
      </c>
      <c r="N2679" t="s">
        <v>8273</v>
      </c>
      <c r="O2679" s="9">
        <f t="shared" si="252"/>
        <v>14.993333333333334</v>
      </c>
      <c r="P2679" s="10">
        <f t="shared" si="253"/>
        <v>80.321428571428569</v>
      </c>
      <c r="Q2679" t="str">
        <f t="shared" si="254"/>
        <v>technology</v>
      </c>
      <c r="R2679" t="str">
        <f t="shared" si="255"/>
        <v>wearables</v>
      </c>
      <c r="S2679" s="15">
        <f t="shared" si="250"/>
        <v>42734.537986111114</v>
      </c>
      <c r="T2679" s="15">
        <f t="shared" si="251"/>
        <v>42794.537986111114</v>
      </c>
    </row>
    <row r="2680" spans="1:20" ht="43.2" x14ac:dyDescent="0.3">
      <c r="A2680">
        <v>719</v>
      </c>
      <c r="B2680" s="3" t="s">
        <v>720</v>
      </c>
      <c r="C2680" s="3" t="s">
        <v>4829</v>
      </c>
      <c r="D2680">
        <v>15000</v>
      </c>
      <c r="E2680">
        <v>194</v>
      </c>
      <c r="F2680" s="6" t="s">
        <v>8221</v>
      </c>
      <c r="G2680" t="s">
        <v>8224</v>
      </c>
      <c r="H2680" t="s">
        <v>8246</v>
      </c>
      <c r="I2680">
        <v>1456189076</v>
      </c>
      <c r="J2680">
        <v>1454979476</v>
      </c>
      <c r="K2680" t="b">
        <v>0</v>
      </c>
      <c r="L2680">
        <v>10</v>
      </c>
      <c r="M2680" t="b">
        <v>0</v>
      </c>
      <c r="N2680" t="s">
        <v>8273</v>
      </c>
      <c r="O2680" s="9">
        <f t="shared" si="252"/>
        <v>1.2933333333333332</v>
      </c>
      <c r="P2680" s="10">
        <f t="shared" si="253"/>
        <v>19.399999999999999</v>
      </c>
      <c r="Q2680" t="str">
        <f t="shared" si="254"/>
        <v>technology</v>
      </c>
      <c r="R2680" t="str">
        <f t="shared" si="255"/>
        <v>wearables</v>
      </c>
      <c r="S2680" s="15">
        <f t="shared" si="250"/>
        <v>42408.790231481486</v>
      </c>
      <c r="T2680" s="15">
        <f t="shared" si="251"/>
        <v>42422.790231481486</v>
      </c>
    </row>
    <row r="2681" spans="1:20" ht="57.6" x14ac:dyDescent="0.3">
      <c r="A2681">
        <v>779</v>
      </c>
      <c r="B2681" s="3" t="s">
        <v>780</v>
      </c>
      <c r="C2681" s="3" t="s">
        <v>4889</v>
      </c>
      <c r="D2681">
        <v>15000</v>
      </c>
      <c r="E2681">
        <v>400</v>
      </c>
      <c r="F2681" s="6" t="s">
        <v>8221</v>
      </c>
      <c r="G2681" t="s">
        <v>8224</v>
      </c>
      <c r="H2681" t="s">
        <v>8246</v>
      </c>
      <c r="I2681">
        <v>1287115200</v>
      </c>
      <c r="J2681">
        <v>1284567905</v>
      </c>
      <c r="K2681" t="b">
        <v>0</v>
      </c>
      <c r="L2681">
        <v>6</v>
      </c>
      <c r="M2681" t="b">
        <v>0</v>
      </c>
      <c r="N2681" t="s">
        <v>8275</v>
      </c>
      <c r="O2681" s="9">
        <f t="shared" si="252"/>
        <v>2.666666666666667</v>
      </c>
      <c r="P2681" s="10">
        <f t="shared" si="253"/>
        <v>66.666666666666671</v>
      </c>
      <c r="Q2681" t="str">
        <f t="shared" si="254"/>
        <v>publishing</v>
      </c>
      <c r="R2681" t="str">
        <f t="shared" si="255"/>
        <v>fiction</v>
      </c>
      <c r="S2681" s="15">
        <f t="shared" si="250"/>
        <v>40436.43408564815</v>
      </c>
      <c r="T2681" s="15">
        <f t="shared" si="251"/>
        <v>40465.916666666664</v>
      </c>
    </row>
    <row r="2682" spans="1:20" ht="28.8" x14ac:dyDescent="0.3">
      <c r="A2682">
        <v>906</v>
      </c>
      <c r="B2682" s="3" t="s">
        <v>907</v>
      </c>
      <c r="C2682" s="3" t="s">
        <v>5016</v>
      </c>
      <c r="D2682">
        <v>15000</v>
      </c>
      <c r="E2682">
        <v>0</v>
      </c>
      <c r="F2682" s="6" t="s">
        <v>8221</v>
      </c>
      <c r="G2682" t="s">
        <v>8224</v>
      </c>
      <c r="H2682" t="s">
        <v>8246</v>
      </c>
      <c r="I2682">
        <v>1394681590</v>
      </c>
      <c r="J2682">
        <v>1392093190</v>
      </c>
      <c r="K2682" t="b">
        <v>0</v>
      </c>
      <c r="L2682">
        <v>0</v>
      </c>
      <c r="M2682" t="b">
        <v>0</v>
      </c>
      <c r="N2682" t="s">
        <v>8278</v>
      </c>
      <c r="O2682" s="9">
        <f t="shared" si="252"/>
        <v>0</v>
      </c>
      <c r="P2682" s="10" t="e">
        <f t="shared" si="253"/>
        <v>#DIV/0!</v>
      </c>
      <c r="Q2682" t="str">
        <f t="shared" si="254"/>
        <v>music</v>
      </c>
      <c r="R2682" t="str">
        <f t="shared" si="255"/>
        <v>jazz</v>
      </c>
      <c r="S2682" s="15">
        <f t="shared" si="250"/>
        <v>41680.939699074072</v>
      </c>
      <c r="T2682" s="15">
        <f t="shared" si="251"/>
        <v>41710.898032407407</v>
      </c>
    </row>
    <row r="2683" spans="1:20" ht="43.2" x14ac:dyDescent="0.3">
      <c r="A2683">
        <v>921</v>
      </c>
      <c r="B2683" s="3" t="s">
        <v>922</v>
      </c>
      <c r="C2683" s="3" t="s">
        <v>5031</v>
      </c>
      <c r="D2683">
        <v>15000</v>
      </c>
      <c r="E2683">
        <v>4635</v>
      </c>
      <c r="F2683" s="6" t="s">
        <v>8221</v>
      </c>
      <c r="G2683" t="s">
        <v>8224</v>
      </c>
      <c r="H2683" t="s">
        <v>8246</v>
      </c>
      <c r="I2683">
        <v>1323666376</v>
      </c>
      <c r="J2683">
        <v>1320033976</v>
      </c>
      <c r="K2683" t="b">
        <v>0</v>
      </c>
      <c r="L2683">
        <v>20</v>
      </c>
      <c r="M2683" t="b">
        <v>0</v>
      </c>
      <c r="N2683" t="s">
        <v>8278</v>
      </c>
      <c r="O2683" s="9">
        <f t="shared" si="252"/>
        <v>30.9</v>
      </c>
      <c r="P2683" s="10">
        <f t="shared" si="253"/>
        <v>231.75</v>
      </c>
      <c r="Q2683" t="str">
        <f t="shared" si="254"/>
        <v>music</v>
      </c>
      <c r="R2683" t="str">
        <f t="shared" si="255"/>
        <v>jazz</v>
      </c>
      <c r="S2683" s="15">
        <f t="shared" si="250"/>
        <v>40846.921018518515</v>
      </c>
      <c r="T2683" s="15">
        <f t="shared" si="251"/>
        <v>40888.962685185186</v>
      </c>
    </row>
    <row r="2684" spans="1:20" ht="43.2" x14ac:dyDescent="0.3">
      <c r="A2684">
        <v>923</v>
      </c>
      <c r="B2684" s="3" t="s">
        <v>924</v>
      </c>
      <c r="C2684" s="3" t="s">
        <v>5033</v>
      </c>
      <c r="D2684">
        <v>15000</v>
      </c>
      <c r="E2684">
        <v>330</v>
      </c>
      <c r="F2684" s="6" t="s">
        <v>8221</v>
      </c>
      <c r="G2684" t="s">
        <v>8224</v>
      </c>
      <c r="H2684" t="s">
        <v>8246</v>
      </c>
      <c r="I2684">
        <v>1416614523</v>
      </c>
      <c r="J2684">
        <v>1414018923</v>
      </c>
      <c r="K2684" t="b">
        <v>0</v>
      </c>
      <c r="L2684">
        <v>6</v>
      </c>
      <c r="M2684" t="b">
        <v>0</v>
      </c>
      <c r="N2684" t="s">
        <v>8278</v>
      </c>
      <c r="O2684" s="9">
        <f t="shared" si="252"/>
        <v>2.1999999999999997</v>
      </c>
      <c r="P2684" s="10">
        <f t="shared" si="253"/>
        <v>55</v>
      </c>
      <c r="Q2684" t="str">
        <f t="shared" si="254"/>
        <v>music</v>
      </c>
      <c r="R2684" t="str">
        <f t="shared" si="255"/>
        <v>jazz</v>
      </c>
      <c r="S2684" s="15">
        <f t="shared" si="250"/>
        <v>41934.709756944445</v>
      </c>
      <c r="T2684" s="15">
        <f t="shared" si="251"/>
        <v>41964.751423611116</v>
      </c>
    </row>
    <row r="2685" spans="1:20" ht="43.2" x14ac:dyDescent="0.3">
      <c r="A2685">
        <v>946</v>
      </c>
      <c r="B2685" s="3" t="s">
        <v>947</v>
      </c>
      <c r="C2685" s="3" t="s">
        <v>5056</v>
      </c>
      <c r="D2685">
        <v>15000</v>
      </c>
      <c r="E2685">
        <v>286</v>
      </c>
      <c r="F2685" s="6" t="s">
        <v>8221</v>
      </c>
      <c r="G2685" t="s">
        <v>8224</v>
      </c>
      <c r="H2685" t="s">
        <v>8246</v>
      </c>
      <c r="I2685">
        <v>1473444048</v>
      </c>
      <c r="J2685">
        <v>1470852048</v>
      </c>
      <c r="K2685" t="b">
        <v>0</v>
      </c>
      <c r="L2685">
        <v>5</v>
      </c>
      <c r="M2685" t="b">
        <v>0</v>
      </c>
      <c r="N2685" t="s">
        <v>8273</v>
      </c>
      <c r="O2685" s="9">
        <f t="shared" si="252"/>
        <v>1.9066666666666665</v>
      </c>
      <c r="P2685" s="10">
        <f t="shared" si="253"/>
        <v>57.2</v>
      </c>
      <c r="Q2685" t="str">
        <f t="shared" si="254"/>
        <v>technology</v>
      </c>
      <c r="R2685" t="str">
        <f t="shared" si="255"/>
        <v>wearables</v>
      </c>
      <c r="S2685" s="15">
        <f t="shared" si="250"/>
        <v>42592.500555555554</v>
      </c>
      <c r="T2685" s="15">
        <f t="shared" si="251"/>
        <v>42622.500555555554</v>
      </c>
    </row>
    <row r="2686" spans="1:20" ht="43.2" x14ac:dyDescent="0.3">
      <c r="A2686">
        <v>953</v>
      </c>
      <c r="B2686" s="3" t="s">
        <v>954</v>
      </c>
      <c r="C2686" s="3" t="s">
        <v>5063</v>
      </c>
      <c r="D2686">
        <v>15000</v>
      </c>
      <c r="E2686">
        <v>126</v>
      </c>
      <c r="F2686" s="6" t="s">
        <v>8221</v>
      </c>
      <c r="G2686" t="s">
        <v>8224</v>
      </c>
      <c r="H2686" t="s">
        <v>8246</v>
      </c>
      <c r="I2686">
        <v>1422158199</v>
      </c>
      <c r="J2686">
        <v>1419566199</v>
      </c>
      <c r="K2686" t="b">
        <v>0</v>
      </c>
      <c r="L2686">
        <v>5</v>
      </c>
      <c r="M2686" t="b">
        <v>0</v>
      </c>
      <c r="N2686" t="s">
        <v>8273</v>
      </c>
      <c r="O2686" s="9">
        <f t="shared" si="252"/>
        <v>0.84</v>
      </c>
      <c r="P2686" s="10">
        <f t="shared" si="253"/>
        <v>25.2</v>
      </c>
      <c r="Q2686" t="str">
        <f t="shared" si="254"/>
        <v>technology</v>
      </c>
      <c r="R2686" t="str">
        <f t="shared" si="255"/>
        <v>wearables</v>
      </c>
      <c r="S2686" s="15">
        <f t="shared" si="250"/>
        <v>41998.914340277777</v>
      </c>
      <c r="T2686" s="15">
        <f t="shared" si="251"/>
        <v>42028.914340277777</v>
      </c>
    </row>
    <row r="2687" spans="1:20" ht="43.2" x14ac:dyDescent="0.3">
      <c r="A2687">
        <v>954</v>
      </c>
      <c r="B2687" s="3" t="s">
        <v>955</v>
      </c>
      <c r="C2687" s="3" t="s">
        <v>5064</v>
      </c>
      <c r="D2687">
        <v>15000</v>
      </c>
      <c r="E2687">
        <v>6511</v>
      </c>
      <c r="F2687" s="6" t="s">
        <v>8221</v>
      </c>
      <c r="G2687" t="s">
        <v>8224</v>
      </c>
      <c r="H2687" t="s">
        <v>8246</v>
      </c>
      <c r="I2687">
        <v>1440100839</v>
      </c>
      <c r="J2687">
        <v>1436472039</v>
      </c>
      <c r="K2687" t="b">
        <v>0</v>
      </c>
      <c r="L2687">
        <v>73</v>
      </c>
      <c r="M2687" t="b">
        <v>0</v>
      </c>
      <c r="N2687" t="s">
        <v>8273</v>
      </c>
      <c r="O2687" s="9">
        <f t="shared" si="252"/>
        <v>43.406666666666666</v>
      </c>
      <c r="P2687" s="10">
        <f t="shared" si="253"/>
        <v>89.191780821917803</v>
      </c>
      <c r="Q2687" t="str">
        <f t="shared" si="254"/>
        <v>technology</v>
      </c>
      <c r="R2687" t="str">
        <f t="shared" si="255"/>
        <v>wearables</v>
      </c>
      <c r="S2687" s="15">
        <f t="shared" si="250"/>
        <v>42194.583784722221</v>
      </c>
      <c r="T2687" s="15">
        <f t="shared" si="251"/>
        <v>42236.583784722221</v>
      </c>
    </row>
    <row r="2688" spans="1:20" ht="28.8" x14ac:dyDescent="0.3">
      <c r="A2688">
        <v>1089</v>
      </c>
      <c r="B2688" s="3" t="s">
        <v>1090</v>
      </c>
      <c r="C2688" s="3" t="s">
        <v>5199</v>
      </c>
      <c r="D2688">
        <v>15000</v>
      </c>
      <c r="E2688">
        <v>1174</v>
      </c>
      <c r="F2688" s="6" t="s">
        <v>8221</v>
      </c>
      <c r="G2688" t="s">
        <v>8230</v>
      </c>
      <c r="H2688" t="s">
        <v>8249</v>
      </c>
      <c r="I2688">
        <v>1435293175</v>
      </c>
      <c r="J2688">
        <v>1432701175</v>
      </c>
      <c r="K2688" t="b">
        <v>0</v>
      </c>
      <c r="L2688">
        <v>49</v>
      </c>
      <c r="M2688" t="b">
        <v>0</v>
      </c>
      <c r="N2688" t="s">
        <v>8282</v>
      </c>
      <c r="O2688" s="9">
        <f t="shared" si="252"/>
        <v>7.8266666666666662</v>
      </c>
      <c r="P2688" s="10">
        <f t="shared" si="253"/>
        <v>23.959183673469386</v>
      </c>
      <c r="Q2688" t="str">
        <f t="shared" si="254"/>
        <v>games</v>
      </c>
      <c r="R2688" t="str">
        <f t="shared" si="255"/>
        <v>video games</v>
      </c>
      <c r="S2688" s="15">
        <f t="shared" si="250"/>
        <v>42150.939525462964</v>
      </c>
      <c r="T2688" s="15">
        <f t="shared" si="251"/>
        <v>42180.939525462964</v>
      </c>
    </row>
    <row r="2689" spans="1:20" ht="43.2" x14ac:dyDescent="0.3">
      <c r="A2689">
        <v>1103</v>
      </c>
      <c r="B2689" s="3" t="s">
        <v>1104</v>
      </c>
      <c r="C2689" s="3" t="s">
        <v>5213</v>
      </c>
      <c r="D2689">
        <v>15000</v>
      </c>
      <c r="E2689">
        <v>243</v>
      </c>
      <c r="F2689" s="6" t="s">
        <v>8221</v>
      </c>
      <c r="G2689" t="s">
        <v>8224</v>
      </c>
      <c r="H2689" t="s">
        <v>8246</v>
      </c>
      <c r="I2689">
        <v>1466227190</v>
      </c>
      <c r="J2689">
        <v>1461043190</v>
      </c>
      <c r="K2689" t="b">
        <v>0</v>
      </c>
      <c r="L2689">
        <v>15</v>
      </c>
      <c r="M2689" t="b">
        <v>0</v>
      </c>
      <c r="N2689" t="s">
        <v>8282</v>
      </c>
      <c r="O2689" s="9">
        <f t="shared" si="252"/>
        <v>1.6199999999999999</v>
      </c>
      <c r="P2689" s="10">
        <f t="shared" si="253"/>
        <v>16.2</v>
      </c>
      <c r="Q2689" t="str">
        <f t="shared" si="254"/>
        <v>games</v>
      </c>
      <c r="R2689" t="str">
        <f t="shared" si="255"/>
        <v>video games</v>
      </c>
      <c r="S2689" s="15">
        <f t="shared" si="250"/>
        <v>42478.97210648148</v>
      </c>
      <c r="T2689" s="15">
        <f t="shared" si="251"/>
        <v>42538.97210648148</v>
      </c>
    </row>
    <row r="2690" spans="1:20" ht="28.8" x14ac:dyDescent="0.3">
      <c r="A2690">
        <v>1148</v>
      </c>
      <c r="B2690" s="3" t="s">
        <v>1149</v>
      </c>
      <c r="C2690" s="3" t="s">
        <v>5258</v>
      </c>
      <c r="D2690">
        <v>15000</v>
      </c>
      <c r="E2690">
        <v>73</v>
      </c>
      <c r="F2690" s="6" t="s">
        <v>8221</v>
      </c>
      <c r="G2690" t="s">
        <v>8224</v>
      </c>
      <c r="H2690" t="s">
        <v>8246</v>
      </c>
      <c r="I2690">
        <v>1480568781</v>
      </c>
      <c r="J2690">
        <v>1477973181</v>
      </c>
      <c r="K2690" t="b">
        <v>0</v>
      </c>
      <c r="L2690">
        <v>3</v>
      </c>
      <c r="M2690" t="b">
        <v>0</v>
      </c>
      <c r="N2690" t="s">
        <v>8284</v>
      </c>
      <c r="O2690" s="9">
        <f t="shared" si="252"/>
        <v>0.48666666666666669</v>
      </c>
      <c r="P2690" s="10">
        <f t="shared" si="253"/>
        <v>24.333333333333332</v>
      </c>
      <c r="Q2690" t="str">
        <f t="shared" si="254"/>
        <v>food</v>
      </c>
      <c r="R2690" t="str">
        <f t="shared" si="255"/>
        <v>food trucks</v>
      </c>
      <c r="S2690" s="15">
        <f t="shared" si="250"/>
        <v>42674.921076388884</v>
      </c>
      <c r="T2690" s="15">
        <f t="shared" si="251"/>
        <v>42704.962743055556</v>
      </c>
    </row>
    <row r="2691" spans="1:20" ht="43.2" x14ac:dyDescent="0.3">
      <c r="A2691">
        <v>1166</v>
      </c>
      <c r="B2691" s="3" t="s">
        <v>1167</v>
      </c>
      <c r="C2691" s="3" t="s">
        <v>5276</v>
      </c>
      <c r="D2691">
        <v>15000</v>
      </c>
      <c r="E2691">
        <v>2871</v>
      </c>
      <c r="F2691" s="6" t="s">
        <v>8221</v>
      </c>
      <c r="G2691" t="s">
        <v>8224</v>
      </c>
      <c r="H2691" t="s">
        <v>8246</v>
      </c>
      <c r="I2691">
        <v>1435291200</v>
      </c>
      <c r="J2691">
        <v>1432640342</v>
      </c>
      <c r="K2691" t="b">
        <v>0</v>
      </c>
      <c r="L2691">
        <v>8</v>
      </c>
      <c r="M2691" t="b">
        <v>0</v>
      </c>
      <c r="N2691" t="s">
        <v>8284</v>
      </c>
      <c r="O2691" s="9">
        <f t="shared" si="252"/>
        <v>19.139999999999997</v>
      </c>
      <c r="P2691" s="10">
        <f t="shared" si="253"/>
        <v>358.875</v>
      </c>
      <c r="Q2691" t="str">
        <f t="shared" si="254"/>
        <v>food</v>
      </c>
      <c r="R2691" t="str">
        <f t="shared" si="255"/>
        <v>food trucks</v>
      </c>
      <c r="S2691" s="15">
        <f t="shared" ref="S2691:S2754" si="256">(((J2691/60)/60)/24)+DATE(1970,1,1)+(-6/24)</f>
        <v>42150.235439814816</v>
      </c>
      <c r="T2691" s="15">
        <f t="shared" ref="T2691:T2754" si="257">(((I2691/60)/60)/24)+DATE(1970,1,1)+(-6/24)</f>
        <v>42180.916666666672</v>
      </c>
    </row>
    <row r="2692" spans="1:20" ht="43.2" x14ac:dyDescent="0.3">
      <c r="A2692">
        <v>1174</v>
      </c>
      <c r="B2692" s="3" t="s">
        <v>1175</v>
      </c>
      <c r="C2692" s="3" t="s">
        <v>5284</v>
      </c>
      <c r="D2692">
        <v>15000</v>
      </c>
      <c r="E2692">
        <v>886</v>
      </c>
      <c r="F2692" s="6" t="s">
        <v>8221</v>
      </c>
      <c r="G2692" t="s">
        <v>8224</v>
      </c>
      <c r="H2692" t="s">
        <v>8246</v>
      </c>
      <c r="I2692">
        <v>1462738327</v>
      </c>
      <c r="J2692">
        <v>1460146327</v>
      </c>
      <c r="K2692" t="b">
        <v>0</v>
      </c>
      <c r="L2692">
        <v>19</v>
      </c>
      <c r="M2692" t="b">
        <v>0</v>
      </c>
      <c r="N2692" t="s">
        <v>8284</v>
      </c>
      <c r="O2692" s="9">
        <f t="shared" si="252"/>
        <v>5.9066666666666672</v>
      </c>
      <c r="P2692" s="10">
        <f t="shared" si="253"/>
        <v>46.631578947368418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42468.59174768519</v>
      </c>
      <c r="T2692" s="15">
        <f t="shared" si="257"/>
        <v>42498.59174768519</v>
      </c>
    </row>
    <row r="2693" spans="1:20" ht="43.2" x14ac:dyDescent="0.3">
      <c r="A2693">
        <v>1435</v>
      </c>
      <c r="B2693" s="3" t="s">
        <v>1436</v>
      </c>
      <c r="C2693" s="3" t="s">
        <v>5545</v>
      </c>
      <c r="D2693">
        <v>15000</v>
      </c>
      <c r="E2693">
        <v>15</v>
      </c>
      <c r="F2693" s="6" t="s">
        <v>8221</v>
      </c>
      <c r="G2693" t="s">
        <v>8237</v>
      </c>
      <c r="H2693" t="s">
        <v>8249</v>
      </c>
      <c r="I2693">
        <v>1444589020</v>
      </c>
      <c r="J2693">
        <v>1441997020</v>
      </c>
      <c r="K2693" t="b">
        <v>0</v>
      </c>
      <c r="L2693">
        <v>2</v>
      </c>
      <c r="M2693" t="b">
        <v>0</v>
      </c>
      <c r="N2693" t="s">
        <v>8287</v>
      </c>
      <c r="O2693" s="9">
        <f t="shared" si="252"/>
        <v>0.1</v>
      </c>
      <c r="P2693" s="10">
        <f t="shared" si="253"/>
        <v>7.5</v>
      </c>
      <c r="Q2693" t="str">
        <f t="shared" si="254"/>
        <v>publishing</v>
      </c>
      <c r="R2693" t="str">
        <f t="shared" si="255"/>
        <v>translations</v>
      </c>
      <c r="S2693" s="15">
        <f t="shared" si="256"/>
        <v>42258.530324074076</v>
      </c>
      <c r="T2693" s="15">
        <f t="shared" si="257"/>
        <v>42288.530324074076</v>
      </c>
    </row>
    <row r="2694" spans="1:20" ht="43.2" x14ac:dyDescent="0.3">
      <c r="A2694">
        <v>1488</v>
      </c>
      <c r="B2694" s="3" t="s">
        <v>1489</v>
      </c>
      <c r="C2694" s="3" t="s">
        <v>5598</v>
      </c>
      <c r="D2694">
        <v>15000</v>
      </c>
      <c r="E2694">
        <v>360</v>
      </c>
      <c r="F2694" s="6" t="s">
        <v>8221</v>
      </c>
      <c r="G2694" t="s">
        <v>8226</v>
      </c>
      <c r="H2694" t="s">
        <v>8248</v>
      </c>
      <c r="I2694">
        <v>1388928660</v>
      </c>
      <c r="J2694">
        <v>1386336660</v>
      </c>
      <c r="K2694" t="b">
        <v>0</v>
      </c>
      <c r="L2694">
        <v>6</v>
      </c>
      <c r="M2694" t="b">
        <v>0</v>
      </c>
      <c r="N2694" t="s">
        <v>8275</v>
      </c>
      <c r="O2694" s="9">
        <f t="shared" si="252"/>
        <v>2.4</v>
      </c>
      <c r="P2694" s="10">
        <f t="shared" si="253"/>
        <v>60</v>
      </c>
      <c r="Q2694" t="str">
        <f t="shared" si="254"/>
        <v>publishing</v>
      </c>
      <c r="R2694" t="str">
        <f t="shared" si="255"/>
        <v>fiction</v>
      </c>
      <c r="S2694" s="15">
        <f t="shared" si="256"/>
        <v>41614.313194444447</v>
      </c>
      <c r="T2694" s="15">
        <f t="shared" si="257"/>
        <v>41644.313194444447</v>
      </c>
    </row>
    <row r="2695" spans="1:20" ht="43.2" x14ac:dyDescent="0.3">
      <c r="A2695">
        <v>1497</v>
      </c>
      <c r="B2695" s="3" t="s">
        <v>1498</v>
      </c>
      <c r="C2695" s="3" t="s">
        <v>5607</v>
      </c>
      <c r="D2695">
        <v>15000</v>
      </c>
      <c r="E2695">
        <v>1</v>
      </c>
      <c r="F2695" s="6" t="s">
        <v>8221</v>
      </c>
      <c r="G2695" t="s">
        <v>8224</v>
      </c>
      <c r="H2695" t="s">
        <v>8246</v>
      </c>
      <c r="I2695">
        <v>1375299780</v>
      </c>
      <c r="J2695">
        <v>1371655522</v>
      </c>
      <c r="K2695" t="b">
        <v>0</v>
      </c>
      <c r="L2695">
        <v>1</v>
      </c>
      <c r="M2695" t="b">
        <v>0</v>
      </c>
      <c r="N2695" t="s">
        <v>8275</v>
      </c>
      <c r="O2695" s="9">
        <f t="shared" si="252"/>
        <v>6.6666666666666671E-3</v>
      </c>
      <c r="P2695" s="10">
        <f t="shared" si="253"/>
        <v>1</v>
      </c>
      <c r="Q2695" t="str">
        <f t="shared" si="254"/>
        <v>publishing</v>
      </c>
      <c r="R2695" t="str">
        <f t="shared" si="255"/>
        <v>fiction</v>
      </c>
      <c r="S2695" s="15">
        <f t="shared" si="256"/>
        <v>41444.39261574074</v>
      </c>
      <c r="T2695" s="15">
        <f t="shared" si="257"/>
        <v>41486.571527777778</v>
      </c>
    </row>
    <row r="2696" spans="1:20" ht="28.8" x14ac:dyDescent="0.3">
      <c r="A2696">
        <v>1559</v>
      </c>
      <c r="B2696" s="3" t="s">
        <v>1560</v>
      </c>
      <c r="C2696" s="3" t="s">
        <v>5669</v>
      </c>
      <c r="D2696">
        <v>15000</v>
      </c>
      <c r="E2696">
        <v>50</v>
      </c>
      <c r="F2696" s="6" t="s">
        <v>8221</v>
      </c>
      <c r="G2696" t="s">
        <v>8224</v>
      </c>
      <c r="H2696" t="s">
        <v>8246</v>
      </c>
      <c r="I2696">
        <v>1430270199</v>
      </c>
      <c r="J2696">
        <v>1428974199</v>
      </c>
      <c r="K2696" t="b">
        <v>0</v>
      </c>
      <c r="L2696">
        <v>1</v>
      </c>
      <c r="M2696" t="b">
        <v>0</v>
      </c>
      <c r="N2696" t="s">
        <v>8289</v>
      </c>
      <c r="O2696" s="9">
        <f t="shared" si="252"/>
        <v>0.33333333333333337</v>
      </c>
      <c r="P2696" s="10">
        <f t="shared" si="253"/>
        <v>50</v>
      </c>
      <c r="Q2696" t="str">
        <f t="shared" si="254"/>
        <v>photography</v>
      </c>
      <c r="R2696" t="str">
        <f t="shared" si="255"/>
        <v>nature</v>
      </c>
      <c r="S2696" s="15">
        <f t="shared" si="256"/>
        <v>42107.80322916666</v>
      </c>
      <c r="T2696" s="15">
        <f t="shared" si="257"/>
        <v>42122.80322916666</v>
      </c>
    </row>
    <row r="2697" spans="1:20" ht="43.2" x14ac:dyDescent="0.3">
      <c r="A2697">
        <v>1597</v>
      </c>
      <c r="B2697" s="3" t="s">
        <v>1598</v>
      </c>
      <c r="C2697" s="3" t="s">
        <v>5707</v>
      </c>
      <c r="D2697">
        <v>15000</v>
      </c>
      <c r="E2697">
        <v>0</v>
      </c>
      <c r="F2697" s="6" t="s">
        <v>8221</v>
      </c>
      <c r="G2697" t="s">
        <v>8224</v>
      </c>
      <c r="H2697" t="s">
        <v>8246</v>
      </c>
      <c r="I2697">
        <v>1474360197</v>
      </c>
      <c r="J2697">
        <v>1471768197</v>
      </c>
      <c r="K2697" t="b">
        <v>0</v>
      </c>
      <c r="L2697">
        <v>0</v>
      </c>
      <c r="M2697" t="b">
        <v>0</v>
      </c>
      <c r="N2697" t="s">
        <v>8291</v>
      </c>
      <c r="O2697" s="9">
        <f t="shared" si="252"/>
        <v>0</v>
      </c>
      <c r="P2697" s="10" t="e">
        <f t="shared" si="253"/>
        <v>#DIV/0!</v>
      </c>
      <c r="Q2697" t="str">
        <f t="shared" si="254"/>
        <v>photography</v>
      </c>
      <c r="R2697" t="str">
        <f t="shared" si="255"/>
        <v>places</v>
      </c>
      <c r="S2697" s="15">
        <f t="shared" si="256"/>
        <v>42603.104131944448</v>
      </c>
      <c r="T2697" s="15">
        <f t="shared" si="257"/>
        <v>42633.104131944448</v>
      </c>
    </row>
    <row r="2698" spans="1:20" ht="28.8" x14ac:dyDescent="0.3">
      <c r="A2698">
        <v>1818</v>
      </c>
      <c r="B2698" s="3" t="s">
        <v>1819</v>
      </c>
      <c r="C2698" s="3" t="s">
        <v>5928</v>
      </c>
      <c r="D2698">
        <v>15000</v>
      </c>
      <c r="E2698">
        <v>0</v>
      </c>
      <c r="F2698" s="6" t="s">
        <v>8221</v>
      </c>
      <c r="G2698" t="s">
        <v>8224</v>
      </c>
      <c r="H2698" t="s">
        <v>8246</v>
      </c>
      <c r="I2698">
        <v>1428035850</v>
      </c>
      <c r="J2698">
        <v>1425447450</v>
      </c>
      <c r="K2698" t="b">
        <v>0</v>
      </c>
      <c r="L2698">
        <v>0</v>
      </c>
      <c r="M2698" t="b">
        <v>0</v>
      </c>
      <c r="N2698" t="s">
        <v>8285</v>
      </c>
      <c r="O2698" s="9">
        <f t="shared" si="252"/>
        <v>0</v>
      </c>
      <c r="P2698" s="10" t="e">
        <f t="shared" si="253"/>
        <v>#DIV/0!</v>
      </c>
      <c r="Q2698" t="str">
        <f t="shared" si="254"/>
        <v>photography</v>
      </c>
      <c r="R2698" t="str">
        <f t="shared" si="255"/>
        <v>photobooks</v>
      </c>
      <c r="S2698" s="15">
        <f t="shared" si="256"/>
        <v>42066.984375</v>
      </c>
      <c r="T2698" s="15">
        <f t="shared" si="257"/>
        <v>42096.942708333328</v>
      </c>
    </row>
    <row r="2699" spans="1:20" ht="57.6" x14ac:dyDescent="0.3">
      <c r="A2699">
        <v>1984</v>
      </c>
      <c r="B2699" s="3" t="s">
        <v>1985</v>
      </c>
      <c r="C2699" s="3" t="s">
        <v>6094</v>
      </c>
      <c r="D2699">
        <v>15000</v>
      </c>
      <c r="E2699">
        <v>3172</v>
      </c>
      <c r="F2699" s="6" t="s">
        <v>8221</v>
      </c>
      <c r="G2699" t="s">
        <v>8224</v>
      </c>
      <c r="H2699" t="s">
        <v>8246</v>
      </c>
      <c r="I2699">
        <v>1417377481</v>
      </c>
      <c r="J2699">
        <v>1412189881</v>
      </c>
      <c r="K2699" t="b">
        <v>0</v>
      </c>
      <c r="L2699">
        <v>7</v>
      </c>
      <c r="M2699" t="b">
        <v>0</v>
      </c>
      <c r="N2699" t="s">
        <v>8296</v>
      </c>
      <c r="O2699" s="9">
        <f t="shared" si="252"/>
        <v>21.146666666666665</v>
      </c>
      <c r="P2699" s="10">
        <f t="shared" si="253"/>
        <v>453.14285714285717</v>
      </c>
      <c r="Q2699" t="str">
        <f t="shared" si="254"/>
        <v>photography</v>
      </c>
      <c r="R2699" t="str">
        <f t="shared" si="255"/>
        <v>people</v>
      </c>
      <c r="S2699" s="15">
        <f t="shared" si="256"/>
        <v>41913.540289351848</v>
      </c>
      <c r="T2699" s="15">
        <f t="shared" si="257"/>
        <v>41973.581956018519</v>
      </c>
    </row>
    <row r="2700" spans="1:20" ht="43.2" x14ac:dyDescent="0.3">
      <c r="A2700">
        <v>2128</v>
      </c>
      <c r="B2700" s="3" t="s">
        <v>2129</v>
      </c>
      <c r="C2700" s="3" t="s">
        <v>6238</v>
      </c>
      <c r="D2700">
        <v>15000</v>
      </c>
      <c r="E2700">
        <v>25</v>
      </c>
      <c r="F2700" s="6" t="s">
        <v>8221</v>
      </c>
      <c r="G2700" t="s">
        <v>8229</v>
      </c>
      <c r="H2700" t="s">
        <v>8251</v>
      </c>
      <c r="I2700">
        <v>1411324369</v>
      </c>
      <c r="J2700">
        <v>1406140369</v>
      </c>
      <c r="K2700" t="b">
        <v>0</v>
      </c>
      <c r="L2700">
        <v>1</v>
      </c>
      <c r="M2700" t="b">
        <v>0</v>
      </c>
      <c r="N2700" t="s">
        <v>8282</v>
      </c>
      <c r="O2700" s="9">
        <f t="shared" si="252"/>
        <v>0.16666666666666669</v>
      </c>
      <c r="P2700" s="10">
        <f t="shared" si="253"/>
        <v>25</v>
      </c>
      <c r="Q2700" t="str">
        <f t="shared" si="254"/>
        <v>games</v>
      </c>
      <c r="R2700" t="str">
        <f t="shared" si="255"/>
        <v>video games</v>
      </c>
      <c r="S2700" s="15">
        <f t="shared" si="256"/>
        <v>41843.522789351853</v>
      </c>
      <c r="T2700" s="15">
        <f t="shared" si="257"/>
        <v>41903.522789351853</v>
      </c>
    </row>
    <row r="2701" spans="1:20" ht="43.2" x14ac:dyDescent="0.3">
      <c r="A2701">
        <v>2141</v>
      </c>
      <c r="B2701" s="3" t="s">
        <v>2142</v>
      </c>
      <c r="C2701" s="3" t="s">
        <v>6251</v>
      </c>
      <c r="D2701">
        <v>15000</v>
      </c>
      <c r="E2701">
        <v>0</v>
      </c>
      <c r="F2701" s="6" t="s">
        <v>8221</v>
      </c>
      <c r="G2701" t="s">
        <v>8224</v>
      </c>
      <c r="H2701" t="s">
        <v>8246</v>
      </c>
      <c r="I2701">
        <v>1415947159</v>
      </c>
      <c r="J2701">
        <v>1413351559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52"/>
        <v>0</v>
      </c>
      <c r="P2701" s="10" t="e">
        <f t="shared" si="253"/>
        <v>#DIV/0!</v>
      </c>
      <c r="Q2701" t="str">
        <f t="shared" si="254"/>
        <v>games</v>
      </c>
      <c r="R2701" t="str">
        <f t="shared" si="255"/>
        <v>video games</v>
      </c>
      <c r="S2701" s="15">
        <f t="shared" si="256"/>
        <v>41926.985636574071</v>
      </c>
      <c r="T2701" s="15">
        <f t="shared" si="257"/>
        <v>41957.027303240742</v>
      </c>
    </row>
    <row r="2702" spans="1:20" ht="43.2" x14ac:dyDescent="0.3">
      <c r="A2702">
        <v>2145</v>
      </c>
      <c r="B2702" s="3" t="s">
        <v>2146</v>
      </c>
      <c r="C2702" s="3" t="s">
        <v>6255</v>
      </c>
      <c r="D2702">
        <v>15000</v>
      </c>
      <c r="E2702">
        <v>4565</v>
      </c>
      <c r="F2702" s="6" t="s">
        <v>8221</v>
      </c>
      <c r="G2702" t="s">
        <v>8224</v>
      </c>
      <c r="H2702" t="s">
        <v>8246</v>
      </c>
      <c r="I2702">
        <v>1385534514</v>
      </c>
      <c r="J2702">
        <v>1382938914</v>
      </c>
      <c r="K2702" t="b">
        <v>0</v>
      </c>
      <c r="L2702">
        <v>89</v>
      </c>
      <c r="M2702" t="b">
        <v>0</v>
      </c>
      <c r="N2702" t="s">
        <v>8282</v>
      </c>
      <c r="O2702" s="9">
        <f t="shared" si="252"/>
        <v>30.433333333333334</v>
      </c>
      <c r="P2702" s="10">
        <f t="shared" si="253"/>
        <v>51.292134831460672</v>
      </c>
      <c r="Q2702" t="str">
        <f t="shared" si="254"/>
        <v>games</v>
      </c>
      <c r="R2702" t="str">
        <f t="shared" si="255"/>
        <v>video games</v>
      </c>
      <c r="S2702" s="15">
        <f t="shared" si="256"/>
        <v>41574.987430555557</v>
      </c>
      <c r="T2702" s="15">
        <f t="shared" si="257"/>
        <v>41605.029097222221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10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42801.524699074071</v>
      </c>
      <c r="T2703" s="15">
        <f t="shared" si="257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10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42800.551817129628</v>
      </c>
      <c r="T2704" s="15">
        <f t="shared" si="257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10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42756.440162037034</v>
      </c>
      <c r="T2705" s="15">
        <f t="shared" si="257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10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42787.612430555557</v>
      </c>
      <c r="T2706" s="15">
        <f t="shared" si="257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10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42773.666180555556</v>
      </c>
      <c r="T2707" s="15">
        <f t="shared" si="257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10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41899.044942129629</v>
      </c>
      <c r="T2708" s="15">
        <f t="shared" si="257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10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41391.532905092594</v>
      </c>
      <c r="T2709" s="15">
        <f t="shared" si="257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42512.448217592595</v>
      </c>
      <c r="T2710" s="15">
        <f t="shared" si="257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10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42611.899780092594</v>
      </c>
      <c r="T2711" s="15">
        <f t="shared" si="257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10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41827.979490740741</v>
      </c>
      <c r="T2712" s="15">
        <f t="shared" si="257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10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41780.495254629634</v>
      </c>
      <c r="T2713" s="15">
        <f t="shared" si="257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10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41431.812037037038</v>
      </c>
      <c r="T2714" s="15">
        <f t="shared" si="257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10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42322.403749999998</v>
      </c>
      <c r="T2715" s="15">
        <f t="shared" si="257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10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42629.405046296291</v>
      </c>
      <c r="T2716" s="15">
        <f t="shared" si="257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10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42387.148472222223</v>
      </c>
      <c r="T2717" s="15">
        <f t="shared" si="257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10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42255.083252314813</v>
      </c>
      <c r="T2718" s="15">
        <f t="shared" si="257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10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41934.664918981485</v>
      </c>
      <c r="T2719" s="15">
        <f t="shared" si="257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1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42465.346585648149</v>
      </c>
      <c r="T2720" s="15">
        <f t="shared" si="257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10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42417.781180555554</v>
      </c>
      <c r="T2721" s="15">
        <f t="shared" si="257"/>
        <v>42477.739513888882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ref="O2722:O2785" si="258">E2722/D2722*100</f>
        <v>118.12400000000001</v>
      </c>
      <c r="P2722" s="10">
        <f t="shared" ref="P2722:P2785" si="259">E2722/L2722</f>
        <v>170.69942196531792</v>
      </c>
      <c r="Q2722" t="str">
        <f t="shared" ref="Q2722:Q2785" si="260">LEFT(N2722, SEARCH("/", N2722)-1)</f>
        <v>theater</v>
      </c>
      <c r="R2722" t="str">
        <f t="shared" ref="R2722:R2785" si="261">RIGHT(N2722,LEN(N2722)-SEARCH("/",N2722))</f>
        <v>spaces</v>
      </c>
      <c r="S2722" s="15">
        <f t="shared" si="256"/>
        <v>42655.215891203698</v>
      </c>
      <c r="T2722" s="15">
        <f t="shared" si="257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8"/>
        <v>1462</v>
      </c>
      <c r="P2723" s="10">
        <f t="shared" si="259"/>
        <v>40.762081784386616</v>
      </c>
      <c r="Q2723" t="str">
        <f t="shared" si="260"/>
        <v>technology</v>
      </c>
      <c r="R2723" t="str">
        <f t="shared" si="261"/>
        <v>hardware</v>
      </c>
      <c r="S2723" s="15">
        <f t="shared" si="256"/>
        <v>41493.293958333335</v>
      </c>
      <c r="T2723" s="15">
        <f t="shared" si="257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8"/>
        <v>252.54</v>
      </c>
      <c r="P2724" s="10">
        <f t="shared" si="259"/>
        <v>68.254054054054052</v>
      </c>
      <c r="Q2724" t="str">
        <f t="shared" si="260"/>
        <v>technology</v>
      </c>
      <c r="R2724" t="str">
        <f t="shared" si="261"/>
        <v>hardware</v>
      </c>
      <c r="S2724" s="15">
        <f t="shared" si="256"/>
        <v>42704.607094907406</v>
      </c>
      <c r="T2724" s="15">
        <f t="shared" si="257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8"/>
        <v>140.05000000000001</v>
      </c>
      <c r="P2725" s="10">
        <f t="shared" si="259"/>
        <v>95.48863636363636</v>
      </c>
      <c r="Q2725" t="str">
        <f t="shared" si="260"/>
        <v>technology</v>
      </c>
      <c r="R2725" t="str">
        <f t="shared" si="261"/>
        <v>hardware</v>
      </c>
      <c r="S2725" s="15">
        <f t="shared" si="256"/>
        <v>41944.58898148148</v>
      </c>
      <c r="T2725" s="15">
        <f t="shared" si="257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8"/>
        <v>296.87520259319291</v>
      </c>
      <c r="P2726" s="10">
        <f t="shared" si="259"/>
        <v>7.1902649656526005</v>
      </c>
      <c r="Q2726" t="str">
        <f t="shared" si="260"/>
        <v>technology</v>
      </c>
      <c r="R2726" t="str">
        <f t="shared" si="261"/>
        <v>hardware</v>
      </c>
      <c r="S2726" s="15">
        <f t="shared" si="256"/>
        <v>42199.07707175926</v>
      </c>
      <c r="T2726" s="15">
        <f t="shared" si="257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8"/>
        <v>144.54249999999999</v>
      </c>
      <c r="P2727" s="10">
        <f t="shared" si="259"/>
        <v>511.65486725663715</v>
      </c>
      <c r="Q2727" t="str">
        <f t="shared" si="260"/>
        <v>technology</v>
      </c>
      <c r="R2727" t="str">
        <f t="shared" si="261"/>
        <v>hardware</v>
      </c>
      <c r="S2727" s="15">
        <f t="shared" si="256"/>
        <v>42745.494618055556</v>
      </c>
      <c r="T2727" s="15">
        <f t="shared" si="257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8"/>
        <v>105.745</v>
      </c>
      <c r="P2728" s="10">
        <f t="shared" si="259"/>
        <v>261.74504950495049</v>
      </c>
      <c r="Q2728" t="str">
        <f t="shared" si="260"/>
        <v>technology</v>
      </c>
      <c r="R2728" t="str">
        <f t="shared" si="261"/>
        <v>hardware</v>
      </c>
      <c r="S2728" s="15">
        <f t="shared" si="256"/>
        <v>42452.329988425925</v>
      </c>
      <c r="T2728" s="15">
        <f t="shared" si="257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8"/>
        <v>493.21000000000004</v>
      </c>
      <c r="P2729" s="10">
        <f t="shared" si="259"/>
        <v>69.760961810466767</v>
      </c>
      <c r="Q2729" t="str">
        <f t="shared" si="260"/>
        <v>technology</v>
      </c>
      <c r="R2729" t="str">
        <f t="shared" si="261"/>
        <v>hardware</v>
      </c>
      <c r="S2729" s="15">
        <f t="shared" si="256"/>
        <v>42198.426655092597</v>
      </c>
      <c r="T2729" s="15">
        <f t="shared" si="257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8"/>
        <v>201.82666666666668</v>
      </c>
      <c r="P2730" s="10">
        <f t="shared" si="259"/>
        <v>77.229591836734699</v>
      </c>
      <c r="Q2730" t="str">
        <f t="shared" si="260"/>
        <v>technology</v>
      </c>
      <c r="R2730" t="str">
        <f t="shared" si="261"/>
        <v>hardware</v>
      </c>
      <c r="S2730" s="15">
        <f t="shared" si="256"/>
        <v>42333.34993055556</v>
      </c>
      <c r="T2730" s="15">
        <f t="shared" si="257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8"/>
        <v>104.44</v>
      </c>
      <c r="P2731" s="10">
        <f t="shared" si="259"/>
        <v>340.56521739130437</v>
      </c>
      <c r="Q2731" t="str">
        <f t="shared" si="260"/>
        <v>technology</v>
      </c>
      <c r="R2731" t="str">
        <f t="shared" si="261"/>
        <v>hardware</v>
      </c>
      <c r="S2731" s="15">
        <f t="shared" si="256"/>
        <v>42094.990706018521</v>
      </c>
      <c r="T2731" s="15">
        <f t="shared" si="257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8"/>
        <v>170.29262962962963</v>
      </c>
      <c r="P2732" s="10">
        <f t="shared" si="259"/>
        <v>67.417903225806455</v>
      </c>
      <c r="Q2732" t="str">
        <f t="shared" si="260"/>
        <v>technology</v>
      </c>
      <c r="R2732" t="str">
        <f t="shared" si="261"/>
        <v>hardware</v>
      </c>
      <c r="S2732" s="15">
        <f t="shared" si="256"/>
        <v>41351.291377314818</v>
      </c>
      <c r="T2732" s="15">
        <f t="shared" si="257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8"/>
        <v>104.30333333333333</v>
      </c>
      <c r="P2733" s="10">
        <f t="shared" si="259"/>
        <v>845.70270270270271</v>
      </c>
      <c r="Q2733" t="str">
        <f t="shared" si="260"/>
        <v>technology</v>
      </c>
      <c r="R2733" t="str">
        <f t="shared" si="261"/>
        <v>hardware</v>
      </c>
      <c r="S2733" s="15">
        <f t="shared" si="256"/>
        <v>41872.275717592594</v>
      </c>
      <c r="T2733" s="15">
        <f t="shared" si="257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8"/>
        <v>118.25000000000001</v>
      </c>
      <c r="P2734" s="10">
        <f t="shared" si="259"/>
        <v>97.191780821917803</v>
      </c>
      <c r="Q2734" t="str">
        <f t="shared" si="260"/>
        <v>technology</v>
      </c>
      <c r="R2734" t="str">
        <f t="shared" si="261"/>
        <v>hardware</v>
      </c>
      <c r="S2734" s="15">
        <f t="shared" si="256"/>
        <v>41389.558194444442</v>
      </c>
      <c r="T2734" s="15">
        <f t="shared" si="257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8"/>
        <v>107.538</v>
      </c>
      <c r="P2735" s="10">
        <f t="shared" si="259"/>
        <v>451.84033613445376</v>
      </c>
      <c r="Q2735" t="str">
        <f t="shared" si="260"/>
        <v>technology</v>
      </c>
      <c r="R2735" t="str">
        <f t="shared" si="261"/>
        <v>hardware</v>
      </c>
      <c r="S2735" s="15">
        <f t="shared" si="256"/>
        <v>42044.022847222222</v>
      </c>
      <c r="T2735" s="15">
        <f t="shared" si="257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8"/>
        <v>2260300</v>
      </c>
      <c r="P2736" s="10">
        <f t="shared" si="259"/>
        <v>138.66871165644173</v>
      </c>
      <c r="Q2736" t="str">
        <f t="shared" si="260"/>
        <v>technology</v>
      </c>
      <c r="R2736" t="str">
        <f t="shared" si="261"/>
        <v>hardware</v>
      </c>
      <c r="S2736" s="15">
        <f t="shared" si="256"/>
        <v>42626.418888888889</v>
      </c>
      <c r="T2736" s="15">
        <f t="shared" si="257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8"/>
        <v>978.13466666666682</v>
      </c>
      <c r="P2737" s="10">
        <f t="shared" si="259"/>
        <v>21.640147492625371</v>
      </c>
      <c r="Q2737" t="str">
        <f t="shared" si="260"/>
        <v>technology</v>
      </c>
      <c r="R2737" t="str">
        <f t="shared" si="261"/>
        <v>hardware</v>
      </c>
      <c r="S2737" s="15">
        <f t="shared" si="256"/>
        <v>41315.870949074073</v>
      </c>
      <c r="T2737" s="15">
        <f t="shared" si="257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8"/>
        <v>122.9</v>
      </c>
      <c r="P2738" s="10">
        <f t="shared" si="259"/>
        <v>169.51724137931035</v>
      </c>
      <c r="Q2738" t="str">
        <f t="shared" si="260"/>
        <v>technology</v>
      </c>
      <c r="R2738" t="str">
        <f t="shared" si="261"/>
        <v>hardware</v>
      </c>
      <c r="S2738" s="15">
        <f t="shared" si="256"/>
        <v>41722.416354166664</v>
      </c>
      <c r="T2738" s="15">
        <f t="shared" si="257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8"/>
        <v>246.0608</v>
      </c>
      <c r="P2739" s="10">
        <f t="shared" si="259"/>
        <v>161.88210526315791</v>
      </c>
      <c r="Q2739" t="str">
        <f t="shared" si="260"/>
        <v>technology</v>
      </c>
      <c r="R2739" t="str">
        <f t="shared" si="261"/>
        <v>hardware</v>
      </c>
      <c r="S2739" s="15">
        <f t="shared" si="256"/>
        <v>41611.667673611111</v>
      </c>
      <c r="T2739" s="15">
        <f t="shared" si="257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8"/>
        <v>147.94</v>
      </c>
      <c r="P2740" s="10">
        <f t="shared" si="259"/>
        <v>493.13333333333333</v>
      </c>
      <c r="Q2740" t="str">
        <f t="shared" si="260"/>
        <v>technology</v>
      </c>
      <c r="R2740" t="str">
        <f t="shared" si="261"/>
        <v>hardware</v>
      </c>
      <c r="S2740" s="15">
        <f t="shared" si="256"/>
        <v>42619.893564814818</v>
      </c>
      <c r="T2740" s="15">
        <f t="shared" si="257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8"/>
        <v>384.09090909090907</v>
      </c>
      <c r="P2741" s="10">
        <f t="shared" si="259"/>
        <v>22.120418848167539</v>
      </c>
      <c r="Q2741" t="str">
        <f t="shared" si="260"/>
        <v>technology</v>
      </c>
      <c r="R2741" t="str">
        <f t="shared" si="261"/>
        <v>hardware</v>
      </c>
      <c r="S2741" s="15">
        <f t="shared" si="256"/>
        <v>41719.637928240743</v>
      </c>
      <c r="T2741" s="15">
        <f t="shared" si="257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8"/>
        <v>103.33333333333334</v>
      </c>
      <c r="P2742" s="10">
        <f t="shared" si="259"/>
        <v>18.235294117647058</v>
      </c>
      <c r="Q2742" t="str">
        <f t="shared" si="260"/>
        <v>technology</v>
      </c>
      <c r="R2742" t="str">
        <f t="shared" si="261"/>
        <v>hardware</v>
      </c>
      <c r="S2742" s="15">
        <f t="shared" si="256"/>
        <v>42044.781851851847</v>
      </c>
      <c r="T2742" s="15">
        <f t="shared" si="257"/>
        <v>42074.74018518519</v>
      </c>
    </row>
    <row r="2743" spans="1:20" ht="43.2" x14ac:dyDescent="0.3">
      <c r="A2743">
        <v>2404</v>
      </c>
      <c r="B2743" s="3" t="s">
        <v>2405</v>
      </c>
      <c r="C2743" s="3" t="s">
        <v>6514</v>
      </c>
      <c r="D2743">
        <v>15000</v>
      </c>
      <c r="E2743">
        <v>0</v>
      </c>
      <c r="F2743" s="6" t="s">
        <v>8221</v>
      </c>
      <c r="G2743" t="s">
        <v>8224</v>
      </c>
      <c r="H2743" t="s">
        <v>8246</v>
      </c>
      <c r="I2743">
        <v>1451782607</v>
      </c>
      <c r="J2743">
        <v>1449190607</v>
      </c>
      <c r="K2743" t="b">
        <v>0</v>
      </c>
      <c r="L2743">
        <v>0</v>
      </c>
      <c r="M2743" t="b">
        <v>0</v>
      </c>
      <c r="N2743" t="s">
        <v>8284</v>
      </c>
      <c r="O2743" s="9">
        <f t="shared" si="258"/>
        <v>0</v>
      </c>
      <c r="P2743" s="10" t="e">
        <f t="shared" si="259"/>
        <v>#DIV/0!</v>
      </c>
      <c r="Q2743" t="str">
        <f t="shared" si="260"/>
        <v>food</v>
      </c>
      <c r="R2743" t="str">
        <f t="shared" si="261"/>
        <v>food trucks</v>
      </c>
      <c r="S2743" s="15">
        <f t="shared" si="256"/>
        <v>42341.78943287037</v>
      </c>
      <c r="T2743" s="15">
        <f t="shared" si="257"/>
        <v>42371.78943287037</v>
      </c>
    </row>
    <row r="2744" spans="1:20" ht="43.2" x14ac:dyDescent="0.3">
      <c r="A2744">
        <v>2408</v>
      </c>
      <c r="B2744" s="3" t="s">
        <v>2409</v>
      </c>
      <c r="C2744" s="3" t="s">
        <v>6518</v>
      </c>
      <c r="D2744">
        <v>15000</v>
      </c>
      <c r="E2744">
        <v>30</v>
      </c>
      <c r="F2744" s="6" t="s">
        <v>8221</v>
      </c>
      <c r="G2744" t="s">
        <v>8224</v>
      </c>
      <c r="H2744" t="s">
        <v>8246</v>
      </c>
      <c r="I2744">
        <v>1415247757</v>
      </c>
      <c r="J2744">
        <v>1412652157</v>
      </c>
      <c r="K2744" t="b">
        <v>0</v>
      </c>
      <c r="L2744">
        <v>2</v>
      </c>
      <c r="M2744" t="b">
        <v>0</v>
      </c>
      <c r="N2744" t="s">
        <v>8284</v>
      </c>
      <c r="O2744" s="9">
        <f t="shared" si="258"/>
        <v>0.2</v>
      </c>
      <c r="P2744" s="10">
        <f t="shared" si="259"/>
        <v>15</v>
      </c>
      <c r="Q2744" t="str">
        <f t="shared" si="260"/>
        <v>food</v>
      </c>
      <c r="R2744" t="str">
        <f t="shared" si="261"/>
        <v>food trucks</v>
      </c>
      <c r="S2744" s="15">
        <f t="shared" si="256"/>
        <v>41918.890706018516</v>
      </c>
      <c r="T2744" s="15">
        <f t="shared" si="257"/>
        <v>41948.932372685187</v>
      </c>
    </row>
    <row r="2745" spans="1:20" ht="57.6" x14ac:dyDescent="0.3">
      <c r="A2745">
        <v>2410</v>
      </c>
      <c r="B2745" s="3" t="s">
        <v>2411</v>
      </c>
      <c r="C2745" s="3" t="s">
        <v>6520</v>
      </c>
      <c r="D2745">
        <v>15000</v>
      </c>
      <c r="E2745">
        <v>0</v>
      </c>
      <c r="F2745" s="6" t="s">
        <v>8221</v>
      </c>
      <c r="G2745" t="s">
        <v>8226</v>
      </c>
      <c r="H2745" t="s">
        <v>8248</v>
      </c>
      <c r="I2745">
        <v>1441619275</v>
      </c>
      <c r="J2745">
        <v>1439027275</v>
      </c>
      <c r="K2745" t="b">
        <v>0</v>
      </c>
      <c r="L2745">
        <v>0</v>
      </c>
      <c r="M2745" t="b">
        <v>0</v>
      </c>
      <c r="N2745" t="s">
        <v>8284</v>
      </c>
      <c r="O2745" s="9">
        <f t="shared" si="258"/>
        <v>0</v>
      </c>
      <c r="P2745" s="10" t="e">
        <f t="shared" si="259"/>
        <v>#DIV/0!</v>
      </c>
      <c r="Q2745" t="str">
        <f t="shared" si="260"/>
        <v>food</v>
      </c>
      <c r="R2745" t="str">
        <f t="shared" si="261"/>
        <v>food trucks</v>
      </c>
      <c r="S2745" s="15">
        <f t="shared" si="256"/>
        <v>42224.158275462964</v>
      </c>
      <c r="T2745" s="15">
        <f t="shared" si="257"/>
        <v>42254.158275462964</v>
      </c>
    </row>
    <row r="2746" spans="1:20" ht="43.2" x14ac:dyDescent="0.3">
      <c r="A2746">
        <v>2414</v>
      </c>
      <c r="B2746" s="3" t="s">
        <v>2415</v>
      </c>
      <c r="C2746" s="3" t="s">
        <v>6524</v>
      </c>
      <c r="D2746">
        <v>15000</v>
      </c>
      <c r="E2746">
        <v>460</v>
      </c>
      <c r="F2746" s="6" t="s">
        <v>8221</v>
      </c>
      <c r="G2746" t="s">
        <v>8224</v>
      </c>
      <c r="H2746" t="s">
        <v>8246</v>
      </c>
      <c r="I2746">
        <v>1440215940</v>
      </c>
      <c r="J2746">
        <v>1436805660</v>
      </c>
      <c r="K2746" t="b">
        <v>0</v>
      </c>
      <c r="L2746">
        <v>13</v>
      </c>
      <c r="M2746" t="b">
        <v>0</v>
      </c>
      <c r="N2746" t="s">
        <v>8284</v>
      </c>
      <c r="O2746" s="9">
        <f t="shared" si="258"/>
        <v>3.0666666666666664</v>
      </c>
      <c r="P2746" s="10">
        <f t="shared" si="259"/>
        <v>35.384615384615387</v>
      </c>
      <c r="Q2746" t="str">
        <f t="shared" si="260"/>
        <v>food</v>
      </c>
      <c r="R2746" t="str">
        <f t="shared" si="261"/>
        <v>food trucks</v>
      </c>
      <c r="S2746" s="15">
        <f t="shared" si="256"/>
        <v>42198.445138888885</v>
      </c>
      <c r="T2746" s="15">
        <f t="shared" si="257"/>
        <v>42237.915972222225</v>
      </c>
    </row>
    <row r="2747" spans="1:20" ht="43.2" x14ac:dyDescent="0.3">
      <c r="A2747">
        <v>2438</v>
      </c>
      <c r="B2747" s="3" t="s">
        <v>2439</v>
      </c>
      <c r="C2747" s="3" t="s">
        <v>6548</v>
      </c>
      <c r="D2747">
        <v>15000</v>
      </c>
      <c r="E2747">
        <v>50</v>
      </c>
      <c r="F2747" s="6" t="s">
        <v>8221</v>
      </c>
      <c r="G2747" t="s">
        <v>8224</v>
      </c>
      <c r="H2747" t="s">
        <v>8246</v>
      </c>
      <c r="I2747">
        <v>1449529062</v>
      </c>
      <c r="J2747">
        <v>1444341462</v>
      </c>
      <c r="K2747" t="b">
        <v>0</v>
      </c>
      <c r="L2747">
        <v>1</v>
      </c>
      <c r="M2747" t="b">
        <v>0</v>
      </c>
      <c r="N2747" t="s">
        <v>8284</v>
      </c>
      <c r="O2747" s="9">
        <f t="shared" si="258"/>
        <v>0.33333333333333337</v>
      </c>
      <c r="P2747" s="10">
        <f t="shared" si="259"/>
        <v>50</v>
      </c>
      <c r="Q2747" t="str">
        <f t="shared" si="260"/>
        <v>food</v>
      </c>
      <c r="R2747" t="str">
        <f t="shared" si="261"/>
        <v>food trucks</v>
      </c>
      <c r="S2747" s="15">
        <f t="shared" si="256"/>
        <v>42285.66506944444</v>
      </c>
      <c r="T2747" s="15">
        <f t="shared" si="257"/>
        <v>42345.706736111111</v>
      </c>
    </row>
    <row r="2748" spans="1:20" ht="28.8" x14ac:dyDescent="0.3">
      <c r="A2748">
        <v>2595</v>
      </c>
      <c r="B2748" s="3" t="s">
        <v>2595</v>
      </c>
      <c r="C2748" s="3" t="s">
        <v>6705</v>
      </c>
      <c r="D2748">
        <v>15000</v>
      </c>
      <c r="E2748">
        <v>1825</v>
      </c>
      <c r="F2748" s="6" t="s">
        <v>8221</v>
      </c>
      <c r="G2748" t="s">
        <v>8224</v>
      </c>
      <c r="H2748" t="s">
        <v>8246</v>
      </c>
      <c r="I2748">
        <v>1487915500</v>
      </c>
      <c r="J2748">
        <v>1485323500</v>
      </c>
      <c r="K2748" t="b">
        <v>0</v>
      </c>
      <c r="L2748">
        <v>19</v>
      </c>
      <c r="M2748" t="b">
        <v>0</v>
      </c>
      <c r="N2748" t="s">
        <v>8284</v>
      </c>
      <c r="O2748" s="9">
        <f t="shared" si="258"/>
        <v>12.166666666666668</v>
      </c>
      <c r="P2748" s="10">
        <f t="shared" si="259"/>
        <v>96.05263157894737</v>
      </c>
      <c r="Q2748" t="str">
        <f t="shared" si="260"/>
        <v>food</v>
      </c>
      <c r="R2748" t="str">
        <f t="shared" si="261"/>
        <v>food trucks</v>
      </c>
      <c r="S2748" s="15">
        <f t="shared" si="256"/>
        <v>42759.994212962964</v>
      </c>
      <c r="T2748" s="15">
        <f t="shared" si="257"/>
        <v>42789.994212962964</v>
      </c>
    </row>
    <row r="2749" spans="1:20" ht="43.2" x14ac:dyDescent="0.3">
      <c r="A2749">
        <v>2683</v>
      </c>
      <c r="B2749" s="3" t="s">
        <v>2683</v>
      </c>
      <c r="C2749" s="3" t="s">
        <v>6793</v>
      </c>
      <c r="D2749">
        <v>15000</v>
      </c>
      <c r="E2749">
        <v>36</v>
      </c>
      <c r="F2749" s="6" t="s">
        <v>8221</v>
      </c>
      <c r="G2749" t="s">
        <v>8224</v>
      </c>
      <c r="H2749" t="s">
        <v>8246</v>
      </c>
      <c r="I2749">
        <v>1425233240</v>
      </c>
      <c r="J2749">
        <v>1422641240</v>
      </c>
      <c r="K2749" t="b">
        <v>0</v>
      </c>
      <c r="L2749">
        <v>3</v>
      </c>
      <c r="M2749" t="b">
        <v>0</v>
      </c>
      <c r="N2749" t="s">
        <v>8284</v>
      </c>
      <c r="O2749" s="9">
        <f t="shared" si="258"/>
        <v>0.24</v>
      </c>
      <c r="P2749" s="10">
        <f t="shared" si="259"/>
        <v>12</v>
      </c>
      <c r="Q2749" t="str">
        <f t="shared" si="260"/>
        <v>food</v>
      </c>
      <c r="R2749" t="str">
        <f t="shared" si="261"/>
        <v>food trucks</v>
      </c>
      <c r="S2749" s="15">
        <f t="shared" si="256"/>
        <v>42034.50509259259</v>
      </c>
      <c r="T2749" s="15">
        <f t="shared" si="257"/>
        <v>42064.50509259259</v>
      </c>
    </row>
    <row r="2750" spans="1:20" ht="43.2" x14ac:dyDescent="0.3">
      <c r="A2750">
        <v>2687</v>
      </c>
      <c r="B2750" s="3" t="s">
        <v>2687</v>
      </c>
      <c r="C2750" s="3" t="s">
        <v>6797</v>
      </c>
      <c r="D2750">
        <v>15000</v>
      </c>
      <c r="E2750">
        <v>0</v>
      </c>
      <c r="F2750" s="6" t="s">
        <v>8221</v>
      </c>
      <c r="G2750" t="s">
        <v>8224</v>
      </c>
      <c r="H2750" t="s">
        <v>8246</v>
      </c>
      <c r="I2750">
        <v>1435591318</v>
      </c>
      <c r="J2750">
        <v>1432999318</v>
      </c>
      <c r="K2750" t="b">
        <v>0</v>
      </c>
      <c r="L2750">
        <v>0</v>
      </c>
      <c r="M2750" t="b">
        <v>0</v>
      </c>
      <c r="N2750" t="s">
        <v>8284</v>
      </c>
      <c r="O2750" s="9">
        <f t="shared" si="258"/>
        <v>0</v>
      </c>
      <c r="P2750" s="10" t="e">
        <f t="shared" si="259"/>
        <v>#DIV/0!</v>
      </c>
      <c r="Q2750" t="str">
        <f t="shared" si="260"/>
        <v>food</v>
      </c>
      <c r="R2750" t="str">
        <f t="shared" si="261"/>
        <v>food trucks</v>
      </c>
      <c r="S2750" s="15">
        <f t="shared" si="256"/>
        <v>42154.39025462963</v>
      </c>
      <c r="T2750" s="15">
        <f t="shared" si="257"/>
        <v>42184.39025462963</v>
      </c>
    </row>
    <row r="2751" spans="1:20" ht="43.2" x14ac:dyDescent="0.3">
      <c r="A2751">
        <v>2695</v>
      </c>
      <c r="B2751" s="3" t="s">
        <v>2695</v>
      </c>
      <c r="C2751" s="3" t="s">
        <v>6805</v>
      </c>
      <c r="D2751">
        <v>15000</v>
      </c>
      <c r="E2751">
        <v>71</v>
      </c>
      <c r="F2751" s="6" t="s">
        <v>8221</v>
      </c>
      <c r="G2751" t="s">
        <v>8224</v>
      </c>
      <c r="H2751" t="s">
        <v>8246</v>
      </c>
      <c r="I2751">
        <v>1428981718</v>
      </c>
      <c r="J2751">
        <v>1423801318</v>
      </c>
      <c r="K2751" t="b">
        <v>0</v>
      </c>
      <c r="L2751">
        <v>3</v>
      </c>
      <c r="M2751" t="b">
        <v>0</v>
      </c>
      <c r="N2751" t="s">
        <v>8284</v>
      </c>
      <c r="O2751" s="9">
        <f t="shared" si="258"/>
        <v>0.47333333333333333</v>
      </c>
      <c r="P2751" s="10">
        <f t="shared" si="259"/>
        <v>23.666666666666668</v>
      </c>
      <c r="Q2751" t="str">
        <f t="shared" si="260"/>
        <v>food</v>
      </c>
      <c r="R2751" t="str">
        <f t="shared" si="261"/>
        <v>food trucks</v>
      </c>
      <c r="S2751" s="15">
        <f t="shared" si="256"/>
        <v>42047.931921296295</v>
      </c>
      <c r="T2751" s="15">
        <f t="shared" si="257"/>
        <v>42107.89025462963</v>
      </c>
    </row>
    <row r="2752" spans="1:20" ht="57.6" x14ac:dyDescent="0.3">
      <c r="A2752">
        <v>2868</v>
      </c>
      <c r="B2752" s="3" t="s">
        <v>2868</v>
      </c>
      <c r="C2752" s="3" t="s">
        <v>6978</v>
      </c>
      <c r="D2752">
        <v>15000</v>
      </c>
      <c r="E2752">
        <v>6301.76</v>
      </c>
      <c r="F2752" s="6" t="s">
        <v>8221</v>
      </c>
      <c r="G2752" t="s">
        <v>8224</v>
      </c>
      <c r="H2752" t="s">
        <v>8246</v>
      </c>
      <c r="I2752">
        <v>1475697054</v>
      </c>
      <c r="J2752">
        <v>1473105054</v>
      </c>
      <c r="K2752" t="b">
        <v>0</v>
      </c>
      <c r="L2752">
        <v>60</v>
      </c>
      <c r="M2752" t="b">
        <v>0</v>
      </c>
      <c r="N2752" t="s">
        <v>8271</v>
      </c>
      <c r="O2752" s="9">
        <f t="shared" si="258"/>
        <v>42.011733333333332</v>
      </c>
      <c r="P2752" s="10">
        <f t="shared" si="259"/>
        <v>105.02933333333334</v>
      </c>
      <c r="Q2752" t="str">
        <f t="shared" si="260"/>
        <v>theater</v>
      </c>
      <c r="R2752" t="str">
        <f t="shared" si="261"/>
        <v>plays</v>
      </c>
      <c r="S2752" s="15">
        <f t="shared" si="256"/>
        <v>42618.577013888891</v>
      </c>
      <c r="T2752" s="15">
        <f t="shared" si="257"/>
        <v>42648.577013888891</v>
      </c>
    </row>
    <row r="2753" spans="1:20" ht="43.2" x14ac:dyDescent="0.3">
      <c r="A2753">
        <v>3059</v>
      </c>
      <c r="B2753" s="3" t="s">
        <v>3059</v>
      </c>
      <c r="C2753" s="3" t="s">
        <v>7169</v>
      </c>
      <c r="D2753">
        <v>15000</v>
      </c>
      <c r="E2753">
        <v>451</v>
      </c>
      <c r="F2753" s="6" t="s">
        <v>8221</v>
      </c>
      <c r="G2753" t="s">
        <v>8224</v>
      </c>
      <c r="H2753" t="s">
        <v>8246</v>
      </c>
      <c r="I2753">
        <v>1407536846</v>
      </c>
      <c r="J2753">
        <v>1404944846</v>
      </c>
      <c r="K2753" t="b">
        <v>0</v>
      </c>
      <c r="L2753">
        <v>11</v>
      </c>
      <c r="M2753" t="b">
        <v>0</v>
      </c>
      <c r="N2753" t="s">
        <v>8303</v>
      </c>
      <c r="O2753" s="9">
        <f t="shared" si="258"/>
        <v>3.0066666666666664</v>
      </c>
      <c r="P2753" s="10">
        <f t="shared" si="259"/>
        <v>41</v>
      </c>
      <c r="Q2753" t="str">
        <f t="shared" si="260"/>
        <v>theater</v>
      </c>
      <c r="R2753" t="str">
        <f t="shared" si="261"/>
        <v>spaces</v>
      </c>
      <c r="S2753" s="15">
        <f t="shared" si="256"/>
        <v>41829.685717592591</v>
      </c>
      <c r="T2753" s="15">
        <f t="shared" si="257"/>
        <v>41859.685717592591</v>
      </c>
    </row>
    <row r="2754" spans="1:20" ht="43.2" x14ac:dyDescent="0.3">
      <c r="A2754">
        <v>3075</v>
      </c>
      <c r="B2754" s="3" t="s">
        <v>3075</v>
      </c>
      <c r="C2754" s="3" t="s">
        <v>7185</v>
      </c>
      <c r="D2754">
        <v>15000</v>
      </c>
      <c r="E2754">
        <v>1296</v>
      </c>
      <c r="F2754" s="6" t="s">
        <v>8221</v>
      </c>
      <c r="G2754" t="s">
        <v>8224</v>
      </c>
      <c r="H2754" t="s">
        <v>8246</v>
      </c>
      <c r="I2754">
        <v>1471573640</v>
      </c>
      <c r="J2754">
        <v>1467253640</v>
      </c>
      <c r="K2754" t="b">
        <v>0</v>
      </c>
      <c r="L2754">
        <v>20</v>
      </c>
      <c r="M2754" t="b">
        <v>0</v>
      </c>
      <c r="N2754" t="s">
        <v>8303</v>
      </c>
      <c r="O2754" s="9">
        <f t="shared" si="258"/>
        <v>8.64</v>
      </c>
      <c r="P2754" s="10">
        <f t="shared" si="259"/>
        <v>64.8</v>
      </c>
      <c r="Q2754" t="str">
        <f t="shared" si="260"/>
        <v>theater</v>
      </c>
      <c r="R2754" t="str">
        <f t="shared" si="261"/>
        <v>spaces</v>
      </c>
      <c r="S2754" s="15">
        <f t="shared" si="256"/>
        <v>42550.852314814809</v>
      </c>
      <c r="T2754" s="15">
        <f t="shared" si="257"/>
        <v>42600.852314814809</v>
      </c>
    </row>
    <row r="2755" spans="1:20" ht="43.2" x14ac:dyDescent="0.3">
      <c r="A2755">
        <v>3790</v>
      </c>
      <c r="B2755" s="3" t="s">
        <v>3787</v>
      </c>
      <c r="C2755" s="3" t="s">
        <v>7900</v>
      </c>
      <c r="D2755">
        <v>15000</v>
      </c>
      <c r="E2755">
        <v>0</v>
      </c>
      <c r="F2755" s="6" t="s">
        <v>8221</v>
      </c>
      <c r="G2755" t="s">
        <v>8224</v>
      </c>
      <c r="H2755" t="s">
        <v>8246</v>
      </c>
      <c r="I2755">
        <v>1479834023</v>
      </c>
      <c r="J2755">
        <v>1477238423</v>
      </c>
      <c r="K2755" t="b">
        <v>0</v>
      </c>
      <c r="L2755">
        <v>0</v>
      </c>
      <c r="M2755" t="b">
        <v>0</v>
      </c>
      <c r="N2755" t="s">
        <v>8305</v>
      </c>
      <c r="O2755" s="9">
        <f t="shared" si="258"/>
        <v>0</v>
      </c>
      <c r="P2755" s="10" t="e">
        <f t="shared" si="259"/>
        <v>#DIV/0!</v>
      </c>
      <c r="Q2755" t="str">
        <f t="shared" si="260"/>
        <v>theater</v>
      </c>
      <c r="R2755" t="str">
        <f t="shared" si="261"/>
        <v>musical</v>
      </c>
      <c r="S2755" s="15">
        <f t="shared" ref="S2755:S2818" si="262">(((J2755/60)/60)/24)+DATE(1970,1,1)+(-6/24)</f>
        <v>42666.416932870372</v>
      </c>
      <c r="T2755" s="15">
        <f t="shared" ref="T2755:T2818" si="263">(((I2755/60)/60)/24)+DATE(1970,1,1)+(-6/24)</f>
        <v>42696.458599537036</v>
      </c>
    </row>
    <row r="2756" spans="1:20" ht="43.2" x14ac:dyDescent="0.3">
      <c r="A2756">
        <v>3890</v>
      </c>
      <c r="B2756" s="3" t="s">
        <v>3887</v>
      </c>
      <c r="C2756" s="3" t="s">
        <v>7998</v>
      </c>
      <c r="D2756">
        <v>15000</v>
      </c>
      <c r="E2756">
        <v>2524</v>
      </c>
      <c r="F2756" s="6" t="s">
        <v>8221</v>
      </c>
      <c r="G2756" t="s">
        <v>8224</v>
      </c>
      <c r="H2756" t="s">
        <v>8246</v>
      </c>
      <c r="I2756">
        <v>1439662344</v>
      </c>
      <c r="J2756">
        <v>1434478344</v>
      </c>
      <c r="K2756" t="b">
        <v>0</v>
      </c>
      <c r="L2756">
        <v>8</v>
      </c>
      <c r="M2756" t="b">
        <v>0</v>
      </c>
      <c r="N2756" t="s">
        <v>8271</v>
      </c>
      <c r="O2756" s="9">
        <f t="shared" si="258"/>
        <v>16.826666666666668</v>
      </c>
      <c r="P2756" s="10">
        <f t="shared" si="259"/>
        <v>315.5</v>
      </c>
      <c r="Q2756" t="str">
        <f t="shared" si="260"/>
        <v>theater</v>
      </c>
      <c r="R2756" t="str">
        <f t="shared" si="261"/>
        <v>plays</v>
      </c>
      <c r="S2756" s="15">
        <f t="shared" si="262"/>
        <v>42171.508611111116</v>
      </c>
      <c r="T2756" s="15">
        <f t="shared" si="263"/>
        <v>42231.508611111116</v>
      </c>
    </row>
    <row r="2757" spans="1:20" ht="43.2" x14ac:dyDescent="0.3">
      <c r="A2757">
        <v>3894</v>
      </c>
      <c r="B2757" s="3" t="s">
        <v>3891</v>
      </c>
      <c r="C2757" s="3" t="s">
        <v>8002</v>
      </c>
      <c r="D2757">
        <v>15000</v>
      </c>
      <c r="E2757">
        <v>520</v>
      </c>
      <c r="F2757" s="6" t="s">
        <v>8221</v>
      </c>
      <c r="G2757" t="s">
        <v>8224</v>
      </c>
      <c r="H2757" t="s">
        <v>8246</v>
      </c>
      <c r="I2757">
        <v>1481000340</v>
      </c>
      <c r="J2757">
        <v>1478386812</v>
      </c>
      <c r="K2757" t="b">
        <v>0</v>
      </c>
      <c r="L2757">
        <v>11</v>
      </c>
      <c r="M2757" t="b">
        <v>0</v>
      </c>
      <c r="N2757" t="s">
        <v>8271</v>
      </c>
      <c r="O2757" s="9">
        <f t="shared" si="258"/>
        <v>3.4666666666666663</v>
      </c>
      <c r="P2757" s="10">
        <f t="shared" si="259"/>
        <v>47.272727272727273</v>
      </c>
      <c r="Q2757" t="str">
        <f t="shared" si="260"/>
        <v>theater</v>
      </c>
      <c r="R2757" t="str">
        <f t="shared" si="261"/>
        <v>plays</v>
      </c>
      <c r="S2757" s="15">
        <f t="shared" si="262"/>
        <v>42679.708472222221</v>
      </c>
      <c r="T2757" s="15">
        <f t="shared" si="263"/>
        <v>42709.957638888889</v>
      </c>
    </row>
    <row r="2758" spans="1:20" ht="43.2" x14ac:dyDescent="0.3">
      <c r="A2758">
        <v>3912</v>
      </c>
      <c r="B2758" s="3" t="s">
        <v>3909</v>
      </c>
      <c r="C2758" s="3" t="s">
        <v>8020</v>
      </c>
      <c r="D2758">
        <v>15000</v>
      </c>
      <c r="E2758">
        <v>1</v>
      </c>
      <c r="F2758" s="6" t="s">
        <v>8221</v>
      </c>
      <c r="G2758" t="s">
        <v>8224</v>
      </c>
      <c r="H2758" t="s">
        <v>8246</v>
      </c>
      <c r="I2758">
        <v>1429936500</v>
      </c>
      <c r="J2758">
        <v>1424759330</v>
      </c>
      <c r="K2758" t="b">
        <v>0</v>
      </c>
      <c r="L2758">
        <v>1</v>
      </c>
      <c r="M2758" t="b">
        <v>0</v>
      </c>
      <c r="N2758" t="s">
        <v>8271</v>
      </c>
      <c r="O2758" s="9">
        <f t="shared" si="258"/>
        <v>6.6666666666666671E-3</v>
      </c>
      <c r="P2758" s="10">
        <f t="shared" si="259"/>
        <v>1</v>
      </c>
      <c r="Q2758" t="str">
        <f t="shared" si="260"/>
        <v>theater</v>
      </c>
      <c r="R2758" t="str">
        <f t="shared" si="261"/>
        <v>plays</v>
      </c>
      <c r="S2758" s="15">
        <f t="shared" si="262"/>
        <v>42059.020023148143</v>
      </c>
      <c r="T2758" s="15">
        <f t="shared" si="263"/>
        <v>42118.940972222219</v>
      </c>
    </row>
    <row r="2759" spans="1:20" ht="43.2" x14ac:dyDescent="0.3">
      <c r="A2759">
        <v>3924</v>
      </c>
      <c r="B2759" s="3" t="s">
        <v>3921</v>
      </c>
      <c r="C2759" s="3" t="s">
        <v>8032</v>
      </c>
      <c r="D2759">
        <v>15000</v>
      </c>
      <c r="E2759">
        <v>2290</v>
      </c>
      <c r="F2759" s="6" t="s">
        <v>8221</v>
      </c>
      <c r="G2759" t="s">
        <v>8224</v>
      </c>
      <c r="H2759" t="s">
        <v>8246</v>
      </c>
      <c r="I2759">
        <v>1403823722</v>
      </c>
      <c r="J2759">
        <v>1401231722</v>
      </c>
      <c r="K2759" t="b">
        <v>0</v>
      </c>
      <c r="L2759">
        <v>40</v>
      </c>
      <c r="M2759" t="b">
        <v>0</v>
      </c>
      <c r="N2759" t="s">
        <v>8271</v>
      </c>
      <c r="O2759" s="9">
        <f t="shared" si="258"/>
        <v>15.266666666666667</v>
      </c>
      <c r="P2759" s="10">
        <f t="shared" si="259"/>
        <v>57.25</v>
      </c>
      <c r="Q2759" t="str">
        <f t="shared" si="260"/>
        <v>theater</v>
      </c>
      <c r="R2759" t="str">
        <f t="shared" si="261"/>
        <v>plays</v>
      </c>
      <c r="S2759" s="15">
        <f t="shared" si="262"/>
        <v>41786.709745370368</v>
      </c>
      <c r="T2759" s="15">
        <f t="shared" si="263"/>
        <v>41816.709745370368</v>
      </c>
    </row>
    <row r="2760" spans="1:20" ht="57.6" x14ac:dyDescent="0.3">
      <c r="A2760">
        <v>3970</v>
      </c>
      <c r="B2760" s="3" t="s">
        <v>3967</v>
      </c>
      <c r="C2760" s="3" t="s">
        <v>8077</v>
      </c>
      <c r="D2760">
        <v>15000</v>
      </c>
      <c r="E2760">
        <v>11</v>
      </c>
      <c r="F2760" s="6" t="s">
        <v>8221</v>
      </c>
      <c r="G2760" t="s">
        <v>8224</v>
      </c>
      <c r="H2760" t="s">
        <v>8246</v>
      </c>
      <c r="I2760">
        <v>1460925811</v>
      </c>
      <c r="J2760">
        <v>1458333811</v>
      </c>
      <c r="K2760" t="b">
        <v>0</v>
      </c>
      <c r="L2760">
        <v>2</v>
      </c>
      <c r="M2760" t="b">
        <v>0</v>
      </c>
      <c r="N2760" t="s">
        <v>8271</v>
      </c>
      <c r="O2760" s="9">
        <f t="shared" si="258"/>
        <v>7.3333333333333334E-2</v>
      </c>
      <c r="P2760" s="10">
        <f t="shared" si="259"/>
        <v>5.5</v>
      </c>
      <c r="Q2760" t="str">
        <f t="shared" si="260"/>
        <v>theater</v>
      </c>
      <c r="R2760" t="str">
        <f t="shared" si="261"/>
        <v>plays</v>
      </c>
      <c r="S2760" s="15">
        <f t="shared" si="262"/>
        <v>42447.613553240735</v>
      </c>
      <c r="T2760" s="15">
        <f t="shared" si="263"/>
        <v>42477.613553240735</v>
      </c>
    </row>
    <row r="2761" spans="1:20" ht="43.2" x14ac:dyDescent="0.3">
      <c r="A2761">
        <v>4021</v>
      </c>
      <c r="B2761" s="3" t="s">
        <v>4017</v>
      </c>
      <c r="C2761" s="3" t="s">
        <v>8126</v>
      </c>
      <c r="D2761">
        <v>15000</v>
      </c>
      <c r="E2761">
        <v>125</v>
      </c>
      <c r="F2761" s="6" t="s">
        <v>8221</v>
      </c>
      <c r="G2761" t="s">
        <v>8224</v>
      </c>
      <c r="H2761" t="s">
        <v>8246</v>
      </c>
      <c r="I2761">
        <v>1414360358</v>
      </c>
      <c r="J2761">
        <v>1409176358</v>
      </c>
      <c r="K2761" t="b">
        <v>0</v>
      </c>
      <c r="L2761">
        <v>2</v>
      </c>
      <c r="M2761" t="b">
        <v>0</v>
      </c>
      <c r="N2761" t="s">
        <v>8271</v>
      </c>
      <c r="O2761" s="9">
        <f t="shared" si="258"/>
        <v>0.83333333333333337</v>
      </c>
      <c r="P2761" s="10">
        <f t="shared" si="259"/>
        <v>62.5</v>
      </c>
      <c r="Q2761" t="str">
        <f t="shared" si="260"/>
        <v>theater</v>
      </c>
      <c r="R2761" t="str">
        <f t="shared" si="261"/>
        <v>plays</v>
      </c>
      <c r="S2761" s="15">
        <f t="shared" si="262"/>
        <v>41878.661550925928</v>
      </c>
      <c r="T2761" s="15">
        <f t="shared" si="263"/>
        <v>41938.661550925928</v>
      </c>
    </row>
    <row r="2762" spans="1:20" ht="57.6" x14ac:dyDescent="0.3">
      <c r="A2762">
        <v>4066</v>
      </c>
      <c r="B2762" s="3" t="s">
        <v>4062</v>
      </c>
      <c r="C2762" s="3" t="s">
        <v>8170</v>
      </c>
      <c r="D2762">
        <v>15000</v>
      </c>
      <c r="E2762">
        <v>25</v>
      </c>
      <c r="F2762" s="6" t="s">
        <v>8221</v>
      </c>
      <c r="G2762" t="s">
        <v>8224</v>
      </c>
      <c r="H2762" t="s">
        <v>8246</v>
      </c>
      <c r="I2762">
        <v>1463619388</v>
      </c>
      <c r="J2762">
        <v>1461027388</v>
      </c>
      <c r="K2762" t="b">
        <v>0</v>
      </c>
      <c r="L2762">
        <v>1</v>
      </c>
      <c r="M2762" t="b">
        <v>0</v>
      </c>
      <c r="N2762" t="s">
        <v>8271</v>
      </c>
      <c r="O2762" s="9">
        <f t="shared" si="258"/>
        <v>0.16666666666666669</v>
      </c>
      <c r="P2762" s="10">
        <f t="shared" si="259"/>
        <v>25</v>
      </c>
      <c r="Q2762" t="str">
        <f t="shared" si="260"/>
        <v>theater</v>
      </c>
      <c r="R2762" t="str">
        <f t="shared" si="261"/>
        <v>plays</v>
      </c>
      <c r="S2762" s="15">
        <f t="shared" si="262"/>
        <v>42478.789212962962</v>
      </c>
      <c r="T2762" s="15">
        <f t="shared" si="263"/>
        <v>42508.789212962962</v>
      </c>
    </row>
    <row r="2763" spans="1:20" ht="43.2" x14ac:dyDescent="0.3">
      <c r="A2763">
        <v>4077</v>
      </c>
      <c r="B2763" s="3" t="s">
        <v>4073</v>
      </c>
      <c r="C2763" s="3" t="s">
        <v>8180</v>
      </c>
      <c r="D2763">
        <v>15000</v>
      </c>
      <c r="E2763">
        <v>1335</v>
      </c>
      <c r="F2763" s="6" t="s">
        <v>8221</v>
      </c>
      <c r="G2763" t="s">
        <v>8224</v>
      </c>
      <c r="H2763" t="s">
        <v>8246</v>
      </c>
      <c r="I2763">
        <v>1482339794</v>
      </c>
      <c r="J2763">
        <v>1479747794</v>
      </c>
      <c r="K2763" t="b">
        <v>0</v>
      </c>
      <c r="L2763">
        <v>6</v>
      </c>
      <c r="M2763" t="b">
        <v>0</v>
      </c>
      <c r="N2763" t="s">
        <v>8271</v>
      </c>
      <c r="O2763" s="9">
        <f t="shared" si="258"/>
        <v>8.9</v>
      </c>
      <c r="P2763" s="10">
        <f t="shared" si="259"/>
        <v>222.5</v>
      </c>
      <c r="Q2763" t="str">
        <f t="shared" si="260"/>
        <v>theater</v>
      </c>
      <c r="R2763" t="str">
        <f t="shared" si="261"/>
        <v>plays</v>
      </c>
      <c r="S2763" s="15">
        <f t="shared" si="262"/>
        <v>42695.4605787037</v>
      </c>
      <c r="T2763" s="15">
        <f t="shared" si="263"/>
        <v>42725.4605787037</v>
      </c>
    </row>
    <row r="2764" spans="1:20" ht="43.2" x14ac:dyDescent="0.3">
      <c r="A2764">
        <v>1804</v>
      </c>
      <c r="B2764" s="3" t="s">
        <v>1805</v>
      </c>
      <c r="C2764" s="3" t="s">
        <v>5914</v>
      </c>
      <c r="D2764">
        <v>15500</v>
      </c>
      <c r="E2764">
        <v>5452</v>
      </c>
      <c r="F2764" s="6" t="s">
        <v>8221</v>
      </c>
      <c r="G2764" t="s">
        <v>8224</v>
      </c>
      <c r="H2764" t="s">
        <v>8246</v>
      </c>
      <c r="I2764">
        <v>1447521404</v>
      </c>
      <c r="J2764">
        <v>1444061804</v>
      </c>
      <c r="K2764" t="b">
        <v>1</v>
      </c>
      <c r="L2764">
        <v>52</v>
      </c>
      <c r="M2764" t="b">
        <v>0</v>
      </c>
      <c r="N2764" t="s">
        <v>8285</v>
      </c>
      <c r="O2764" s="9">
        <f t="shared" si="258"/>
        <v>35.174193548387095</v>
      </c>
      <c r="P2764" s="10">
        <f t="shared" si="259"/>
        <v>104.84615384615384</v>
      </c>
      <c r="Q2764" t="str">
        <f t="shared" si="260"/>
        <v>photography</v>
      </c>
      <c r="R2764" t="str">
        <f t="shared" si="261"/>
        <v>photobooks</v>
      </c>
      <c r="S2764" s="15">
        <f t="shared" si="262"/>
        <v>42282.428287037037</v>
      </c>
      <c r="T2764" s="15">
        <f t="shared" si="263"/>
        <v>42322.469953703709</v>
      </c>
    </row>
    <row r="2765" spans="1:20" ht="57.6" x14ac:dyDescent="0.3">
      <c r="A2765">
        <v>909</v>
      </c>
      <c r="B2765" s="3" t="s">
        <v>910</v>
      </c>
      <c r="C2765" s="3" t="s">
        <v>5019</v>
      </c>
      <c r="D2765">
        <v>16000</v>
      </c>
      <c r="E2765">
        <v>520</v>
      </c>
      <c r="F2765" s="6" t="s">
        <v>8221</v>
      </c>
      <c r="G2765" t="s">
        <v>8224</v>
      </c>
      <c r="H2765" t="s">
        <v>8246</v>
      </c>
      <c r="I2765">
        <v>1343016000</v>
      </c>
      <c r="J2765">
        <v>1340296440</v>
      </c>
      <c r="K2765" t="b">
        <v>0</v>
      </c>
      <c r="L2765">
        <v>8</v>
      </c>
      <c r="M2765" t="b">
        <v>0</v>
      </c>
      <c r="N2765" t="s">
        <v>8278</v>
      </c>
      <c r="O2765" s="9">
        <f t="shared" si="258"/>
        <v>3.25</v>
      </c>
      <c r="P2765" s="10">
        <f t="shared" si="259"/>
        <v>65</v>
      </c>
      <c r="Q2765" t="str">
        <f t="shared" si="260"/>
        <v>music</v>
      </c>
      <c r="R2765" t="str">
        <f t="shared" si="261"/>
        <v>jazz</v>
      </c>
      <c r="S2765" s="15">
        <f t="shared" si="262"/>
        <v>41081.44027777778</v>
      </c>
      <c r="T2765" s="15">
        <f t="shared" si="263"/>
        <v>41112.916666666664</v>
      </c>
    </row>
    <row r="2766" spans="1:20" x14ac:dyDescent="0.3">
      <c r="A2766">
        <v>1152</v>
      </c>
      <c r="B2766" s="3" t="s">
        <v>1153</v>
      </c>
      <c r="C2766" s="3" t="s">
        <v>5262</v>
      </c>
      <c r="D2766">
        <v>16000</v>
      </c>
      <c r="E2766">
        <v>911</v>
      </c>
      <c r="F2766" s="6" t="s">
        <v>8221</v>
      </c>
      <c r="G2766" t="s">
        <v>8224</v>
      </c>
      <c r="H2766" t="s">
        <v>8246</v>
      </c>
      <c r="I2766">
        <v>1431709312</v>
      </c>
      <c r="J2766">
        <v>1429117312</v>
      </c>
      <c r="K2766" t="b">
        <v>0</v>
      </c>
      <c r="L2766">
        <v>15</v>
      </c>
      <c r="M2766" t="b">
        <v>0</v>
      </c>
      <c r="N2766" t="s">
        <v>8284</v>
      </c>
      <c r="O2766" s="9">
        <f t="shared" si="258"/>
        <v>5.6937500000000005</v>
      </c>
      <c r="P2766" s="10">
        <f t="shared" si="259"/>
        <v>60.733333333333334</v>
      </c>
      <c r="Q2766" t="str">
        <f t="shared" si="260"/>
        <v>food</v>
      </c>
      <c r="R2766" t="str">
        <f t="shared" si="261"/>
        <v>food trucks</v>
      </c>
      <c r="S2766" s="15">
        <f t="shared" si="262"/>
        <v>42109.459629629629</v>
      </c>
      <c r="T2766" s="15">
        <f t="shared" si="263"/>
        <v>42139.459629629629</v>
      </c>
    </row>
    <row r="2767" spans="1:20" ht="43.2" x14ac:dyDescent="0.3">
      <c r="A2767">
        <v>1798</v>
      </c>
      <c r="B2767" s="3" t="s">
        <v>1799</v>
      </c>
      <c r="C2767" s="3" t="s">
        <v>5908</v>
      </c>
      <c r="D2767">
        <v>16000</v>
      </c>
      <c r="E2767">
        <v>2182</v>
      </c>
      <c r="F2767" s="6" t="s">
        <v>8221</v>
      </c>
      <c r="G2767" t="s">
        <v>8224</v>
      </c>
      <c r="H2767" t="s">
        <v>8246</v>
      </c>
      <c r="I2767">
        <v>1454572233</v>
      </c>
      <c r="J2767">
        <v>1449388233</v>
      </c>
      <c r="K2767" t="b">
        <v>1</v>
      </c>
      <c r="L2767">
        <v>37</v>
      </c>
      <c r="M2767" t="b">
        <v>0</v>
      </c>
      <c r="N2767" t="s">
        <v>8285</v>
      </c>
      <c r="O2767" s="9">
        <f t="shared" si="258"/>
        <v>13.637499999999999</v>
      </c>
      <c r="P2767" s="10">
        <f t="shared" si="259"/>
        <v>58.972972972972975</v>
      </c>
      <c r="Q2767" t="str">
        <f t="shared" si="260"/>
        <v>photography</v>
      </c>
      <c r="R2767" t="str">
        <f t="shared" si="261"/>
        <v>photobooks</v>
      </c>
      <c r="S2767" s="15">
        <f t="shared" si="262"/>
        <v>42344.07677083333</v>
      </c>
      <c r="T2767" s="15">
        <f t="shared" si="263"/>
        <v>42404.07677083333</v>
      </c>
    </row>
    <row r="2768" spans="1:20" ht="43.2" x14ac:dyDescent="0.3">
      <c r="A2768">
        <v>2744</v>
      </c>
      <c r="B2768" s="3" t="s">
        <v>2744</v>
      </c>
      <c r="C2768" s="3" t="s">
        <v>6854</v>
      </c>
      <c r="D2768">
        <v>16000</v>
      </c>
      <c r="E2768">
        <v>835</v>
      </c>
      <c r="F2768" s="6" t="s">
        <v>8221</v>
      </c>
      <c r="G2768" t="s">
        <v>8224</v>
      </c>
      <c r="H2768" t="s">
        <v>8246</v>
      </c>
      <c r="I2768">
        <v>1330478998</v>
      </c>
      <c r="J2768">
        <v>1327886998</v>
      </c>
      <c r="K2768" t="b">
        <v>0</v>
      </c>
      <c r="L2768">
        <v>22</v>
      </c>
      <c r="M2768" t="b">
        <v>0</v>
      </c>
      <c r="N2768" t="s">
        <v>8304</v>
      </c>
      <c r="O2768" s="9">
        <f t="shared" si="258"/>
        <v>5.21875</v>
      </c>
      <c r="P2768" s="10">
        <f t="shared" si="259"/>
        <v>37.954545454545453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40937.812476851854</v>
      </c>
      <c r="T2768" s="15">
        <f t="shared" si="263"/>
        <v>40967.812476851854</v>
      </c>
    </row>
    <row r="2769" spans="1:20" ht="57.6" x14ac:dyDescent="0.3">
      <c r="A2769">
        <v>3102</v>
      </c>
      <c r="B2769" s="3" t="s">
        <v>3102</v>
      </c>
      <c r="C2769" s="3" t="s">
        <v>7212</v>
      </c>
      <c r="D2769">
        <v>16000</v>
      </c>
      <c r="E2769">
        <v>6258</v>
      </c>
      <c r="F2769" s="6" t="s">
        <v>8221</v>
      </c>
      <c r="G2769" t="s">
        <v>8225</v>
      </c>
      <c r="H2769" t="s">
        <v>8247</v>
      </c>
      <c r="I2769">
        <v>1471939818</v>
      </c>
      <c r="J2769">
        <v>1467619818</v>
      </c>
      <c r="K2769" t="b">
        <v>0</v>
      </c>
      <c r="L2769">
        <v>90</v>
      </c>
      <c r="M2769" t="b">
        <v>0</v>
      </c>
      <c r="N2769" t="s">
        <v>8303</v>
      </c>
      <c r="O2769" s="9">
        <f t="shared" si="258"/>
        <v>39.112499999999997</v>
      </c>
      <c r="P2769" s="10">
        <f t="shared" si="259"/>
        <v>69.533333333333331</v>
      </c>
      <c r="Q2769" t="str">
        <f t="shared" si="260"/>
        <v>theater</v>
      </c>
      <c r="R2769" t="str">
        <f t="shared" si="261"/>
        <v>spaces</v>
      </c>
      <c r="S2769" s="15">
        <f t="shared" si="262"/>
        <v>42555.090486111112</v>
      </c>
      <c r="T2769" s="15">
        <f t="shared" si="263"/>
        <v>42605.090486111112</v>
      </c>
    </row>
    <row r="2770" spans="1:20" ht="28.8" x14ac:dyDescent="0.3">
      <c r="A2770">
        <v>1702</v>
      </c>
      <c r="B2770" s="3" t="s">
        <v>1703</v>
      </c>
      <c r="C2770" s="3" t="s">
        <v>5812</v>
      </c>
      <c r="D2770">
        <v>16500</v>
      </c>
      <c r="E2770">
        <v>1</v>
      </c>
      <c r="F2770" s="6" t="s">
        <v>8221</v>
      </c>
      <c r="G2770" t="s">
        <v>8224</v>
      </c>
      <c r="H2770" t="s">
        <v>8246</v>
      </c>
      <c r="I2770">
        <v>1427745150</v>
      </c>
      <c r="J2770">
        <v>1425156750</v>
      </c>
      <c r="K2770" t="b">
        <v>0</v>
      </c>
      <c r="L2770">
        <v>1</v>
      </c>
      <c r="M2770" t="b">
        <v>0</v>
      </c>
      <c r="N2770" t="s">
        <v>8293</v>
      </c>
      <c r="O2770" s="9">
        <f t="shared" si="258"/>
        <v>6.0606060606060606E-3</v>
      </c>
      <c r="P2770" s="10">
        <f t="shared" si="259"/>
        <v>1</v>
      </c>
      <c r="Q2770" t="str">
        <f t="shared" si="260"/>
        <v>music</v>
      </c>
      <c r="R2770" t="str">
        <f t="shared" si="261"/>
        <v>faith</v>
      </c>
      <c r="S2770" s="15">
        <f t="shared" si="262"/>
        <v>42063.619791666672</v>
      </c>
      <c r="T2770" s="15">
        <f t="shared" si="263"/>
        <v>42093.578125</v>
      </c>
    </row>
    <row r="2771" spans="1:20" ht="43.2" x14ac:dyDescent="0.3">
      <c r="A2771">
        <v>2420</v>
      </c>
      <c r="B2771" s="3" t="s">
        <v>2421</v>
      </c>
      <c r="C2771" s="3" t="s">
        <v>6530</v>
      </c>
      <c r="D2771">
        <v>16870</v>
      </c>
      <c r="E2771">
        <v>2501</v>
      </c>
      <c r="F2771" s="6" t="s">
        <v>8221</v>
      </c>
      <c r="G2771" t="s">
        <v>8224</v>
      </c>
      <c r="H2771" t="s">
        <v>8246</v>
      </c>
      <c r="I2771">
        <v>1415583695</v>
      </c>
      <c r="J2771">
        <v>1410396095</v>
      </c>
      <c r="K2771" t="b">
        <v>0</v>
      </c>
      <c r="L2771">
        <v>36</v>
      </c>
      <c r="M2771" t="b">
        <v>0</v>
      </c>
      <c r="N2771" t="s">
        <v>8284</v>
      </c>
      <c r="O2771" s="9">
        <f t="shared" si="258"/>
        <v>14.825133372851216</v>
      </c>
      <c r="P2771" s="10">
        <f t="shared" si="259"/>
        <v>69.472222222222229</v>
      </c>
      <c r="Q2771" t="str">
        <f t="shared" si="260"/>
        <v>food</v>
      </c>
      <c r="R2771" t="str">
        <f t="shared" si="261"/>
        <v>food trucks</v>
      </c>
      <c r="S2771" s="15">
        <f t="shared" si="262"/>
        <v>41892.778877314813</v>
      </c>
      <c r="T2771" s="15">
        <f t="shared" si="263"/>
        <v>41952.820543981477</v>
      </c>
    </row>
    <row r="2772" spans="1:20" ht="28.8" x14ac:dyDescent="0.3">
      <c r="A2772">
        <v>165</v>
      </c>
      <c r="B2772" s="3" t="s">
        <v>167</v>
      </c>
      <c r="C2772" s="3" t="s">
        <v>4275</v>
      </c>
      <c r="D2772">
        <v>17000</v>
      </c>
      <c r="E2772">
        <v>0</v>
      </c>
      <c r="F2772" s="6" t="s">
        <v>8221</v>
      </c>
      <c r="G2772" t="s">
        <v>8225</v>
      </c>
      <c r="H2772" t="s">
        <v>8247</v>
      </c>
      <c r="I2772">
        <v>1452613724</v>
      </c>
      <c r="J2772">
        <v>1450021724</v>
      </c>
      <c r="K2772" t="b">
        <v>0</v>
      </c>
      <c r="L2772">
        <v>0</v>
      </c>
      <c r="M2772" t="b">
        <v>0</v>
      </c>
      <c r="N2772" t="s">
        <v>8268</v>
      </c>
      <c r="O2772" s="9">
        <f t="shared" si="258"/>
        <v>0</v>
      </c>
      <c r="P2772" s="10" t="e">
        <f t="shared" si="259"/>
        <v>#DIV/0!</v>
      </c>
      <c r="Q2772" t="str">
        <f t="shared" si="260"/>
        <v>film &amp; video</v>
      </c>
      <c r="R2772" t="str">
        <f t="shared" si="261"/>
        <v>drama</v>
      </c>
      <c r="S2772" s="15">
        <f t="shared" si="262"/>
        <v>42351.408842592587</v>
      </c>
      <c r="T2772" s="15">
        <f t="shared" si="263"/>
        <v>42381.408842592587</v>
      </c>
    </row>
    <row r="2773" spans="1:20" x14ac:dyDescent="0.3">
      <c r="A2773">
        <v>442</v>
      </c>
      <c r="B2773" s="3" t="s">
        <v>443</v>
      </c>
      <c r="C2773" s="3" t="s">
        <v>4552</v>
      </c>
      <c r="D2773">
        <v>17000</v>
      </c>
      <c r="E2773">
        <v>6691</v>
      </c>
      <c r="F2773" s="6" t="s">
        <v>8221</v>
      </c>
      <c r="G2773" t="s">
        <v>8224</v>
      </c>
      <c r="H2773" t="s">
        <v>8246</v>
      </c>
      <c r="I2773">
        <v>1424380783</v>
      </c>
      <c r="J2773">
        <v>1421788783</v>
      </c>
      <c r="K2773" t="b">
        <v>0</v>
      </c>
      <c r="L2773">
        <v>17</v>
      </c>
      <c r="M2773" t="b">
        <v>0</v>
      </c>
      <c r="N2773" t="s">
        <v>8270</v>
      </c>
      <c r="O2773" s="9">
        <f t="shared" si="258"/>
        <v>39.358823529411765</v>
      </c>
      <c r="P2773" s="10">
        <f t="shared" si="259"/>
        <v>393.58823529411762</v>
      </c>
      <c r="Q2773" t="str">
        <f t="shared" si="260"/>
        <v>film &amp; video</v>
      </c>
      <c r="R2773" t="str">
        <f t="shared" si="261"/>
        <v>animation</v>
      </c>
      <c r="S2773" s="15">
        <f t="shared" si="262"/>
        <v>42024.638692129629</v>
      </c>
      <c r="T2773" s="15">
        <f t="shared" si="263"/>
        <v>42054.638692129629</v>
      </c>
    </row>
    <row r="2774" spans="1:20" ht="43.2" x14ac:dyDescent="0.3">
      <c r="A2774">
        <v>1431</v>
      </c>
      <c r="B2774" s="3" t="s">
        <v>1432</v>
      </c>
      <c r="C2774" s="3" t="s">
        <v>5541</v>
      </c>
      <c r="D2774">
        <v>17000</v>
      </c>
      <c r="E2774">
        <v>5431</v>
      </c>
      <c r="F2774" s="6" t="s">
        <v>8221</v>
      </c>
      <c r="G2774" t="s">
        <v>8224</v>
      </c>
      <c r="H2774" t="s">
        <v>8246</v>
      </c>
      <c r="I2774">
        <v>1448517816</v>
      </c>
      <c r="J2774">
        <v>1445922216</v>
      </c>
      <c r="K2774" t="b">
        <v>0</v>
      </c>
      <c r="L2774">
        <v>47</v>
      </c>
      <c r="M2774" t="b">
        <v>0</v>
      </c>
      <c r="N2774" t="s">
        <v>8287</v>
      </c>
      <c r="O2774" s="9">
        <f t="shared" si="258"/>
        <v>31.94705882352941</v>
      </c>
      <c r="P2774" s="10">
        <f t="shared" si="259"/>
        <v>115.55319148936171</v>
      </c>
      <c r="Q2774" t="str">
        <f t="shared" si="260"/>
        <v>publishing</v>
      </c>
      <c r="R2774" t="str">
        <f t="shared" si="261"/>
        <v>translations</v>
      </c>
      <c r="S2774" s="15">
        <f t="shared" si="262"/>
        <v>42303.960833333331</v>
      </c>
      <c r="T2774" s="15">
        <f t="shared" si="263"/>
        <v>42334.002500000002</v>
      </c>
    </row>
    <row r="2775" spans="1:20" ht="43.2" x14ac:dyDescent="0.3">
      <c r="A2775">
        <v>1801</v>
      </c>
      <c r="B2775" s="3" t="s">
        <v>1802</v>
      </c>
      <c r="C2775" s="3" t="s">
        <v>5911</v>
      </c>
      <c r="D2775">
        <v>17000</v>
      </c>
      <c r="E2775">
        <v>2355</v>
      </c>
      <c r="F2775" s="6" t="s">
        <v>8221</v>
      </c>
      <c r="G2775" t="s">
        <v>8225</v>
      </c>
      <c r="H2775" t="s">
        <v>8247</v>
      </c>
      <c r="I2775">
        <v>1450181400</v>
      </c>
      <c r="J2775">
        <v>1447429868</v>
      </c>
      <c r="K2775" t="b">
        <v>1</v>
      </c>
      <c r="L2775">
        <v>37</v>
      </c>
      <c r="M2775" t="b">
        <v>0</v>
      </c>
      <c r="N2775" t="s">
        <v>8285</v>
      </c>
      <c r="O2775" s="9">
        <f t="shared" si="258"/>
        <v>13.852941176470587</v>
      </c>
      <c r="P2775" s="10">
        <f t="shared" si="259"/>
        <v>63.648648648648646</v>
      </c>
      <c r="Q2775" t="str">
        <f t="shared" si="260"/>
        <v>photography</v>
      </c>
      <c r="R2775" t="str">
        <f t="shared" si="261"/>
        <v>photobooks</v>
      </c>
      <c r="S2775" s="15">
        <f t="shared" si="262"/>
        <v>42321.410509259258</v>
      </c>
      <c r="T2775" s="15">
        <f t="shared" si="263"/>
        <v>42353.256944444445</v>
      </c>
    </row>
    <row r="2776" spans="1:20" ht="43.2" x14ac:dyDescent="0.3">
      <c r="A2776">
        <v>4048</v>
      </c>
      <c r="B2776" s="3" t="s">
        <v>4044</v>
      </c>
      <c r="C2776" s="3" t="s">
        <v>8152</v>
      </c>
      <c r="D2776">
        <v>17000</v>
      </c>
      <c r="E2776">
        <v>3001</v>
      </c>
      <c r="F2776" s="6" t="s">
        <v>8221</v>
      </c>
      <c r="G2776" t="s">
        <v>8225</v>
      </c>
      <c r="H2776" t="s">
        <v>8247</v>
      </c>
      <c r="I2776">
        <v>1460373187</v>
      </c>
      <c r="J2776">
        <v>1457352787</v>
      </c>
      <c r="K2776" t="b">
        <v>0</v>
      </c>
      <c r="L2776">
        <v>91</v>
      </c>
      <c r="M2776" t="b">
        <v>0</v>
      </c>
      <c r="N2776" t="s">
        <v>8271</v>
      </c>
      <c r="O2776" s="9">
        <f t="shared" si="258"/>
        <v>17.652941176470588</v>
      </c>
      <c r="P2776" s="10">
        <f t="shared" si="259"/>
        <v>32.978021978021978</v>
      </c>
      <c r="Q2776" t="str">
        <f t="shared" si="260"/>
        <v>theater</v>
      </c>
      <c r="R2776" t="str">
        <f t="shared" si="261"/>
        <v>plays</v>
      </c>
      <c r="S2776" s="15">
        <f t="shared" si="262"/>
        <v>42436.259108796294</v>
      </c>
      <c r="T2776" s="15">
        <f t="shared" si="263"/>
        <v>42471.217442129629</v>
      </c>
    </row>
    <row r="2777" spans="1:20" ht="57.6" x14ac:dyDescent="0.3">
      <c r="A2777">
        <v>3631</v>
      </c>
      <c r="B2777" s="3" t="s">
        <v>3629</v>
      </c>
      <c r="C2777" s="3" t="s">
        <v>7741</v>
      </c>
      <c r="D2777">
        <v>17100</v>
      </c>
      <c r="E2777">
        <v>8725</v>
      </c>
      <c r="F2777" s="6" t="s">
        <v>8221</v>
      </c>
      <c r="G2777" t="s">
        <v>8224</v>
      </c>
      <c r="H2777" t="s">
        <v>8246</v>
      </c>
      <c r="I2777">
        <v>1411444740</v>
      </c>
      <c r="J2777">
        <v>1409335497</v>
      </c>
      <c r="K2777" t="b">
        <v>0</v>
      </c>
      <c r="L2777">
        <v>59</v>
      </c>
      <c r="M2777" t="b">
        <v>0</v>
      </c>
      <c r="N2777" t="s">
        <v>8305</v>
      </c>
      <c r="O2777" s="9">
        <f t="shared" si="258"/>
        <v>51.023391812865491</v>
      </c>
      <c r="P2777" s="10">
        <f t="shared" si="259"/>
        <v>147.88135593220338</v>
      </c>
      <c r="Q2777" t="str">
        <f t="shared" si="260"/>
        <v>theater</v>
      </c>
      <c r="R2777" t="str">
        <f t="shared" si="261"/>
        <v>musical</v>
      </c>
      <c r="S2777" s="15">
        <f t="shared" si="262"/>
        <v>41880.503437499996</v>
      </c>
      <c r="T2777" s="15">
        <f t="shared" si="263"/>
        <v>41904.915972222225</v>
      </c>
    </row>
    <row r="2778" spans="1:20" ht="43.2" x14ac:dyDescent="0.3">
      <c r="A2778">
        <v>770</v>
      </c>
      <c r="B2778" s="3" t="s">
        <v>771</v>
      </c>
      <c r="C2778" s="3" t="s">
        <v>4880</v>
      </c>
      <c r="D2778">
        <v>17500</v>
      </c>
      <c r="E2778">
        <v>0</v>
      </c>
      <c r="F2778" s="6" t="s">
        <v>8221</v>
      </c>
      <c r="G2778" t="s">
        <v>8224</v>
      </c>
      <c r="H2778" t="s">
        <v>8246</v>
      </c>
      <c r="I2778">
        <v>1361750369</v>
      </c>
      <c r="J2778">
        <v>1358294369</v>
      </c>
      <c r="K2778" t="b">
        <v>0</v>
      </c>
      <c r="L2778">
        <v>0</v>
      </c>
      <c r="M2778" t="b">
        <v>0</v>
      </c>
      <c r="N2778" t="s">
        <v>8275</v>
      </c>
      <c r="O2778" s="9">
        <f t="shared" si="258"/>
        <v>0</v>
      </c>
      <c r="P2778" s="10" t="e">
        <f t="shared" si="259"/>
        <v>#DIV/0!</v>
      </c>
      <c r="Q2778" t="str">
        <f t="shared" si="260"/>
        <v>publishing</v>
      </c>
      <c r="R2778" t="str">
        <f t="shared" si="261"/>
        <v>fiction</v>
      </c>
      <c r="S2778" s="15">
        <f t="shared" si="262"/>
        <v>41289.749641203707</v>
      </c>
      <c r="T2778" s="15">
        <f t="shared" si="263"/>
        <v>41329.749641203707</v>
      </c>
    </row>
    <row r="2779" spans="1:20" ht="28.8" x14ac:dyDescent="0.3">
      <c r="A2779">
        <v>982</v>
      </c>
      <c r="B2779" s="3" t="s">
        <v>983</v>
      </c>
      <c r="C2779" s="3" t="s">
        <v>5092</v>
      </c>
      <c r="D2779">
        <v>17500</v>
      </c>
      <c r="E2779">
        <v>3</v>
      </c>
      <c r="F2779" s="6" t="s">
        <v>8221</v>
      </c>
      <c r="G2779" t="s">
        <v>8224</v>
      </c>
      <c r="H2779" t="s">
        <v>8246</v>
      </c>
      <c r="I2779">
        <v>1475431486</v>
      </c>
      <c r="J2779">
        <v>1472839486</v>
      </c>
      <c r="K2779" t="b">
        <v>0</v>
      </c>
      <c r="L2779">
        <v>3</v>
      </c>
      <c r="M2779" t="b">
        <v>0</v>
      </c>
      <c r="N2779" t="s">
        <v>8273</v>
      </c>
      <c r="O2779" s="9">
        <f t="shared" si="258"/>
        <v>1.7142857142857144E-2</v>
      </c>
      <c r="P2779" s="10">
        <f t="shared" si="259"/>
        <v>1</v>
      </c>
      <c r="Q2779" t="str">
        <f t="shared" si="260"/>
        <v>technology</v>
      </c>
      <c r="R2779" t="str">
        <f t="shared" si="261"/>
        <v>wearables</v>
      </c>
      <c r="S2779" s="15">
        <f t="shared" si="262"/>
        <v>42615.503310185188</v>
      </c>
      <c r="T2779" s="15">
        <f t="shared" si="263"/>
        <v>42645.503310185188</v>
      </c>
    </row>
    <row r="2780" spans="1:20" ht="43.2" x14ac:dyDescent="0.3">
      <c r="A2780">
        <v>1803</v>
      </c>
      <c r="B2780" s="3" t="s">
        <v>1804</v>
      </c>
      <c r="C2780" s="3" t="s">
        <v>5913</v>
      </c>
      <c r="D2780">
        <v>17500</v>
      </c>
      <c r="E2780">
        <v>5390</v>
      </c>
      <c r="F2780" s="6" t="s">
        <v>8221</v>
      </c>
      <c r="G2780" t="s">
        <v>8224</v>
      </c>
      <c r="H2780" t="s">
        <v>8246</v>
      </c>
      <c r="I2780">
        <v>1423878182</v>
      </c>
      <c r="J2780">
        <v>1421199782</v>
      </c>
      <c r="K2780" t="b">
        <v>1</v>
      </c>
      <c r="L2780">
        <v>75</v>
      </c>
      <c r="M2780" t="b">
        <v>0</v>
      </c>
      <c r="N2780" t="s">
        <v>8285</v>
      </c>
      <c r="O2780" s="9">
        <f t="shared" si="258"/>
        <v>30.8</v>
      </c>
      <c r="P2780" s="10">
        <f t="shared" si="259"/>
        <v>71.86666666666666</v>
      </c>
      <c r="Q2780" t="str">
        <f t="shared" si="260"/>
        <v>photography</v>
      </c>
      <c r="R2780" t="str">
        <f t="shared" si="261"/>
        <v>photobooks</v>
      </c>
      <c r="S2780" s="15">
        <f t="shared" si="262"/>
        <v>42017.821550925932</v>
      </c>
      <c r="T2780" s="15">
        <f t="shared" si="263"/>
        <v>42048.821550925932</v>
      </c>
    </row>
    <row r="2781" spans="1:20" ht="43.2" x14ac:dyDescent="0.3">
      <c r="A2781">
        <v>3953</v>
      </c>
      <c r="B2781" s="3" t="s">
        <v>3950</v>
      </c>
      <c r="C2781" s="3" t="s">
        <v>8060</v>
      </c>
      <c r="D2781">
        <v>17600</v>
      </c>
      <c r="E2781">
        <v>0</v>
      </c>
      <c r="F2781" s="6" t="s">
        <v>8221</v>
      </c>
      <c r="G2781" t="s">
        <v>8224</v>
      </c>
      <c r="H2781" t="s">
        <v>8246</v>
      </c>
      <c r="I2781">
        <v>1469834940</v>
      </c>
      <c r="J2781">
        <v>1467162586</v>
      </c>
      <c r="K2781" t="b">
        <v>0</v>
      </c>
      <c r="L2781">
        <v>0</v>
      </c>
      <c r="M2781" t="b">
        <v>0</v>
      </c>
      <c r="N2781" t="s">
        <v>8271</v>
      </c>
      <c r="O2781" s="9">
        <f t="shared" si="258"/>
        <v>0</v>
      </c>
      <c r="P2781" s="10" t="e">
        <f t="shared" si="259"/>
        <v>#DIV/0!</v>
      </c>
      <c r="Q2781" t="str">
        <f t="shared" si="260"/>
        <v>theater</v>
      </c>
      <c r="R2781" t="str">
        <f t="shared" si="261"/>
        <v>plays</v>
      </c>
      <c r="S2781" s="15">
        <f t="shared" si="262"/>
        <v>42549.798449074078</v>
      </c>
      <c r="T2781" s="15">
        <f t="shared" si="263"/>
        <v>42580.728472222225</v>
      </c>
    </row>
    <row r="2782" spans="1:20" ht="57.6" x14ac:dyDescent="0.3">
      <c r="A2782">
        <v>564</v>
      </c>
      <c r="B2782" s="3" t="s">
        <v>565</v>
      </c>
      <c r="C2782" s="3" t="s">
        <v>4674</v>
      </c>
      <c r="D2782">
        <v>18000</v>
      </c>
      <c r="E2782">
        <v>1</v>
      </c>
      <c r="F2782" s="6" t="s">
        <v>8221</v>
      </c>
      <c r="G2782" t="s">
        <v>8230</v>
      </c>
      <c r="H2782" t="s">
        <v>8249</v>
      </c>
      <c r="I2782">
        <v>1457822275</v>
      </c>
      <c r="J2782">
        <v>1455230275</v>
      </c>
      <c r="K2782" t="b">
        <v>0</v>
      </c>
      <c r="L2782">
        <v>1</v>
      </c>
      <c r="M2782" t="b">
        <v>0</v>
      </c>
      <c r="N2782" t="s">
        <v>8272</v>
      </c>
      <c r="O2782" s="9">
        <f t="shared" si="258"/>
        <v>5.5555555555555558E-3</v>
      </c>
      <c r="P2782" s="10">
        <f t="shared" si="259"/>
        <v>1</v>
      </c>
      <c r="Q2782" t="str">
        <f t="shared" si="260"/>
        <v>technology</v>
      </c>
      <c r="R2782" t="str">
        <f t="shared" si="261"/>
        <v>web</v>
      </c>
      <c r="S2782" s="15">
        <f t="shared" si="262"/>
        <v>42411.692997685182</v>
      </c>
      <c r="T2782" s="15">
        <f t="shared" si="263"/>
        <v>42441.692997685182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10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42018.69159722222</v>
      </c>
      <c r="T2783" s="15">
        <f t="shared" si="263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10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42026.674976851849</v>
      </c>
      <c r="T2784" s="15">
        <f t="shared" si="263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10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42103.285254629634</v>
      </c>
      <c r="T2785" s="15">
        <f t="shared" si="263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ref="O2786:O2849" si="264">E2786/D2786*100</f>
        <v>119</v>
      </c>
      <c r="P2786" s="10">
        <f t="shared" ref="P2786:P2849" si="265">E2786/L2786</f>
        <v>66.111111111111114</v>
      </c>
      <c r="Q2786" t="str">
        <f t="shared" ref="Q2786:Q2849" si="266">LEFT(N2786, SEARCH("/", N2786)-1)</f>
        <v>theater</v>
      </c>
      <c r="R2786" t="str">
        <f t="shared" ref="R2786:R2849" si="267">RIGHT(N2786,LEN(N2786)-SEARCH("/",N2786))</f>
        <v>plays</v>
      </c>
      <c r="S2786" s="15">
        <f t="shared" si="262"/>
        <v>41920.537534722222</v>
      </c>
      <c r="T2786" s="15">
        <f t="shared" si="263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64"/>
        <v>104.67999999999999</v>
      </c>
      <c r="P2787" s="10">
        <f t="shared" si="265"/>
        <v>36.859154929577464</v>
      </c>
      <c r="Q2787" t="str">
        <f t="shared" si="266"/>
        <v>theater</v>
      </c>
      <c r="R2787" t="str">
        <f t="shared" si="267"/>
        <v>plays</v>
      </c>
      <c r="S2787" s="15">
        <f t="shared" si="262"/>
        <v>42557.939432870371</v>
      </c>
      <c r="T2787" s="15">
        <f t="shared" si="263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64"/>
        <v>117.83999999999999</v>
      </c>
      <c r="P2788" s="10">
        <f t="shared" si="265"/>
        <v>39.810810810810814</v>
      </c>
      <c r="Q2788" t="str">
        <f t="shared" si="266"/>
        <v>theater</v>
      </c>
      <c r="R2788" t="str">
        <f t="shared" si="267"/>
        <v>plays</v>
      </c>
      <c r="S2788" s="15">
        <f t="shared" si="262"/>
        <v>41815.319212962961</v>
      </c>
      <c r="T2788" s="15">
        <f t="shared" si="263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64"/>
        <v>119.7</v>
      </c>
      <c r="P2789" s="10">
        <f t="shared" si="265"/>
        <v>31.5</v>
      </c>
      <c r="Q2789" t="str">
        <f t="shared" si="266"/>
        <v>theater</v>
      </c>
      <c r="R2789" t="str">
        <f t="shared" si="267"/>
        <v>plays</v>
      </c>
      <c r="S2789" s="15">
        <f t="shared" si="262"/>
        <v>41807.948518518519</v>
      </c>
      <c r="T2789" s="15">
        <f t="shared" si="263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64"/>
        <v>102.49999999999999</v>
      </c>
      <c r="P2790" s="10">
        <f t="shared" si="265"/>
        <v>102.5</v>
      </c>
      <c r="Q2790" t="str">
        <f t="shared" si="266"/>
        <v>theater</v>
      </c>
      <c r="R2790" t="str">
        <f t="shared" si="267"/>
        <v>plays</v>
      </c>
      <c r="S2790" s="15">
        <f t="shared" si="262"/>
        <v>42550.451886574068</v>
      </c>
      <c r="T2790" s="15">
        <f t="shared" si="263"/>
        <v>42580.451886574068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64"/>
        <v>101.16666666666667</v>
      </c>
      <c r="P2791" s="10">
        <f t="shared" si="265"/>
        <v>126.45833333333333</v>
      </c>
      <c r="Q2791" t="str">
        <f t="shared" si="266"/>
        <v>theater</v>
      </c>
      <c r="R2791" t="str">
        <f t="shared" si="267"/>
        <v>plays</v>
      </c>
      <c r="S2791" s="15">
        <f t="shared" si="262"/>
        <v>42055.763124999998</v>
      </c>
      <c r="T2791" s="15">
        <f t="shared" si="263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64"/>
        <v>105.33333333333333</v>
      </c>
      <c r="P2792" s="10">
        <f t="shared" si="265"/>
        <v>47.878787878787875</v>
      </c>
      <c r="Q2792" t="str">
        <f t="shared" si="266"/>
        <v>theater</v>
      </c>
      <c r="R2792" t="str">
        <f t="shared" si="267"/>
        <v>plays</v>
      </c>
      <c r="S2792" s="15">
        <f t="shared" si="262"/>
        <v>42016.688692129625</v>
      </c>
      <c r="T2792" s="15">
        <f t="shared" si="263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64"/>
        <v>102.49999999999999</v>
      </c>
      <c r="P2793" s="10">
        <f t="shared" si="265"/>
        <v>73.214285714285708</v>
      </c>
      <c r="Q2793" t="str">
        <f t="shared" si="266"/>
        <v>theater</v>
      </c>
      <c r="R2793" t="str">
        <f t="shared" si="267"/>
        <v>plays</v>
      </c>
      <c r="S2793" s="15">
        <f t="shared" si="262"/>
        <v>42591.649988425925</v>
      </c>
      <c r="T2793" s="15">
        <f t="shared" si="263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64"/>
        <v>107.60000000000001</v>
      </c>
      <c r="P2794" s="10">
        <f t="shared" si="265"/>
        <v>89.666666666666671</v>
      </c>
      <c r="Q2794" t="str">
        <f t="shared" si="266"/>
        <v>theater</v>
      </c>
      <c r="R2794" t="str">
        <f t="shared" si="267"/>
        <v>plays</v>
      </c>
      <c r="S2794" s="15">
        <f t="shared" si="262"/>
        <v>42182.981006944443</v>
      </c>
      <c r="T2794" s="15">
        <f t="shared" si="263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64"/>
        <v>110.5675</v>
      </c>
      <c r="P2795" s="10">
        <f t="shared" si="265"/>
        <v>151.4623287671233</v>
      </c>
      <c r="Q2795" t="str">
        <f t="shared" si="266"/>
        <v>theater</v>
      </c>
      <c r="R2795" t="str">
        <f t="shared" si="267"/>
        <v>plays</v>
      </c>
      <c r="S2795" s="15">
        <f t="shared" si="262"/>
        <v>42176.169039351851</v>
      </c>
      <c r="T2795" s="15">
        <f t="shared" si="263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64"/>
        <v>150</v>
      </c>
      <c r="P2796" s="10">
        <f t="shared" si="265"/>
        <v>25</v>
      </c>
      <c r="Q2796" t="str">
        <f t="shared" si="266"/>
        <v>theater</v>
      </c>
      <c r="R2796" t="str">
        <f t="shared" si="267"/>
        <v>plays</v>
      </c>
      <c r="S2796" s="15">
        <f t="shared" si="262"/>
        <v>42416.441655092596</v>
      </c>
      <c r="T2796" s="15">
        <f t="shared" si="263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64"/>
        <v>104.28571428571429</v>
      </c>
      <c r="P2797" s="10">
        <f t="shared" si="265"/>
        <v>36.5</v>
      </c>
      <c r="Q2797" t="str">
        <f t="shared" si="266"/>
        <v>theater</v>
      </c>
      <c r="R2797" t="str">
        <f t="shared" si="267"/>
        <v>plays</v>
      </c>
      <c r="S2797" s="15">
        <f t="shared" si="262"/>
        <v>41780.275937500002</v>
      </c>
      <c r="T2797" s="15">
        <f t="shared" si="263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64"/>
        <v>115.5</v>
      </c>
      <c r="P2798" s="10">
        <f t="shared" si="265"/>
        <v>44</v>
      </c>
      <c r="Q2798" t="str">
        <f t="shared" si="266"/>
        <v>theater</v>
      </c>
      <c r="R2798" t="str">
        <f t="shared" si="267"/>
        <v>plays</v>
      </c>
      <c r="S2798" s="15">
        <f t="shared" si="262"/>
        <v>41795.278101851851</v>
      </c>
      <c r="T2798" s="15">
        <f t="shared" si="263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64"/>
        <v>102.64512500000001</v>
      </c>
      <c r="P2799" s="10">
        <f t="shared" si="265"/>
        <v>87.357553191489373</v>
      </c>
      <c r="Q2799" t="str">
        <f t="shared" si="266"/>
        <v>theater</v>
      </c>
      <c r="R2799" t="str">
        <f t="shared" si="267"/>
        <v>plays</v>
      </c>
      <c r="S2799" s="15">
        <f t="shared" si="262"/>
        <v>41798.69027777778</v>
      </c>
      <c r="T2799" s="15">
        <f t="shared" si="263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64"/>
        <v>101.4</v>
      </c>
      <c r="P2800" s="10">
        <f t="shared" si="265"/>
        <v>36.474820143884891</v>
      </c>
      <c r="Q2800" t="str">
        <f t="shared" si="266"/>
        <v>theater</v>
      </c>
      <c r="R2800" t="str">
        <f t="shared" si="267"/>
        <v>plays</v>
      </c>
      <c r="S2800" s="15">
        <f t="shared" si="262"/>
        <v>42201.425011574072</v>
      </c>
      <c r="T2800" s="15">
        <f t="shared" si="263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64"/>
        <v>116.6348</v>
      </c>
      <c r="P2801" s="10">
        <f t="shared" si="265"/>
        <v>44.859538461538463</v>
      </c>
      <c r="Q2801" t="str">
        <f t="shared" si="266"/>
        <v>theater</v>
      </c>
      <c r="R2801" t="str">
        <f t="shared" si="267"/>
        <v>plays</v>
      </c>
      <c r="S2801" s="15">
        <f t="shared" si="262"/>
        <v>42507.014699074076</v>
      </c>
      <c r="T2801" s="15">
        <f t="shared" si="263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64"/>
        <v>133</v>
      </c>
      <c r="P2802" s="10">
        <f t="shared" si="265"/>
        <v>42.903225806451616</v>
      </c>
      <c r="Q2802" t="str">
        <f t="shared" si="266"/>
        <v>theater</v>
      </c>
      <c r="R2802" t="str">
        <f t="shared" si="267"/>
        <v>plays</v>
      </c>
      <c r="S2802" s="15">
        <f t="shared" si="262"/>
        <v>41948.302847222221</v>
      </c>
      <c r="T2802" s="15">
        <f t="shared" si="263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64"/>
        <v>133.20000000000002</v>
      </c>
      <c r="P2803" s="10">
        <f t="shared" si="265"/>
        <v>51.230769230769234</v>
      </c>
      <c r="Q2803" t="str">
        <f t="shared" si="266"/>
        <v>theater</v>
      </c>
      <c r="R2803" t="str">
        <f t="shared" si="267"/>
        <v>plays</v>
      </c>
      <c r="S2803" s="15">
        <f t="shared" si="262"/>
        <v>41899.993159722224</v>
      </c>
      <c r="T2803" s="15">
        <f t="shared" si="263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64"/>
        <v>101.83333333333333</v>
      </c>
      <c r="P2804" s="10">
        <f t="shared" si="265"/>
        <v>33.944444444444443</v>
      </c>
      <c r="Q2804" t="str">
        <f t="shared" si="266"/>
        <v>theater</v>
      </c>
      <c r="R2804" t="str">
        <f t="shared" si="267"/>
        <v>plays</v>
      </c>
      <c r="S2804" s="15">
        <f t="shared" si="262"/>
        <v>42192.39707175926</v>
      </c>
      <c r="T2804" s="15">
        <f t="shared" si="263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64"/>
        <v>127.95</v>
      </c>
      <c r="P2805" s="10">
        <f t="shared" si="265"/>
        <v>90.744680851063833</v>
      </c>
      <c r="Q2805" t="str">
        <f t="shared" si="266"/>
        <v>theater</v>
      </c>
      <c r="R2805" t="str">
        <f t="shared" si="267"/>
        <v>plays</v>
      </c>
      <c r="S2805" s="15">
        <f t="shared" si="262"/>
        <v>42157.815694444449</v>
      </c>
      <c r="T2805" s="15">
        <f t="shared" si="263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64"/>
        <v>114.99999999999999</v>
      </c>
      <c r="P2806" s="10">
        <f t="shared" si="265"/>
        <v>50</v>
      </c>
      <c r="Q2806" t="str">
        <f t="shared" si="266"/>
        <v>theater</v>
      </c>
      <c r="R2806" t="str">
        <f t="shared" si="267"/>
        <v>plays</v>
      </c>
      <c r="S2806" s="15">
        <f t="shared" si="262"/>
        <v>41881.203587962962</v>
      </c>
      <c r="T2806" s="15">
        <f t="shared" si="263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64"/>
        <v>110.00000000000001</v>
      </c>
      <c r="P2807" s="10">
        <f t="shared" si="265"/>
        <v>24.444444444444443</v>
      </c>
      <c r="Q2807" t="str">
        <f t="shared" si="266"/>
        <v>theater</v>
      </c>
      <c r="R2807" t="str">
        <f t="shared" si="267"/>
        <v>plays</v>
      </c>
      <c r="S2807" s="15">
        <f t="shared" si="262"/>
        <v>42213.255474537036</v>
      </c>
      <c r="T2807" s="15">
        <f t="shared" si="263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64"/>
        <v>112.1</v>
      </c>
      <c r="P2808" s="10">
        <f t="shared" si="265"/>
        <v>44.25</v>
      </c>
      <c r="Q2808" t="str">
        <f t="shared" si="266"/>
        <v>theater</v>
      </c>
      <c r="R2808" t="str">
        <f t="shared" si="267"/>
        <v>plays</v>
      </c>
      <c r="S2808" s="15">
        <f t="shared" si="262"/>
        <v>42185.017245370371</v>
      </c>
      <c r="T2808" s="15">
        <f t="shared" si="263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64"/>
        <v>126</v>
      </c>
      <c r="P2809" s="10">
        <f t="shared" si="265"/>
        <v>67.741935483870961</v>
      </c>
      <c r="Q2809" t="str">
        <f t="shared" si="266"/>
        <v>theater</v>
      </c>
      <c r="R2809" t="str">
        <f t="shared" si="267"/>
        <v>plays</v>
      </c>
      <c r="S2809" s="15">
        <f t="shared" si="262"/>
        <v>42154.623124999998</v>
      </c>
      <c r="T2809" s="15">
        <f t="shared" si="263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64"/>
        <v>100.24444444444444</v>
      </c>
      <c r="P2810" s="10">
        <f t="shared" si="265"/>
        <v>65.376811594202906</v>
      </c>
      <c r="Q2810" t="str">
        <f t="shared" si="266"/>
        <v>theater</v>
      </c>
      <c r="R2810" t="str">
        <f t="shared" si="267"/>
        <v>plays</v>
      </c>
      <c r="S2810" s="15">
        <f t="shared" si="262"/>
        <v>42208.59646990741</v>
      </c>
      <c r="T2810" s="15">
        <f t="shared" si="263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64"/>
        <v>102.4</v>
      </c>
      <c r="P2811" s="10">
        <f t="shared" si="265"/>
        <v>121.9047619047619</v>
      </c>
      <c r="Q2811" t="str">
        <f t="shared" si="266"/>
        <v>theater</v>
      </c>
      <c r="R2811" t="str">
        <f t="shared" si="267"/>
        <v>plays</v>
      </c>
      <c r="S2811" s="15">
        <f t="shared" si="262"/>
        <v>42451.246817129635</v>
      </c>
      <c r="T2811" s="15">
        <f t="shared" si="263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64"/>
        <v>108.2</v>
      </c>
      <c r="P2812" s="10">
        <f t="shared" si="265"/>
        <v>47.456140350877192</v>
      </c>
      <c r="Q2812" t="str">
        <f t="shared" si="266"/>
        <v>theater</v>
      </c>
      <c r="R2812" t="str">
        <f t="shared" si="267"/>
        <v>plays</v>
      </c>
      <c r="S2812" s="15">
        <f t="shared" si="262"/>
        <v>41758.88962962963</v>
      </c>
      <c r="T2812" s="15">
        <f t="shared" si="263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64"/>
        <v>100.27</v>
      </c>
      <c r="P2813" s="10">
        <f t="shared" si="265"/>
        <v>92.842592592592595</v>
      </c>
      <c r="Q2813" t="str">
        <f t="shared" si="266"/>
        <v>theater</v>
      </c>
      <c r="R2813" t="str">
        <f t="shared" si="267"/>
        <v>plays</v>
      </c>
      <c r="S2813" s="15">
        <f t="shared" si="262"/>
        <v>42028.246562500004</v>
      </c>
      <c r="T2813" s="15">
        <f t="shared" si="263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64"/>
        <v>113.3</v>
      </c>
      <c r="P2814" s="10">
        <f t="shared" si="265"/>
        <v>68.253012048192772</v>
      </c>
      <c r="Q2814" t="str">
        <f t="shared" si="266"/>
        <v>theater</v>
      </c>
      <c r="R2814" t="str">
        <f t="shared" si="267"/>
        <v>plays</v>
      </c>
      <c r="S2814" s="15">
        <f t="shared" si="262"/>
        <v>42054.49418981481</v>
      </c>
      <c r="T2814" s="15">
        <f t="shared" si="263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64"/>
        <v>127.57571428571428</v>
      </c>
      <c r="P2815" s="10">
        <f t="shared" si="265"/>
        <v>37.209583333333335</v>
      </c>
      <c r="Q2815" t="str">
        <f t="shared" si="266"/>
        <v>theater</v>
      </c>
      <c r="R2815" t="str">
        <f t="shared" si="267"/>
        <v>plays</v>
      </c>
      <c r="S2815" s="15">
        <f t="shared" si="262"/>
        <v>42693.492604166662</v>
      </c>
      <c r="T2815" s="15">
        <f t="shared" si="263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64"/>
        <v>107.73333333333332</v>
      </c>
      <c r="P2816" s="10">
        <f t="shared" si="265"/>
        <v>25.25</v>
      </c>
      <c r="Q2816" t="str">
        <f t="shared" si="266"/>
        <v>theater</v>
      </c>
      <c r="R2816" t="str">
        <f t="shared" si="267"/>
        <v>plays</v>
      </c>
      <c r="S2816" s="15">
        <f t="shared" si="262"/>
        <v>42103.149479166663</v>
      </c>
      <c r="T2816" s="15">
        <f t="shared" si="263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64"/>
        <v>242</v>
      </c>
      <c r="P2817" s="10">
        <f t="shared" si="265"/>
        <v>43.214285714285715</v>
      </c>
      <c r="Q2817" t="str">
        <f t="shared" si="266"/>
        <v>theater</v>
      </c>
      <c r="R2817" t="str">
        <f t="shared" si="267"/>
        <v>plays</v>
      </c>
      <c r="S2817" s="15">
        <f t="shared" si="262"/>
        <v>42559.526724537034</v>
      </c>
      <c r="T2817" s="15">
        <f t="shared" si="263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64"/>
        <v>141.56666666666666</v>
      </c>
      <c r="P2818" s="10">
        <f t="shared" si="265"/>
        <v>25.130177514792898</v>
      </c>
      <c r="Q2818" t="str">
        <f t="shared" si="266"/>
        <v>theater</v>
      </c>
      <c r="R2818" t="str">
        <f t="shared" si="267"/>
        <v>plays</v>
      </c>
      <c r="S2818" s="15">
        <f t="shared" si="262"/>
        <v>42188.217499999999</v>
      </c>
      <c r="T2818" s="15">
        <f t="shared" si="263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si="264"/>
        <v>130</v>
      </c>
      <c r="P2819" s="10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5">
        <f t="shared" ref="S2819:S2882" si="268">(((J2819/60)/60)/24)+DATE(1970,1,1)+(-6/24)</f>
        <v>42023.384976851856</v>
      </c>
      <c r="T2819" s="15">
        <f t="shared" ref="T2819:T2882" si="269">(((I2819/60)/60)/24)+DATE(1970,1,1)+(-6/24)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1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42250.348217592589</v>
      </c>
      <c r="T2820" s="15">
        <f t="shared" si="26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10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42139.275567129633</v>
      </c>
      <c r="T2821" s="15">
        <f t="shared" si="26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10">
        <f t="shared" si="265"/>
        <v>13.6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42401.360983796301</v>
      </c>
      <c r="T2822" s="15">
        <f t="shared" si="26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10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41875.672858796301</v>
      </c>
      <c r="T2823" s="15">
        <f t="shared" si="269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10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42060.433935185181</v>
      </c>
      <c r="T2824" s="15">
        <f t="shared" si="269"/>
        <v>42090.392268518524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10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68"/>
        <v>42066.761643518519</v>
      </c>
      <c r="T2825" s="15">
        <f t="shared" si="26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10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42136.020787037036</v>
      </c>
      <c r="T2826" s="15">
        <f t="shared" si="26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10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42312.542662037042</v>
      </c>
      <c r="T2827" s="15">
        <f t="shared" si="26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10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68"/>
        <v>42170.784861111111</v>
      </c>
      <c r="T2828" s="15">
        <f t="shared" si="26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10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42494.433634259258</v>
      </c>
      <c r="T2829" s="15">
        <f t="shared" si="26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1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42254.014687499999</v>
      </c>
      <c r="T2830" s="15">
        <f t="shared" si="26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10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42495.184236111112</v>
      </c>
      <c r="T2831" s="15">
        <f t="shared" si="26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10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41758.589675925927</v>
      </c>
      <c r="T2832" s="15">
        <f t="shared" si="26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10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42171.574884259258</v>
      </c>
      <c r="T2833" s="15">
        <f t="shared" si="26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10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41938.459421296298</v>
      </c>
      <c r="T2834" s="15">
        <f t="shared" si="26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10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68"/>
        <v>42267.877696759257</v>
      </c>
      <c r="T2835" s="15">
        <f t="shared" si="26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10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42019.709837962961</v>
      </c>
      <c r="T2836" s="15">
        <f t="shared" si="26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10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42313.453900462962</v>
      </c>
      <c r="T2837" s="15">
        <f t="shared" si="26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10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42746.011782407411</v>
      </c>
      <c r="T2838" s="15">
        <f t="shared" si="26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10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42307.658379629633</v>
      </c>
      <c r="T2839" s="15">
        <f t="shared" si="26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1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41842.357592592591</v>
      </c>
      <c r="T2840" s="15">
        <f t="shared" si="26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10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68"/>
        <v>41852.990208333329</v>
      </c>
      <c r="T2841" s="15">
        <f t="shared" si="26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10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68"/>
        <v>42059.785636574074</v>
      </c>
      <c r="T2842" s="15">
        <f t="shared" si="269"/>
        <v>42081.458333333328</v>
      </c>
    </row>
    <row r="2843" spans="1:20" x14ac:dyDescent="0.3">
      <c r="A2843">
        <v>1086</v>
      </c>
      <c r="B2843" s="3" t="s">
        <v>1087</v>
      </c>
      <c r="C2843" s="3" t="s">
        <v>5196</v>
      </c>
      <c r="D2843">
        <v>18000</v>
      </c>
      <c r="E2843">
        <v>15</v>
      </c>
      <c r="F2843" s="6" t="s">
        <v>8221</v>
      </c>
      <c r="G2843" t="s">
        <v>8224</v>
      </c>
      <c r="H2843" t="s">
        <v>8246</v>
      </c>
      <c r="I2843">
        <v>1408913291</v>
      </c>
      <c r="J2843">
        <v>1406321291</v>
      </c>
      <c r="K2843" t="b">
        <v>0</v>
      </c>
      <c r="L2843">
        <v>2</v>
      </c>
      <c r="M2843" t="b">
        <v>0</v>
      </c>
      <c r="N2843" t="s">
        <v>8282</v>
      </c>
      <c r="O2843" s="9">
        <f t="shared" si="264"/>
        <v>8.3333333333333343E-2</v>
      </c>
      <c r="P2843" s="10">
        <f t="shared" si="265"/>
        <v>7.5</v>
      </c>
      <c r="Q2843" t="str">
        <f t="shared" si="266"/>
        <v>games</v>
      </c>
      <c r="R2843" t="str">
        <f t="shared" si="267"/>
        <v>video games</v>
      </c>
      <c r="S2843" s="15">
        <f t="shared" si="268"/>
        <v>41845.616793981484</v>
      </c>
      <c r="T2843" s="15">
        <f t="shared" si="269"/>
        <v>41875.616793981484</v>
      </c>
    </row>
    <row r="2844" spans="1:20" ht="43.2" x14ac:dyDescent="0.3">
      <c r="A2844">
        <v>1094</v>
      </c>
      <c r="B2844" s="3" t="s">
        <v>1095</v>
      </c>
      <c r="C2844" s="3" t="s">
        <v>5204</v>
      </c>
      <c r="D2844">
        <v>18000</v>
      </c>
      <c r="E2844">
        <v>3294.01</v>
      </c>
      <c r="F2844" s="6" t="s">
        <v>8221</v>
      </c>
      <c r="G2844" t="s">
        <v>8224</v>
      </c>
      <c r="H2844" t="s">
        <v>8246</v>
      </c>
      <c r="I2844">
        <v>1318180033</v>
      </c>
      <c r="J2844">
        <v>1315588033</v>
      </c>
      <c r="K2844" t="b">
        <v>0</v>
      </c>
      <c r="L2844">
        <v>27</v>
      </c>
      <c r="M2844" t="b">
        <v>0</v>
      </c>
      <c r="N2844" t="s">
        <v>8282</v>
      </c>
      <c r="O2844" s="9">
        <f t="shared" si="264"/>
        <v>18.300055555555556</v>
      </c>
      <c r="P2844" s="10">
        <f t="shared" si="265"/>
        <v>122.00037037037038</v>
      </c>
      <c r="Q2844" t="str">
        <f t="shared" si="266"/>
        <v>games</v>
      </c>
      <c r="R2844" t="str">
        <f t="shared" si="267"/>
        <v>video games</v>
      </c>
      <c r="S2844" s="15">
        <f t="shared" si="268"/>
        <v>40795.463344907403</v>
      </c>
      <c r="T2844" s="15">
        <f t="shared" si="269"/>
        <v>40825.463344907403</v>
      </c>
    </row>
    <row r="2845" spans="1:20" ht="43.2" x14ac:dyDescent="0.3">
      <c r="A2845">
        <v>1161</v>
      </c>
      <c r="B2845" s="3" t="s">
        <v>1162</v>
      </c>
      <c r="C2845" s="3" t="s">
        <v>5271</v>
      </c>
      <c r="D2845">
        <v>18000</v>
      </c>
      <c r="E2845">
        <v>0</v>
      </c>
      <c r="F2845" s="6" t="s">
        <v>8221</v>
      </c>
      <c r="G2845" t="s">
        <v>8224</v>
      </c>
      <c r="H2845" t="s">
        <v>8246</v>
      </c>
      <c r="I2845">
        <v>1432047989</v>
      </c>
      <c r="J2845">
        <v>1430233589</v>
      </c>
      <c r="K2845" t="b">
        <v>0</v>
      </c>
      <c r="L2845">
        <v>0</v>
      </c>
      <c r="M2845" t="b">
        <v>0</v>
      </c>
      <c r="N2845" t="s">
        <v>8284</v>
      </c>
      <c r="O2845" s="9">
        <f t="shared" si="264"/>
        <v>0</v>
      </c>
      <c r="P2845" s="10" t="e">
        <f t="shared" si="265"/>
        <v>#DIV/0!</v>
      </c>
      <c r="Q2845" t="str">
        <f t="shared" si="266"/>
        <v>food</v>
      </c>
      <c r="R2845" t="str">
        <f t="shared" si="267"/>
        <v>food trucks</v>
      </c>
      <c r="S2845" s="15">
        <f t="shared" si="268"/>
        <v>42122.379502314812</v>
      </c>
      <c r="T2845" s="15">
        <f t="shared" si="269"/>
        <v>42143.379502314812</v>
      </c>
    </row>
    <row r="2846" spans="1:20" ht="43.2" x14ac:dyDescent="0.3">
      <c r="A2846">
        <v>1168</v>
      </c>
      <c r="B2846" s="3" t="s">
        <v>1169</v>
      </c>
      <c r="C2846" s="3" t="s">
        <v>5278</v>
      </c>
      <c r="D2846">
        <v>18000</v>
      </c>
      <c r="E2846">
        <v>1020</v>
      </c>
      <c r="F2846" s="6" t="s">
        <v>8221</v>
      </c>
      <c r="G2846" t="s">
        <v>8224</v>
      </c>
      <c r="H2846" t="s">
        <v>8246</v>
      </c>
      <c r="I2846">
        <v>1474507065</v>
      </c>
      <c r="J2846">
        <v>1471915065</v>
      </c>
      <c r="K2846" t="b">
        <v>0</v>
      </c>
      <c r="L2846">
        <v>3</v>
      </c>
      <c r="M2846" t="b">
        <v>0</v>
      </c>
      <c r="N2846" t="s">
        <v>8284</v>
      </c>
      <c r="O2846" s="9">
        <f t="shared" si="264"/>
        <v>5.6666666666666661</v>
      </c>
      <c r="P2846" s="10">
        <f t="shared" si="265"/>
        <v>340</v>
      </c>
      <c r="Q2846" t="str">
        <f t="shared" si="266"/>
        <v>food</v>
      </c>
      <c r="R2846" t="str">
        <f t="shared" si="267"/>
        <v>food trucks</v>
      </c>
      <c r="S2846" s="15">
        <f t="shared" si="268"/>
        <v>42604.803993055553</v>
      </c>
      <c r="T2846" s="15">
        <f t="shared" si="269"/>
        <v>42634.803993055553</v>
      </c>
    </row>
    <row r="2847" spans="1:20" ht="43.2" x14ac:dyDescent="0.3">
      <c r="A2847">
        <v>1541</v>
      </c>
      <c r="B2847" s="3" t="s">
        <v>1542</v>
      </c>
      <c r="C2847" s="3" t="s">
        <v>5651</v>
      </c>
      <c r="D2847">
        <v>18000</v>
      </c>
      <c r="E2847">
        <v>6</v>
      </c>
      <c r="F2847" s="6" t="s">
        <v>8221</v>
      </c>
      <c r="G2847" t="s">
        <v>8224</v>
      </c>
      <c r="H2847" t="s">
        <v>8246</v>
      </c>
      <c r="I2847">
        <v>1420045538</v>
      </c>
      <c r="J2847">
        <v>1417453538</v>
      </c>
      <c r="K2847" t="b">
        <v>0</v>
      </c>
      <c r="L2847">
        <v>2</v>
      </c>
      <c r="M2847" t="b">
        <v>0</v>
      </c>
      <c r="N2847" t="s">
        <v>8289</v>
      </c>
      <c r="O2847" s="9">
        <f t="shared" si="264"/>
        <v>3.3333333333333333E-2</v>
      </c>
      <c r="P2847" s="10">
        <f t="shared" si="265"/>
        <v>3</v>
      </c>
      <c r="Q2847" t="str">
        <f t="shared" si="266"/>
        <v>photography</v>
      </c>
      <c r="R2847" t="str">
        <f t="shared" si="267"/>
        <v>nature</v>
      </c>
      <c r="S2847" s="15">
        <f t="shared" si="268"/>
        <v>41974.462245370371</v>
      </c>
      <c r="T2847" s="15">
        <f t="shared" si="269"/>
        <v>42004.462245370371</v>
      </c>
    </row>
    <row r="2848" spans="1:20" ht="28.8" x14ac:dyDescent="0.3">
      <c r="A2848">
        <v>1817</v>
      </c>
      <c r="B2848" s="3" t="s">
        <v>1818</v>
      </c>
      <c r="C2848" s="3" t="s">
        <v>5927</v>
      </c>
      <c r="D2848">
        <v>18000</v>
      </c>
      <c r="E2848">
        <v>9419</v>
      </c>
      <c r="F2848" s="6" t="s">
        <v>8221</v>
      </c>
      <c r="G2848" t="s">
        <v>8224</v>
      </c>
      <c r="H2848" t="s">
        <v>8246</v>
      </c>
      <c r="I2848">
        <v>1485759540</v>
      </c>
      <c r="J2848">
        <v>1480607607</v>
      </c>
      <c r="K2848" t="b">
        <v>0</v>
      </c>
      <c r="L2848">
        <v>100</v>
      </c>
      <c r="M2848" t="b">
        <v>0</v>
      </c>
      <c r="N2848" t="s">
        <v>8285</v>
      </c>
      <c r="O2848" s="9">
        <f t="shared" si="264"/>
        <v>52.327777777777776</v>
      </c>
      <c r="P2848" s="10">
        <f t="shared" si="265"/>
        <v>94.19</v>
      </c>
      <c r="Q2848" t="str">
        <f t="shared" si="266"/>
        <v>photography</v>
      </c>
      <c r="R2848" t="str">
        <f t="shared" si="267"/>
        <v>photobooks</v>
      </c>
      <c r="S2848" s="15">
        <f t="shared" si="268"/>
        <v>42705.412118055552</v>
      </c>
      <c r="T2848" s="15">
        <f t="shared" si="269"/>
        <v>42765.040972222225</v>
      </c>
    </row>
    <row r="2849" spans="1:20" ht="43.2" x14ac:dyDescent="0.3">
      <c r="A2849">
        <v>1862</v>
      </c>
      <c r="B2849" s="3" t="s">
        <v>1863</v>
      </c>
      <c r="C2849" s="3" t="s">
        <v>5972</v>
      </c>
      <c r="D2849">
        <v>18000</v>
      </c>
      <c r="E2849">
        <v>1455</v>
      </c>
      <c r="F2849" s="6" t="s">
        <v>8221</v>
      </c>
      <c r="G2849" t="s">
        <v>8224</v>
      </c>
      <c r="H2849" t="s">
        <v>8246</v>
      </c>
      <c r="I2849">
        <v>1488958200</v>
      </c>
      <c r="J2849">
        <v>1484912974</v>
      </c>
      <c r="K2849" t="b">
        <v>0</v>
      </c>
      <c r="L2849">
        <v>16</v>
      </c>
      <c r="M2849" t="b">
        <v>0</v>
      </c>
      <c r="N2849" t="s">
        <v>8283</v>
      </c>
      <c r="O2849" s="9">
        <f t="shared" si="264"/>
        <v>8.0833333333333321</v>
      </c>
      <c r="P2849" s="10">
        <f t="shared" si="265"/>
        <v>90.9375</v>
      </c>
      <c r="Q2849" t="str">
        <f t="shared" si="266"/>
        <v>games</v>
      </c>
      <c r="R2849" t="str">
        <f t="shared" si="267"/>
        <v>mobile games</v>
      </c>
      <c r="S2849" s="15">
        <f t="shared" si="268"/>
        <v>42755.242754629624</v>
      </c>
      <c r="T2849" s="15">
        <f t="shared" si="269"/>
        <v>42802.0625</v>
      </c>
    </row>
    <row r="2850" spans="1:20" ht="43.2" x14ac:dyDescent="0.3">
      <c r="A2850">
        <v>2517</v>
      </c>
      <c r="B2850" s="3" t="s">
        <v>2517</v>
      </c>
      <c r="C2850" s="3" t="s">
        <v>6627</v>
      </c>
      <c r="D2850">
        <v>18000</v>
      </c>
      <c r="E2850">
        <v>1767</v>
      </c>
      <c r="F2850" s="6" t="s">
        <v>8221</v>
      </c>
      <c r="G2850" t="s">
        <v>8229</v>
      </c>
      <c r="H2850" t="s">
        <v>8251</v>
      </c>
      <c r="I2850">
        <v>1426788930</v>
      </c>
      <c r="J2850">
        <v>1424200530</v>
      </c>
      <c r="K2850" t="b">
        <v>0</v>
      </c>
      <c r="L2850">
        <v>33</v>
      </c>
      <c r="M2850" t="b">
        <v>0</v>
      </c>
      <c r="N2850" t="s">
        <v>8299</v>
      </c>
      <c r="O2850" s="9">
        <f t="shared" ref="O2850:O2913" si="270">E2850/D2850*100</f>
        <v>9.8166666666666664</v>
      </c>
      <c r="P2850" s="10">
        <f t="shared" ref="P2850:P2913" si="271">E2850/L2850</f>
        <v>53.545454545454547</v>
      </c>
      <c r="Q2850" t="str">
        <f t="shared" ref="Q2850:Q2913" si="272">LEFT(N2850, SEARCH("/", N2850)-1)</f>
        <v>food</v>
      </c>
      <c r="R2850" t="str">
        <f t="shared" ref="R2850:R2913" si="273">RIGHT(N2850,LEN(N2850)-SEARCH("/",N2850))</f>
        <v>restaurants</v>
      </c>
      <c r="S2850" s="15">
        <f t="shared" si="268"/>
        <v>42052.552430555559</v>
      </c>
      <c r="T2850" s="15">
        <f t="shared" si="269"/>
        <v>42082.510763888888</v>
      </c>
    </row>
    <row r="2851" spans="1:20" ht="57.6" x14ac:dyDescent="0.3">
      <c r="A2851">
        <v>3058</v>
      </c>
      <c r="B2851" s="3" t="s">
        <v>3058</v>
      </c>
      <c r="C2851" s="3" t="s">
        <v>7168</v>
      </c>
      <c r="D2851">
        <v>18000</v>
      </c>
      <c r="E2851">
        <v>3</v>
      </c>
      <c r="F2851" s="6" t="s">
        <v>8221</v>
      </c>
      <c r="G2851" t="s">
        <v>8237</v>
      </c>
      <c r="H2851" t="s">
        <v>8249</v>
      </c>
      <c r="I2851">
        <v>1463734740</v>
      </c>
      <c r="J2851">
        <v>1459414740</v>
      </c>
      <c r="K2851" t="b">
        <v>0</v>
      </c>
      <c r="L2851">
        <v>3</v>
      </c>
      <c r="M2851" t="b">
        <v>0</v>
      </c>
      <c r="N2851" t="s">
        <v>8303</v>
      </c>
      <c r="O2851" s="9">
        <f t="shared" si="270"/>
        <v>1.6666666666666666E-2</v>
      </c>
      <c r="P2851" s="10">
        <f t="shared" si="271"/>
        <v>1</v>
      </c>
      <c r="Q2851" t="str">
        <f t="shared" si="272"/>
        <v>theater</v>
      </c>
      <c r="R2851" t="str">
        <f t="shared" si="273"/>
        <v>spaces</v>
      </c>
      <c r="S2851" s="15">
        <f t="shared" si="268"/>
        <v>42460.124305555553</v>
      </c>
      <c r="T2851" s="15">
        <f t="shared" si="269"/>
        <v>42510.124305555553</v>
      </c>
    </row>
    <row r="2852" spans="1:20" ht="28.8" x14ac:dyDescent="0.3">
      <c r="A2852">
        <v>4022</v>
      </c>
      <c r="B2852" s="3" t="s">
        <v>4018</v>
      </c>
      <c r="C2852" s="3" t="s">
        <v>8127</v>
      </c>
      <c r="D2852">
        <v>18000</v>
      </c>
      <c r="E2852">
        <v>12521</v>
      </c>
      <c r="F2852" s="6" t="s">
        <v>8221</v>
      </c>
      <c r="G2852" t="s">
        <v>8224</v>
      </c>
      <c r="H2852" t="s">
        <v>8246</v>
      </c>
      <c r="I2852">
        <v>1422759240</v>
      </c>
      <c r="J2852">
        <v>1418824867</v>
      </c>
      <c r="K2852" t="b">
        <v>0</v>
      </c>
      <c r="L2852">
        <v>197</v>
      </c>
      <c r="M2852" t="b">
        <v>0</v>
      </c>
      <c r="N2852" t="s">
        <v>8271</v>
      </c>
      <c r="O2852" s="9">
        <f t="shared" si="270"/>
        <v>69.561111111111103</v>
      </c>
      <c r="P2852" s="10">
        <f t="shared" si="271"/>
        <v>63.558375634517766</v>
      </c>
      <c r="Q2852" t="str">
        <f t="shared" si="272"/>
        <v>theater</v>
      </c>
      <c r="R2852" t="str">
        <f t="shared" si="273"/>
        <v>plays</v>
      </c>
      <c r="S2852" s="15">
        <f t="shared" si="268"/>
        <v>41990.334108796291</v>
      </c>
      <c r="T2852" s="15">
        <f t="shared" si="269"/>
        <v>42035.870833333334</v>
      </c>
    </row>
    <row r="2853" spans="1:20" ht="57.6" x14ac:dyDescent="0.3">
      <c r="A2853">
        <v>1796</v>
      </c>
      <c r="B2853" s="3" t="s">
        <v>1797</v>
      </c>
      <c r="C2853" s="3" t="s">
        <v>5906</v>
      </c>
      <c r="D2853">
        <v>19000</v>
      </c>
      <c r="E2853">
        <v>4190</v>
      </c>
      <c r="F2853" s="6" t="s">
        <v>8221</v>
      </c>
      <c r="G2853" t="s">
        <v>8225</v>
      </c>
      <c r="H2853" t="s">
        <v>8247</v>
      </c>
      <c r="I2853">
        <v>1469356366</v>
      </c>
      <c r="J2853">
        <v>1464172366</v>
      </c>
      <c r="K2853" t="b">
        <v>1</v>
      </c>
      <c r="L2853">
        <v>86</v>
      </c>
      <c r="M2853" t="b">
        <v>0</v>
      </c>
      <c r="N2853" t="s">
        <v>8285</v>
      </c>
      <c r="O2853" s="9">
        <f t="shared" si="270"/>
        <v>22.05263157894737</v>
      </c>
      <c r="P2853" s="10">
        <f t="shared" si="271"/>
        <v>48.720930232558139</v>
      </c>
      <c r="Q2853" t="str">
        <f t="shared" si="272"/>
        <v>photography</v>
      </c>
      <c r="R2853" t="str">
        <f t="shared" si="273"/>
        <v>photobooks</v>
      </c>
      <c r="S2853" s="15">
        <f t="shared" si="268"/>
        <v>42515.189421296294</v>
      </c>
      <c r="T2853" s="15">
        <f t="shared" si="269"/>
        <v>42575.189421296294</v>
      </c>
    </row>
    <row r="2854" spans="1:20" ht="43.2" x14ac:dyDescent="0.3">
      <c r="A2854">
        <v>2677</v>
      </c>
      <c r="B2854" s="3" t="s">
        <v>2677</v>
      </c>
      <c r="C2854" s="3" t="s">
        <v>6787</v>
      </c>
      <c r="D2854">
        <v>19500</v>
      </c>
      <c r="E2854">
        <v>3415</v>
      </c>
      <c r="F2854" s="6" t="s">
        <v>8221</v>
      </c>
      <c r="G2854" t="s">
        <v>8224</v>
      </c>
      <c r="H2854" t="s">
        <v>8246</v>
      </c>
      <c r="I2854">
        <v>1404348143</v>
      </c>
      <c r="J2854">
        <v>1401756143</v>
      </c>
      <c r="K2854" t="b">
        <v>0</v>
      </c>
      <c r="L2854">
        <v>27</v>
      </c>
      <c r="M2854" t="b">
        <v>0</v>
      </c>
      <c r="N2854" t="s">
        <v>8302</v>
      </c>
      <c r="O2854" s="9">
        <f t="shared" si="270"/>
        <v>17.512820512820511</v>
      </c>
      <c r="P2854" s="10">
        <f t="shared" si="271"/>
        <v>126.48148148148148</v>
      </c>
      <c r="Q2854" t="str">
        <f t="shared" si="272"/>
        <v>technology</v>
      </c>
      <c r="R2854" t="str">
        <f t="shared" si="273"/>
        <v>makerspaces</v>
      </c>
      <c r="S2854" s="15">
        <f t="shared" si="268"/>
        <v>41792.779432870368</v>
      </c>
      <c r="T2854" s="15">
        <f t="shared" si="269"/>
        <v>41822.779432870368</v>
      </c>
    </row>
    <row r="2855" spans="1:20" ht="43.2" x14ac:dyDescent="0.3">
      <c r="A2855">
        <v>2771</v>
      </c>
      <c r="B2855" s="3" t="s">
        <v>2771</v>
      </c>
      <c r="C2855" s="3" t="s">
        <v>6881</v>
      </c>
      <c r="D2855">
        <v>19980</v>
      </c>
      <c r="E2855">
        <v>0</v>
      </c>
      <c r="F2855" s="6" t="s">
        <v>8221</v>
      </c>
      <c r="G2855" t="s">
        <v>8224</v>
      </c>
      <c r="H2855" t="s">
        <v>8246</v>
      </c>
      <c r="I2855">
        <v>1359738000</v>
      </c>
      <c r="J2855">
        <v>1355489140</v>
      </c>
      <c r="K2855" t="b">
        <v>0</v>
      </c>
      <c r="L2855">
        <v>0</v>
      </c>
      <c r="M2855" t="b">
        <v>0</v>
      </c>
      <c r="N2855" t="s">
        <v>8304</v>
      </c>
      <c r="O2855" s="9">
        <f t="shared" si="270"/>
        <v>0</v>
      </c>
      <c r="P2855" s="10" t="e">
        <f t="shared" si="271"/>
        <v>#DIV/0!</v>
      </c>
      <c r="Q2855" t="str">
        <f t="shared" si="272"/>
        <v>publishing</v>
      </c>
      <c r="R2855" t="str">
        <f t="shared" si="273"/>
        <v>children's books</v>
      </c>
      <c r="S2855" s="15">
        <f t="shared" si="268"/>
        <v>41257.281712962962</v>
      </c>
      <c r="T2855" s="15">
        <f t="shared" si="269"/>
        <v>41306.458333333336</v>
      </c>
    </row>
    <row r="2856" spans="1:20" ht="43.2" x14ac:dyDescent="0.3">
      <c r="A2856">
        <v>175</v>
      </c>
      <c r="B2856" s="3" t="s">
        <v>177</v>
      </c>
      <c r="C2856" s="3" t="s">
        <v>4285</v>
      </c>
      <c r="D2856">
        <v>20000</v>
      </c>
      <c r="E2856">
        <v>1297</v>
      </c>
      <c r="F2856" s="6" t="s">
        <v>8221</v>
      </c>
      <c r="G2856" t="s">
        <v>8225</v>
      </c>
      <c r="H2856" t="s">
        <v>8247</v>
      </c>
      <c r="I2856">
        <v>1409337611</v>
      </c>
      <c r="J2856">
        <v>1407177611</v>
      </c>
      <c r="K2856" t="b">
        <v>0</v>
      </c>
      <c r="L2856">
        <v>26</v>
      </c>
      <c r="M2856" t="b">
        <v>0</v>
      </c>
      <c r="N2856" t="s">
        <v>8268</v>
      </c>
      <c r="O2856" s="9">
        <f t="shared" si="270"/>
        <v>6.4850000000000003</v>
      </c>
      <c r="P2856" s="10">
        <f t="shared" si="271"/>
        <v>49.884615384615387</v>
      </c>
      <c r="Q2856" t="str">
        <f t="shared" si="272"/>
        <v>film &amp; video</v>
      </c>
      <c r="R2856" t="str">
        <f t="shared" si="273"/>
        <v>drama</v>
      </c>
      <c r="S2856" s="15">
        <f t="shared" si="268"/>
        <v>41855.527905092589</v>
      </c>
      <c r="T2856" s="15">
        <f t="shared" si="269"/>
        <v>41880.527905092589</v>
      </c>
    </row>
    <row r="2857" spans="1:20" ht="43.2" x14ac:dyDescent="0.3">
      <c r="A2857">
        <v>423</v>
      </c>
      <c r="B2857" s="3" t="s">
        <v>424</v>
      </c>
      <c r="C2857" s="3" t="s">
        <v>4533</v>
      </c>
      <c r="D2857">
        <v>20000</v>
      </c>
      <c r="E2857">
        <v>153</v>
      </c>
      <c r="F2857" s="6" t="s">
        <v>8221</v>
      </c>
      <c r="G2857" t="s">
        <v>8224</v>
      </c>
      <c r="H2857" t="s">
        <v>8246</v>
      </c>
      <c r="I2857">
        <v>1370470430</v>
      </c>
      <c r="J2857">
        <v>1367878430</v>
      </c>
      <c r="K2857" t="b">
        <v>0</v>
      </c>
      <c r="L2857">
        <v>13</v>
      </c>
      <c r="M2857" t="b">
        <v>0</v>
      </c>
      <c r="N2857" t="s">
        <v>8270</v>
      </c>
      <c r="O2857" s="9">
        <f t="shared" si="270"/>
        <v>0.76500000000000001</v>
      </c>
      <c r="P2857" s="10">
        <f t="shared" si="271"/>
        <v>11.76923076923077</v>
      </c>
      <c r="Q2857" t="str">
        <f t="shared" si="272"/>
        <v>film &amp; video</v>
      </c>
      <c r="R2857" t="str">
        <f t="shared" si="273"/>
        <v>animation</v>
      </c>
      <c r="S2857" s="15">
        <f t="shared" si="268"/>
        <v>41400.67627314815</v>
      </c>
      <c r="T2857" s="15">
        <f t="shared" si="269"/>
        <v>41430.67627314815</v>
      </c>
    </row>
    <row r="2858" spans="1:20" ht="43.2" x14ac:dyDescent="0.3">
      <c r="A2858">
        <v>438</v>
      </c>
      <c r="B2858" s="3" t="s">
        <v>439</v>
      </c>
      <c r="C2858" s="3" t="s">
        <v>4548</v>
      </c>
      <c r="D2858">
        <v>20000</v>
      </c>
      <c r="E2858">
        <v>1876</v>
      </c>
      <c r="F2858" s="6" t="s">
        <v>8221</v>
      </c>
      <c r="G2858" t="s">
        <v>8224</v>
      </c>
      <c r="H2858" t="s">
        <v>8246</v>
      </c>
      <c r="I2858">
        <v>1447830958</v>
      </c>
      <c r="J2858">
        <v>1445235358</v>
      </c>
      <c r="K2858" t="b">
        <v>0</v>
      </c>
      <c r="L2858">
        <v>11</v>
      </c>
      <c r="M2858" t="b">
        <v>0</v>
      </c>
      <c r="N2858" t="s">
        <v>8270</v>
      </c>
      <c r="O2858" s="9">
        <f t="shared" si="270"/>
        <v>9.379999999999999</v>
      </c>
      <c r="P2858" s="10">
        <f t="shared" si="271"/>
        <v>170.54545454545453</v>
      </c>
      <c r="Q2858" t="str">
        <f t="shared" si="272"/>
        <v>film &amp; video</v>
      </c>
      <c r="R2858" t="str">
        <f t="shared" si="273"/>
        <v>animation</v>
      </c>
      <c r="S2858" s="15">
        <f t="shared" si="268"/>
        <v>42296.011087962965</v>
      </c>
      <c r="T2858" s="15">
        <f t="shared" si="269"/>
        <v>42326.052754629629</v>
      </c>
    </row>
    <row r="2859" spans="1:20" ht="43.2" x14ac:dyDescent="0.3">
      <c r="A2859">
        <v>451</v>
      </c>
      <c r="B2859" s="3" t="s">
        <v>452</v>
      </c>
      <c r="C2859" s="3" t="s">
        <v>4561</v>
      </c>
      <c r="D2859">
        <v>20000</v>
      </c>
      <c r="E2859">
        <v>0</v>
      </c>
      <c r="F2859" s="6" t="s">
        <v>8221</v>
      </c>
      <c r="G2859" t="s">
        <v>8224</v>
      </c>
      <c r="H2859" t="s">
        <v>8246</v>
      </c>
      <c r="I2859">
        <v>1390669791</v>
      </c>
      <c r="J2859">
        <v>1388077791</v>
      </c>
      <c r="K2859" t="b">
        <v>0</v>
      </c>
      <c r="L2859">
        <v>0</v>
      </c>
      <c r="M2859" t="b">
        <v>0</v>
      </c>
      <c r="N2859" t="s">
        <v>8270</v>
      </c>
      <c r="O2859" s="9">
        <f t="shared" si="270"/>
        <v>0</v>
      </c>
      <c r="P2859" s="10" t="e">
        <f t="shared" si="271"/>
        <v>#DIV/0!</v>
      </c>
      <c r="Q2859" t="str">
        <f t="shared" si="272"/>
        <v>film &amp; video</v>
      </c>
      <c r="R2859" t="str">
        <f t="shared" si="273"/>
        <v>animation</v>
      </c>
      <c r="S2859" s="15">
        <f t="shared" si="268"/>
        <v>41634.465173611112</v>
      </c>
      <c r="T2859" s="15">
        <f t="shared" si="269"/>
        <v>41664.465173611112</v>
      </c>
    </row>
    <row r="2860" spans="1:20" ht="43.2" x14ac:dyDescent="0.3">
      <c r="A2860">
        <v>457</v>
      </c>
      <c r="B2860" s="3" t="s">
        <v>458</v>
      </c>
      <c r="C2860" s="3" t="s">
        <v>4567</v>
      </c>
      <c r="D2860">
        <v>20000</v>
      </c>
      <c r="E2860">
        <v>0</v>
      </c>
      <c r="F2860" s="6" t="s">
        <v>8221</v>
      </c>
      <c r="G2860" t="s">
        <v>8229</v>
      </c>
      <c r="H2860" t="s">
        <v>8251</v>
      </c>
      <c r="I2860">
        <v>1408213512</v>
      </c>
      <c r="J2860">
        <v>1405621512</v>
      </c>
      <c r="K2860" t="b">
        <v>0</v>
      </c>
      <c r="L2860">
        <v>0</v>
      </c>
      <c r="M2860" t="b">
        <v>0</v>
      </c>
      <c r="N2860" t="s">
        <v>8270</v>
      </c>
      <c r="O2860" s="9">
        <f t="shared" si="270"/>
        <v>0</v>
      </c>
      <c r="P2860" s="10" t="e">
        <f t="shared" si="271"/>
        <v>#DIV/0!</v>
      </c>
      <c r="Q2860" t="str">
        <f t="shared" si="272"/>
        <v>film &amp; video</v>
      </c>
      <c r="R2860" t="str">
        <f t="shared" si="273"/>
        <v>animation</v>
      </c>
      <c r="S2860" s="15">
        <f t="shared" si="268"/>
        <v>41837.517500000002</v>
      </c>
      <c r="T2860" s="15">
        <f t="shared" si="269"/>
        <v>41867.517500000002</v>
      </c>
    </row>
    <row r="2861" spans="1:20" ht="43.2" x14ac:dyDescent="0.3">
      <c r="A2861">
        <v>467</v>
      </c>
      <c r="B2861" s="3" t="s">
        <v>468</v>
      </c>
      <c r="C2861" s="3" t="s">
        <v>4577</v>
      </c>
      <c r="D2861">
        <v>20000</v>
      </c>
      <c r="E2861">
        <v>4315</v>
      </c>
      <c r="F2861" s="6" t="s">
        <v>8221</v>
      </c>
      <c r="G2861" t="s">
        <v>8224</v>
      </c>
      <c r="H2861" t="s">
        <v>8246</v>
      </c>
      <c r="I2861">
        <v>1348849134</v>
      </c>
      <c r="J2861">
        <v>1344961134</v>
      </c>
      <c r="K2861" t="b">
        <v>0</v>
      </c>
      <c r="L2861">
        <v>39</v>
      </c>
      <c r="M2861" t="b">
        <v>0</v>
      </c>
      <c r="N2861" t="s">
        <v>8270</v>
      </c>
      <c r="O2861" s="9">
        <f t="shared" si="270"/>
        <v>21.574999999999999</v>
      </c>
      <c r="P2861" s="10">
        <f t="shared" si="271"/>
        <v>110.64102564102564</v>
      </c>
      <c r="Q2861" t="str">
        <f t="shared" si="272"/>
        <v>film &amp; video</v>
      </c>
      <c r="R2861" t="str">
        <f t="shared" si="273"/>
        <v>animation</v>
      </c>
      <c r="S2861" s="15">
        <f t="shared" si="268"/>
        <v>41135.429791666669</v>
      </c>
      <c r="T2861" s="15">
        <f t="shared" si="269"/>
        <v>41180.429791666669</v>
      </c>
    </row>
    <row r="2862" spans="1:20" ht="43.2" x14ac:dyDescent="0.3">
      <c r="A2862">
        <v>494</v>
      </c>
      <c r="B2862" s="3" t="s">
        <v>495</v>
      </c>
      <c r="C2862" s="3" t="s">
        <v>4604</v>
      </c>
      <c r="D2862">
        <v>20000</v>
      </c>
      <c r="E2862">
        <v>31</v>
      </c>
      <c r="F2862" s="6" t="s">
        <v>8221</v>
      </c>
      <c r="G2862" t="s">
        <v>8224</v>
      </c>
      <c r="H2862" t="s">
        <v>8246</v>
      </c>
      <c r="I2862">
        <v>1404356400</v>
      </c>
      <c r="J2862">
        <v>1402343765</v>
      </c>
      <c r="K2862" t="b">
        <v>0</v>
      </c>
      <c r="L2862">
        <v>3</v>
      </c>
      <c r="M2862" t="b">
        <v>0</v>
      </c>
      <c r="N2862" t="s">
        <v>8270</v>
      </c>
      <c r="O2862" s="9">
        <f t="shared" si="270"/>
        <v>0.155</v>
      </c>
      <c r="P2862" s="10">
        <f t="shared" si="271"/>
        <v>10.333333333333334</v>
      </c>
      <c r="Q2862" t="str">
        <f t="shared" si="272"/>
        <v>film &amp; video</v>
      </c>
      <c r="R2862" t="str">
        <f t="shared" si="273"/>
        <v>animation</v>
      </c>
      <c r="S2862" s="15">
        <f t="shared" si="268"/>
        <v>41799.580613425926</v>
      </c>
      <c r="T2862" s="15">
        <f t="shared" si="269"/>
        <v>41822.875</v>
      </c>
    </row>
    <row r="2863" spans="1:20" ht="57.6" x14ac:dyDescent="0.3">
      <c r="A2863">
        <v>499</v>
      </c>
      <c r="B2863" s="3" t="s">
        <v>500</v>
      </c>
      <c r="C2863" s="3" t="s">
        <v>4609</v>
      </c>
      <c r="D2863">
        <v>20000</v>
      </c>
      <c r="E2863">
        <v>1910</v>
      </c>
      <c r="F2863" s="6" t="s">
        <v>8221</v>
      </c>
      <c r="G2863" t="s">
        <v>8224</v>
      </c>
      <c r="H2863" t="s">
        <v>8246</v>
      </c>
      <c r="I2863">
        <v>1255381140</v>
      </c>
      <c r="J2863">
        <v>1250630968</v>
      </c>
      <c r="K2863" t="b">
        <v>0</v>
      </c>
      <c r="L2863">
        <v>26</v>
      </c>
      <c r="M2863" t="b">
        <v>0</v>
      </c>
      <c r="N2863" t="s">
        <v>8270</v>
      </c>
      <c r="O2863" s="9">
        <f t="shared" si="270"/>
        <v>9.5500000000000007</v>
      </c>
      <c r="P2863" s="10">
        <f t="shared" si="271"/>
        <v>73.461538461538467</v>
      </c>
      <c r="Q2863" t="str">
        <f t="shared" si="272"/>
        <v>film &amp; video</v>
      </c>
      <c r="R2863" t="str">
        <f t="shared" si="273"/>
        <v>animation</v>
      </c>
      <c r="S2863" s="15">
        <f t="shared" si="268"/>
        <v>40043.645462962959</v>
      </c>
      <c r="T2863" s="15">
        <f t="shared" si="269"/>
        <v>40098.624305555553</v>
      </c>
    </row>
    <row r="2864" spans="1:20" ht="57.6" x14ac:dyDescent="0.3">
      <c r="A2864">
        <v>502</v>
      </c>
      <c r="B2864" s="3" t="s">
        <v>503</v>
      </c>
      <c r="C2864" s="3" t="s">
        <v>4612</v>
      </c>
      <c r="D2864">
        <v>20000</v>
      </c>
      <c r="E2864">
        <v>230</v>
      </c>
      <c r="F2864" s="6" t="s">
        <v>8221</v>
      </c>
      <c r="G2864" t="s">
        <v>8224</v>
      </c>
      <c r="H2864" t="s">
        <v>8246</v>
      </c>
      <c r="I2864">
        <v>1332073025</v>
      </c>
      <c r="J2864">
        <v>1329484625</v>
      </c>
      <c r="K2864" t="b">
        <v>0</v>
      </c>
      <c r="L2864">
        <v>4</v>
      </c>
      <c r="M2864" t="b">
        <v>0</v>
      </c>
      <c r="N2864" t="s">
        <v>8270</v>
      </c>
      <c r="O2864" s="9">
        <f t="shared" si="270"/>
        <v>1.1499999999999999</v>
      </c>
      <c r="P2864" s="10">
        <f t="shared" si="271"/>
        <v>57.5</v>
      </c>
      <c r="Q2864" t="str">
        <f t="shared" si="272"/>
        <v>film &amp; video</v>
      </c>
      <c r="R2864" t="str">
        <f t="shared" si="273"/>
        <v>animation</v>
      </c>
      <c r="S2864" s="15">
        <f t="shared" si="268"/>
        <v>40956.303530092591</v>
      </c>
      <c r="T2864" s="15">
        <f t="shared" si="269"/>
        <v>40986.261863425927</v>
      </c>
    </row>
    <row r="2865" spans="1:20" ht="43.2" x14ac:dyDescent="0.3">
      <c r="A2865">
        <v>507</v>
      </c>
      <c r="B2865" s="3" t="s">
        <v>508</v>
      </c>
      <c r="C2865" s="3" t="s">
        <v>4617</v>
      </c>
      <c r="D2865">
        <v>20000</v>
      </c>
      <c r="E2865">
        <v>640</v>
      </c>
      <c r="F2865" s="6" t="s">
        <v>8221</v>
      </c>
      <c r="G2865" t="s">
        <v>8224</v>
      </c>
      <c r="H2865" t="s">
        <v>8246</v>
      </c>
      <c r="I2865">
        <v>1350687657</v>
      </c>
      <c r="J2865">
        <v>1346799657</v>
      </c>
      <c r="K2865" t="b">
        <v>0</v>
      </c>
      <c r="L2865">
        <v>10</v>
      </c>
      <c r="M2865" t="b">
        <v>0</v>
      </c>
      <c r="N2865" t="s">
        <v>8270</v>
      </c>
      <c r="O2865" s="9">
        <f t="shared" si="270"/>
        <v>3.2</v>
      </c>
      <c r="P2865" s="10">
        <f t="shared" si="271"/>
        <v>64</v>
      </c>
      <c r="Q2865" t="str">
        <f t="shared" si="272"/>
        <v>film &amp; video</v>
      </c>
      <c r="R2865" t="str">
        <f t="shared" si="273"/>
        <v>animation</v>
      </c>
      <c r="S2865" s="15">
        <f t="shared" si="268"/>
        <v>41156.708993055552</v>
      </c>
      <c r="T2865" s="15">
        <f t="shared" si="269"/>
        <v>41201.708993055552</v>
      </c>
    </row>
    <row r="2866" spans="1:20" ht="28.8" x14ac:dyDescent="0.3">
      <c r="A2866">
        <v>596</v>
      </c>
      <c r="B2866" s="3" t="s">
        <v>597</v>
      </c>
      <c r="C2866" s="3" t="s">
        <v>4706</v>
      </c>
      <c r="D2866">
        <v>20000</v>
      </c>
      <c r="E2866">
        <v>6</v>
      </c>
      <c r="F2866" s="6" t="s">
        <v>8221</v>
      </c>
      <c r="G2866" t="s">
        <v>8224</v>
      </c>
      <c r="H2866" t="s">
        <v>8246</v>
      </c>
      <c r="I2866">
        <v>1478122292</v>
      </c>
      <c r="J2866">
        <v>1475530292</v>
      </c>
      <c r="K2866" t="b">
        <v>0</v>
      </c>
      <c r="L2866">
        <v>2</v>
      </c>
      <c r="M2866" t="b">
        <v>0</v>
      </c>
      <c r="N2866" t="s">
        <v>8272</v>
      </c>
      <c r="O2866" s="9">
        <f t="shared" si="270"/>
        <v>0.03</v>
      </c>
      <c r="P2866" s="10">
        <f t="shared" si="271"/>
        <v>3</v>
      </c>
      <c r="Q2866" t="str">
        <f t="shared" si="272"/>
        <v>technology</v>
      </c>
      <c r="R2866" t="str">
        <f t="shared" si="273"/>
        <v>web</v>
      </c>
      <c r="S2866" s="15">
        <f t="shared" si="268"/>
        <v>42646.646898148145</v>
      </c>
      <c r="T2866" s="15">
        <f t="shared" si="269"/>
        <v>42676.646898148145</v>
      </c>
    </row>
    <row r="2867" spans="1:20" ht="43.2" x14ac:dyDescent="0.3">
      <c r="A2867">
        <v>688</v>
      </c>
      <c r="B2867" s="3" t="s">
        <v>689</v>
      </c>
      <c r="C2867" s="3" t="s">
        <v>4798</v>
      </c>
      <c r="D2867">
        <v>20000</v>
      </c>
      <c r="E2867">
        <v>14598</v>
      </c>
      <c r="F2867" s="6" t="s">
        <v>8221</v>
      </c>
      <c r="G2867" t="s">
        <v>8224</v>
      </c>
      <c r="H2867" t="s">
        <v>8246</v>
      </c>
      <c r="I2867">
        <v>1444876253</v>
      </c>
      <c r="J2867">
        <v>1442284253</v>
      </c>
      <c r="K2867" t="b">
        <v>0</v>
      </c>
      <c r="L2867">
        <v>36</v>
      </c>
      <c r="M2867" t="b">
        <v>0</v>
      </c>
      <c r="N2867" t="s">
        <v>8273</v>
      </c>
      <c r="O2867" s="9">
        <f t="shared" si="270"/>
        <v>72.989999999999995</v>
      </c>
      <c r="P2867" s="10">
        <f t="shared" si="271"/>
        <v>405.5</v>
      </c>
      <c r="Q2867" t="str">
        <f t="shared" si="272"/>
        <v>technology</v>
      </c>
      <c r="R2867" t="str">
        <f t="shared" si="273"/>
        <v>wearables</v>
      </c>
      <c r="S2867" s="15">
        <f t="shared" si="268"/>
        <v>42261.854780092588</v>
      </c>
      <c r="T2867" s="15">
        <f t="shared" si="269"/>
        <v>42291.854780092588</v>
      </c>
    </row>
    <row r="2868" spans="1:20" ht="28.8" x14ac:dyDescent="0.3">
      <c r="A2868">
        <v>690</v>
      </c>
      <c r="B2868" s="3" t="s">
        <v>691</v>
      </c>
      <c r="C2868" s="3" t="s">
        <v>4800</v>
      </c>
      <c r="D2868">
        <v>20000</v>
      </c>
      <c r="E2868">
        <v>2468</v>
      </c>
      <c r="F2868" s="6" t="s">
        <v>8221</v>
      </c>
      <c r="G2868" t="s">
        <v>8224</v>
      </c>
      <c r="H2868" t="s">
        <v>8246</v>
      </c>
      <c r="I2868">
        <v>1473400800</v>
      </c>
      <c r="J2868">
        <v>1469718841</v>
      </c>
      <c r="K2868" t="b">
        <v>0</v>
      </c>
      <c r="L2868">
        <v>34</v>
      </c>
      <c r="M2868" t="b">
        <v>0</v>
      </c>
      <c r="N2868" t="s">
        <v>8273</v>
      </c>
      <c r="O2868" s="9">
        <f t="shared" si="270"/>
        <v>12.34</v>
      </c>
      <c r="P2868" s="10">
        <f t="shared" si="271"/>
        <v>72.588235294117652</v>
      </c>
      <c r="Q2868" t="str">
        <f t="shared" si="272"/>
        <v>technology</v>
      </c>
      <c r="R2868" t="str">
        <f t="shared" si="273"/>
        <v>wearables</v>
      </c>
      <c r="S2868" s="15">
        <f t="shared" si="268"/>
        <v>42579.384733796294</v>
      </c>
      <c r="T2868" s="15">
        <f t="shared" si="269"/>
        <v>42622</v>
      </c>
    </row>
    <row r="2869" spans="1:20" ht="43.2" x14ac:dyDescent="0.3">
      <c r="A2869">
        <v>692</v>
      </c>
      <c r="B2869" s="3" t="s">
        <v>693</v>
      </c>
      <c r="C2869" s="3" t="s">
        <v>4802</v>
      </c>
      <c r="D2869">
        <v>20000</v>
      </c>
      <c r="E2869">
        <v>1306</v>
      </c>
      <c r="F2869" s="6" t="s">
        <v>8221</v>
      </c>
      <c r="G2869" t="s">
        <v>8225</v>
      </c>
      <c r="H2869" t="s">
        <v>8247</v>
      </c>
      <c r="I2869">
        <v>1482397263</v>
      </c>
      <c r="J2869">
        <v>1479805263</v>
      </c>
      <c r="K2869" t="b">
        <v>0</v>
      </c>
      <c r="L2869">
        <v>201</v>
      </c>
      <c r="M2869" t="b">
        <v>0</v>
      </c>
      <c r="N2869" t="s">
        <v>8273</v>
      </c>
      <c r="O2869" s="9">
        <f t="shared" si="270"/>
        <v>6.5299999999999994</v>
      </c>
      <c r="P2869" s="10">
        <f t="shared" si="271"/>
        <v>6.4975124378109452</v>
      </c>
      <c r="Q2869" t="str">
        <f t="shared" si="272"/>
        <v>technology</v>
      </c>
      <c r="R2869" t="str">
        <f t="shared" si="273"/>
        <v>wearables</v>
      </c>
      <c r="S2869" s="15">
        <f t="shared" si="268"/>
        <v>42696.12572916667</v>
      </c>
      <c r="T2869" s="15">
        <f t="shared" si="269"/>
        <v>42726.12572916667</v>
      </c>
    </row>
    <row r="2870" spans="1:20" ht="43.2" x14ac:dyDescent="0.3">
      <c r="A2870">
        <v>870</v>
      </c>
      <c r="B2870" s="3" t="s">
        <v>871</v>
      </c>
      <c r="C2870" s="3" t="s">
        <v>4980</v>
      </c>
      <c r="D2870">
        <v>20000</v>
      </c>
      <c r="E2870">
        <v>62</v>
      </c>
      <c r="F2870" s="6" t="s">
        <v>8221</v>
      </c>
      <c r="G2870" t="s">
        <v>8225</v>
      </c>
      <c r="H2870" t="s">
        <v>8247</v>
      </c>
      <c r="I2870">
        <v>1377995523</v>
      </c>
      <c r="J2870">
        <v>1375403523</v>
      </c>
      <c r="K2870" t="b">
        <v>0</v>
      </c>
      <c r="L2870">
        <v>5</v>
      </c>
      <c r="M2870" t="b">
        <v>0</v>
      </c>
      <c r="N2870" t="s">
        <v>8278</v>
      </c>
      <c r="O2870" s="9">
        <f t="shared" si="270"/>
        <v>0.31</v>
      </c>
      <c r="P2870" s="10">
        <f t="shared" si="271"/>
        <v>12.4</v>
      </c>
      <c r="Q2870" t="str">
        <f t="shared" si="272"/>
        <v>music</v>
      </c>
      <c r="R2870" t="str">
        <f t="shared" si="273"/>
        <v>jazz</v>
      </c>
      <c r="S2870" s="15">
        <f t="shared" si="268"/>
        <v>41487.772256944445</v>
      </c>
      <c r="T2870" s="15">
        <f t="shared" si="269"/>
        <v>41517.772256944445</v>
      </c>
    </row>
    <row r="2871" spans="1:20" ht="43.2" x14ac:dyDescent="0.3">
      <c r="A2871">
        <v>894</v>
      </c>
      <c r="B2871" s="3" t="s">
        <v>895</v>
      </c>
      <c r="C2871" s="3" t="s">
        <v>5004</v>
      </c>
      <c r="D2871">
        <v>20000</v>
      </c>
      <c r="E2871">
        <v>7834</v>
      </c>
      <c r="F2871" s="6" t="s">
        <v>8221</v>
      </c>
      <c r="G2871" t="s">
        <v>8224</v>
      </c>
      <c r="H2871" t="s">
        <v>8246</v>
      </c>
      <c r="I2871">
        <v>1465169610</v>
      </c>
      <c r="J2871">
        <v>1462577610</v>
      </c>
      <c r="K2871" t="b">
        <v>0</v>
      </c>
      <c r="L2871">
        <v>53</v>
      </c>
      <c r="M2871" t="b">
        <v>0</v>
      </c>
      <c r="N2871" t="s">
        <v>8279</v>
      </c>
      <c r="O2871" s="9">
        <f t="shared" si="270"/>
        <v>39.17</v>
      </c>
      <c r="P2871" s="10">
        <f t="shared" si="271"/>
        <v>147.81132075471697</v>
      </c>
      <c r="Q2871" t="str">
        <f t="shared" si="272"/>
        <v>music</v>
      </c>
      <c r="R2871" t="str">
        <f t="shared" si="273"/>
        <v>indie rock</v>
      </c>
      <c r="S2871" s="15">
        <f t="shared" si="268"/>
        <v>42496.731597222228</v>
      </c>
      <c r="T2871" s="15">
        <f t="shared" si="269"/>
        <v>42526.731597222228</v>
      </c>
    </row>
    <row r="2872" spans="1:20" x14ac:dyDescent="0.3">
      <c r="A2872">
        <v>919</v>
      </c>
      <c r="B2872" s="3" t="s">
        <v>920</v>
      </c>
      <c r="C2872" s="3" t="s">
        <v>5029</v>
      </c>
      <c r="D2872">
        <v>20000</v>
      </c>
      <c r="E2872">
        <v>100</v>
      </c>
      <c r="F2872" s="6" t="s">
        <v>8221</v>
      </c>
      <c r="G2872" t="s">
        <v>8224</v>
      </c>
      <c r="H2872" t="s">
        <v>8246</v>
      </c>
      <c r="I2872">
        <v>1355930645</v>
      </c>
      <c r="J2872">
        <v>1352906645</v>
      </c>
      <c r="K2872" t="b">
        <v>0</v>
      </c>
      <c r="L2872">
        <v>1</v>
      </c>
      <c r="M2872" t="b">
        <v>0</v>
      </c>
      <c r="N2872" t="s">
        <v>8278</v>
      </c>
      <c r="O2872" s="9">
        <f t="shared" si="270"/>
        <v>0.5</v>
      </c>
      <c r="P2872" s="10">
        <f t="shared" si="271"/>
        <v>100</v>
      </c>
      <c r="Q2872" t="str">
        <f t="shared" si="272"/>
        <v>music</v>
      </c>
      <c r="R2872" t="str">
        <f t="shared" si="273"/>
        <v>jazz</v>
      </c>
      <c r="S2872" s="15">
        <f t="shared" si="268"/>
        <v>41227.391724537039</v>
      </c>
      <c r="T2872" s="15">
        <f t="shared" si="269"/>
        <v>41262.391724537039</v>
      </c>
    </row>
    <row r="2873" spans="1:20" ht="28.8" x14ac:dyDescent="0.3">
      <c r="A2873">
        <v>927</v>
      </c>
      <c r="B2873" s="3" t="s">
        <v>928</v>
      </c>
      <c r="C2873" s="3" t="s">
        <v>5037</v>
      </c>
      <c r="D2873">
        <v>20000</v>
      </c>
      <c r="E2873">
        <v>0</v>
      </c>
      <c r="F2873" s="6" t="s">
        <v>8221</v>
      </c>
      <c r="G2873" t="s">
        <v>8224</v>
      </c>
      <c r="H2873" t="s">
        <v>8246</v>
      </c>
      <c r="I2873">
        <v>1337024695</v>
      </c>
      <c r="J2873">
        <v>1334432695</v>
      </c>
      <c r="K2873" t="b">
        <v>0</v>
      </c>
      <c r="L2873">
        <v>0</v>
      </c>
      <c r="M2873" t="b">
        <v>0</v>
      </c>
      <c r="N2873" t="s">
        <v>8278</v>
      </c>
      <c r="O2873" s="9">
        <f t="shared" si="270"/>
        <v>0</v>
      </c>
      <c r="P2873" s="10" t="e">
        <f t="shared" si="271"/>
        <v>#DIV/0!</v>
      </c>
      <c r="Q2873" t="str">
        <f t="shared" si="272"/>
        <v>music</v>
      </c>
      <c r="R2873" t="str">
        <f t="shared" si="273"/>
        <v>jazz</v>
      </c>
      <c r="S2873" s="15">
        <f t="shared" si="268"/>
        <v>41013.572858796295</v>
      </c>
      <c r="T2873" s="15">
        <f t="shared" si="269"/>
        <v>41043.572858796295</v>
      </c>
    </row>
    <row r="2874" spans="1:20" ht="43.2" x14ac:dyDescent="0.3">
      <c r="A2874">
        <v>949</v>
      </c>
      <c r="B2874" s="3" t="s">
        <v>950</v>
      </c>
      <c r="C2874" s="3" t="s">
        <v>5059</v>
      </c>
      <c r="D2874">
        <v>20000</v>
      </c>
      <c r="E2874">
        <v>273</v>
      </c>
      <c r="F2874" s="6" t="s">
        <v>8221</v>
      </c>
      <c r="G2874" t="s">
        <v>8236</v>
      </c>
      <c r="H2874" t="s">
        <v>8249</v>
      </c>
      <c r="I2874">
        <v>1456016576</v>
      </c>
      <c r="J2874">
        <v>1450832576</v>
      </c>
      <c r="K2874" t="b">
        <v>0</v>
      </c>
      <c r="L2874">
        <v>7</v>
      </c>
      <c r="M2874" t="b">
        <v>0</v>
      </c>
      <c r="N2874" t="s">
        <v>8273</v>
      </c>
      <c r="O2874" s="9">
        <f t="shared" si="270"/>
        <v>1.365</v>
      </c>
      <c r="P2874" s="10">
        <f t="shared" si="271"/>
        <v>39</v>
      </c>
      <c r="Q2874" t="str">
        <f t="shared" si="272"/>
        <v>technology</v>
      </c>
      <c r="R2874" t="str">
        <f t="shared" si="273"/>
        <v>wearables</v>
      </c>
      <c r="S2874" s="15">
        <f t="shared" si="268"/>
        <v>42360.793703703705</v>
      </c>
      <c r="T2874" s="15">
        <f t="shared" si="269"/>
        <v>42420.793703703705</v>
      </c>
    </row>
    <row r="2875" spans="1:20" ht="43.2" x14ac:dyDescent="0.3">
      <c r="A2875">
        <v>967</v>
      </c>
      <c r="B2875" s="3" t="s">
        <v>968</v>
      </c>
      <c r="C2875" s="3" t="s">
        <v>5077</v>
      </c>
      <c r="D2875">
        <v>20000</v>
      </c>
      <c r="E2875">
        <v>3562</v>
      </c>
      <c r="F2875" s="6" t="s">
        <v>8221</v>
      </c>
      <c r="G2875" t="s">
        <v>8224</v>
      </c>
      <c r="H2875" t="s">
        <v>8246</v>
      </c>
      <c r="I2875">
        <v>1461301574</v>
      </c>
      <c r="J2875">
        <v>1456121174</v>
      </c>
      <c r="K2875" t="b">
        <v>0</v>
      </c>
      <c r="L2875">
        <v>81</v>
      </c>
      <c r="M2875" t="b">
        <v>0</v>
      </c>
      <c r="N2875" t="s">
        <v>8273</v>
      </c>
      <c r="O2875" s="9">
        <f t="shared" si="270"/>
        <v>17.810000000000002</v>
      </c>
      <c r="P2875" s="10">
        <f t="shared" si="271"/>
        <v>43.97530864197531</v>
      </c>
      <c r="Q2875" t="str">
        <f t="shared" si="272"/>
        <v>technology</v>
      </c>
      <c r="R2875" t="str">
        <f t="shared" si="273"/>
        <v>wearables</v>
      </c>
      <c r="S2875" s="15">
        <f t="shared" si="268"/>
        <v>42422.004328703704</v>
      </c>
      <c r="T2875" s="15">
        <f t="shared" si="269"/>
        <v>42481.96266203704</v>
      </c>
    </row>
    <row r="2876" spans="1:20" ht="43.2" x14ac:dyDescent="0.3">
      <c r="A2876">
        <v>972</v>
      </c>
      <c r="B2876" s="3" t="s">
        <v>973</v>
      </c>
      <c r="C2876" s="3" t="s">
        <v>5082</v>
      </c>
      <c r="D2876">
        <v>20000</v>
      </c>
      <c r="E2876">
        <v>6925</v>
      </c>
      <c r="F2876" s="6" t="s">
        <v>8221</v>
      </c>
      <c r="G2876" t="s">
        <v>8224</v>
      </c>
      <c r="H2876" t="s">
        <v>8246</v>
      </c>
      <c r="I2876">
        <v>1409813940</v>
      </c>
      <c r="J2876">
        <v>1407271598</v>
      </c>
      <c r="K2876" t="b">
        <v>0</v>
      </c>
      <c r="L2876">
        <v>45</v>
      </c>
      <c r="M2876" t="b">
        <v>0</v>
      </c>
      <c r="N2876" t="s">
        <v>8273</v>
      </c>
      <c r="O2876" s="9">
        <f t="shared" si="270"/>
        <v>34.625</v>
      </c>
      <c r="P2876" s="10">
        <f t="shared" si="271"/>
        <v>153.88888888888889</v>
      </c>
      <c r="Q2876" t="str">
        <f t="shared" si="272"/>
        <v>technology</v>
      </c>
      <c r="R2876" t="str">
        <f t="shared" si="273"/>
        <v>wearables</v>
      </c>
      <c r="S2876" s="15">
        <f t="shared" si="268"/>
        <v>41856.615717592591</v>
      </c>
      <c r="T2876" s="15">
        <f t="shared" si="269"/>
        <v>41886.040972222225</v>
      </c>
    </row>
    <row r="2877" spans="1:20" ht="43.2" x14ac:dyDescent="0.3">
      <c r="A2877">
        <v>973</v>
      </c>
      <c r="B2877" s="3" t="s">
        <v>974</v>
      </c>
      <c r="C2877" s="3" t="s">
        <v>5083</v>
      </c>
      <c r="D2877">
        <v>20000</v>
      </c>
      <c r="E2877">
        <v>411</v>
      </c>
      <c r="F2877" s="6" t="s">
        <v>8221</v>
      </c>
      <c r="G2877" t="s">
        <v>8224</v>
      </c>
      <c r="H2877" t="s">
        <v>8246</v>
      </c>
      <c r="I2877">
        <v>1447032093</v>
      </c>
      <c r="J2877">
        <v>1441844493</v>
      </c>
      <c r="K2877" t="b">
        <v>0</v>
      </c>
      <c r="L2877">
        <v>8</v>
      </c>
      <c r="M2877" t="b">
        <v>0</v>
      </c>
      <c r="N2877" t="s">
        <v>8273</v>
      </c>
      <c r="O2877" s="9">
        <f t="shared" si="270"/>
        <v>2.0549999999999997</v>
      </c>
      <c r="P2877" s="10">
        <f t="shared" si="271"/>
        <v>51.375</v>
      </c>
      <c r="Q2877" t="str">
        <f t="shared" si="272"/>
        <v>technology</v>
      </c>
      <c r="R2877" t="str">
        <f t="shared" si="273"/>
        <v>wearables</v>
      </c>
      <c r="S2877" s="15">
        <f t="shared" si="268"/>
        <v>42256.764965277776</v>
      </c>
      <c r="T2877" s="15">
        <f t="shared" si="269"/>
        <v>42316.806631944448</v>
      </c>
    </row>
    <row r="2878" spans="1:20" ht="57.6" x14ac:dyDescent="0.3">
      <c r="A2878">
        <v>986</v>
      </c>
      <c r="B2878" s="3" t="s">
        <v>987</v>
      </c>
      <c r="C2878" s="3" t="s">
        <v>5096</v>
      </c>
      <c r="D2878">
        <v>20000</v>
      </c>
      <c r="E2878">
        <v>2550</v>
      </c>
      <c r="F2878" s="6" t="s">
        <v>8221</v>
      </c>
      <c r="G2878" t="s">
        <v>8225</v>
      </c>
      <c r="H2878" t="s">
        <v>8247</v>
      </c>
      <c r="I2878">
        <v>1452384000</v>
      </c>
      <c r="J2878">
        <v>1447698300</v>
      </c>
      <c r="K2878" t="b">
        <v>0</v>
      </c>
      <c r="L2878">
        <v>23</v>
      </c>
      <c r="M2878" t="b">
        <v>0</v>
      </c>
      <c r="N2878" t="s">
        <v>8273</v>
      </c>
      <c r="O2878" s="9">
        <f t="shared" si="270"/>
        <v>12.75</v>
      </c>
      <c r="P2878" s="10">
        <f t="shared" si="271"/>
        <v>110.8695652173913</v>
      </c>
      <c r="Q2878" t="str">
        <f t="shared" si="272"/>
        <v>technology</v>
      </c>
      <c r="R2878" t="str">
        <f t="shared" si="273"/>
        <v>wearables</v>
      </c>
      <c r="S2878" s="15">
        <f t="shared" si="268"/>
        <v>42324.517361111109</v>
      </c>
      <c r="T2878" s="15">
        <f t="shared" si="269"/>
        <v>42378.75</v>
      </c>
    </row>
    <row r="2879" spans="1:20" ht="43.2" x14ac:dyDescent="0.3">
      <c r="A2879">
        <v>1080</v>
      </c>
      <c r="B2879" s="3" t="s">
        <v>1081</v>
      </c>
      <c r="C2879" s="3" t="s">
        <v>5190</v>
      </c>
      <c r="D2879">
        <v>20000</v>
      </c>
      <c r="E2879">
        <v>1821</v>
      </c>
      <c r="F2879" s="6" t="s">
        <v>8221</v>
      </c>
      <c r="G2879" t="s">
        <v>8224</v>
      </c>
      <c r="H2879" t="s">
        <v>8246</v>
      </c>
      <c r="I2879">
        <v>1399778333</v>
      </c>
      <c r="J2879">
        <v>1397186333</v>
      </c>
      <c r="K2879" t="b">
        <v>0</v>
      </c>
      <c r="L2879">
        <v>98</v>
      </c>
      <c r="M2879" t="b">
        <v>0</v>
      </c>
      <c r="N2879" t="s">
        <v>8282</v>
      </c>
      <c r="O2879" s="9">
        <f t="shared" si="270"/>
        <v>9.1050000000000004</v>
      </c>
      <c r="P2879" s="10">
        <f t="shared" si="271"/>
        <v>18.581632653061224</v>
      </c>
      <c r="Q2879" t="str">
        <f t="shared" si="272"/>
        <v>games</v>
      </c>
      <c r="R2879" t="str">
        <f t="shared" si="273"/>
        <v>video games</v>
      </c>
      <c r="S2879" s="15">
        <f t="shared" si="268"/>
        <v>41739.888113425928</v>
      </c>
      <c r="T2879" s="15">
        <f t="shared" si="269"/>
        <v>41769.888113425928</v>
      </c>
    </row>
    <row r="2880" spans="1:20" ht="43.2" x14ac:dyDescent="0.3">
      <c r="A2880">
        <v>1129</v>
      </c>
      <c r="B2880" s="3" t="s">
        <v>1130</v>
      </c>
      <c r="C2880" s="3" t="s">
        <v>5239</v>
      </c>
      <c r="D2880">
        <v>20000</v>
      </c>
      <c r="E2880">
        <v>21</v>
      </c>
      <c r="F2880" s="6" t="s">
        <v>8221</v>
      </c>
      <c r="G2880" t="s">
        <v>8224</v>
      </c>
      <c r="H2880" t="s">
        <v>8246</v>
      </c>
      <c r="I2880">
        <v>1465107693</v>
      </c>
      <c r="J2880">
        <v>1462515693</v>
      </c>
      <c r="K2880" t="b">
        <v>0</v>
      </c>
      <c r="L2880">
        <v>2</v>
      </c>
      <c r="M2880" t="b">
        <v>0</v>
      </c>
      <c r="N2880" t="s">
        <v>8283</v>
      </c>
      <c r="O2880" s="9">
        <f t="shared" si="270"/>
        <v>0.105</v>
      </c>
      <c r="P2880" s="10">
        <f t="shared" si="271"/>
        <v>10.5</v>
      </c>
      <c r="Q2880" t="str">
        <f t="shared" si="272"/>
        <v>games</v>
      </c>
      <c r="R2880" t="str">
        <f t="shared" si="273"/>
        <v>mobile games</v>
      </c>
      <c r="S2880" s="15">
        <f t="shared" si="268"/>
        <v>42496.014965277776</v>
      </c>
      <c r="T2880" s="15">
        <f t="shared" si="269"/>
        <v>42526.014965277776</v>
      </c>
    </row>
    <row r="2881" spans="1:20" ht="43.2" x14ac:dyDescent="0.3">
      <c r="A2881">
        <v>1175</v>
      </c>
      <c r="B2881" s="3" t="s">
        <v>1176</v>
      </c>
      <c r="C2881" s="3" t="s">
        <v>5285</v>
      </c>
      <c r="D2881">
        <v>20000</v>
      </c>
      <c r="E2881">
        <v>585</v>
      </c>
      <c r="F2881" s="6" t="s">
        <v>8221</v>
      </c>
      <c r="G2881" t="s">
        <v>8224</v>
      </c>
      <c r="H2881" t="s">
        <v>8246</v>
      </c>
      <c r="I2881">
        <v>1436981339</v>
      </c>
      <c r="J2881">
        <v>1434389339</v>
      </c>
      <c r="K2881" t="b">
        <v>0</v>
      </c>
      <c r="L2881">
        <v>9</v>
      </c>
      <c r="M2881" t="b">
        <v>0</v>
      </c>
      <c r="N2881" t="s">
        <v>8284</v>
      </c>
      <c r="O2881" s="9">
        <f t="shared" si="270"/>
        <v>2.9250000000000003</v>
      </c>
      <c r="P2881" s="10">
        <f t="shared" si="271"/>
        <v>65</v>
      </c>
      <c r="Q2881" t="str">
        <f t="shared" si="272"/>
        <v>food</v>
      </c>
      <c r="R2881" t="str">
        <f t="shared" si="273"/>
        <v>food trucks</v>
      </c>
      <c r="S2881" s="15">
        <f t="shared" si="268"/>
        <v>42170.478460648148</v>
      </c>
      <c r="T2881" s="15">
        <f t="shared" si="269"/>
        <v>42200.478460648148</v>
      </c>
    </row>
    <row r="2882" spans="1:20" ht="43.2" x14ac:dyDescent="0.3">
      <c r="A2882">
        <v>1438</v>
      </c>
      <c r="B2882" s="3" t="s">
        <v>1439</v>
      </c>
      <c r="C2882" s="3" t="s">
        <v>5548</v>
      </c>
      <c r="D2882">
        <v>20000</v>
      </c>
      <c r="E2882">
        <v>600</v>
      </c>
      <c r="F2882" s="6" t="s">
        <v>8221</v>
      </c>
      <c r="G2882" t="s">
        <v>8232</v>
      </c>
      <c r="H2882" t="s">
        <v>8253</v>
      </c>
      <c r="I2882">
        <v>1461765300</v>
      </c>
      <c r="J2882">
        <v>1459198499</v>
      </c>
      <c r="K2882" t="b">
        <v>0</v>
      </c>
      <c r="L2882">
        <v>8</v>
      </c>
      <c r="M2882" t="b">
        <v>0</v>
      </c>
      <c r="N2882" t="s">
        <v>8287</v>
      </c>
      <c r="O2882" s="9">
        <f t="shared" si="270"/>
        <v>3</v>
      </c>
      <c r="P2882" s="10">
        <f t="shared" si="271"/>
        <v>75</v>
      </c>
      <c r="Q2882" t="str">
        <f t="shared" si="272"/>
        <v>publishing</v>
      </c>
      <c r="R2882" t="str">
        <f t="shared" si="273"/>
        <v>translations</v>
      </c>
      <c r="S2882" s="15">
        <f t="shared" si="268"/>
        <v>42457.621516203704</v>
      </c>
      <c r="T2882" s="15">
        <f t="shared" si="269"/>
        <v>42487.329861111109</v>
      </c>
    </row>
    <row r="2883" spans="1:20" ht="57.6" x14ac:dyDescent="0.3">
      <c r="A2883">
        <v>1486</v>
      </c>
      <c r="B2883" s="3" t="s">
        <v>1487</v>
      </c>
      <c r="C2883" s="3" t="s">
        <v>5596</v>
      </c>
      <c r="D2883">
        <v>20000</v>
      </c>
      <c r="E2883">
        <v>48</v>
      </c>
      <c r="F2883" s="6" t="s">
        <v>8221</v>
      </c>
      <c r="G2883" t="s">
        <v>8224</v>
      </c>
      <c r="H2883" t="s">
        <v>8246</v>
      </c>
      <c r="I2883">
        <v>1425009761</v>
      </c>
      <c r="J2883">
        <v>1422417761</v>
      </c>
      <c r="K2883" t="b">
        <v>0</v>
      </c>
      <c r="L2883">
        <v>3</v>
      </c>
      <c r="M2883" t="b">
        <v>0</v>
      </c>
      <c r="N2883" t="s">
        <v>8275</v>
      </c>
      <c r="O2883" s="9">
        <f t="shared" si="270"/>
        <v>0.24</v>
      </c>
      <c r="P2883" s="10">
        <f t="shared" si="271"/>
        <v>16</v>
      </c>
      <c r="Q2883" t="str">
        <f t="shared" si="272"/>
        <v>publishing</v>
      </c>
      <c r="R2883" t="str">
        <f t="shared" si="273"/>
        <v>fiction</v>
      </c>
      <c r="S2883" s="15">
        <f t="shared" ref="S2883:S2946" si="274">(((J2883/60)/60)/24)+DATE(1970,1,1)+(-6/24)</f>
        <v>42031.918530092589</v>
      </c>
      <c r="T2883" s="15">
        <f t="shared" ref="T2883:T2946" si="275">(((I2883/60)/60)/24)+DATE(1970,1,1)+(-6/24)</f>
        <v>42061.918530092589</v>
      </c>
    </row>
    <row r="2884" spans="1:20" ht="57.6" x14ac:dyDescent="0.3">
      <c r="A2884">
        <v>1554</v>
      </c>
      <c r="B2884" s="3" t="s">
        <v>1555</v>
      </c>
      <c r="C2884" s="3" t="s">
        <v>5664</v>
      </c>
      <c r="D2884">
        <v>20000</v>
      </c>
      <c r="E2884">
        <v>0</v>
      </c>
      <c r="F2884" s="6" t="s">
        <v>8221</v>
      </c>
      <c r="G2884" t="s">
        <v>8226</v>
      </c>
      <c r="H2884" t="s">
        <v>8248</v>
      </c>
      <c r="I2884">
        <v>1438495390</v>
      </c>
      <c r="J2884">
        <v>1435903390</v>
      </c>
      <c r="K2884" t="b">
        <v>0</v>
      </c>
      <c r="L2884">
        <v>0</v>
      </c>
      <c r="M2884" t="b">
        <v>0</v>
      </c>
      <c r="N2884" t="s">
        <v>8289</v>
      </c>
      <c r="O2884" s="9">
        <f t="shared" si="270"/>
        <v>0</v>
      </c>
      <c r="P2884" s="10" t="e">
        <f t="shared" si="271"/>
        <v>#DIV/0!</v>
      </c>
      <c r="Q2884" t="str">
        <f t="shared" si="272"/>
        <v>photography</v>
      </c>
      <c r="R2884" t="str">
        <f t="shared" si="273"/>
        <v>nature</v>
      </c>
      <c r="S2884" s="15">
        <f t="shared" si="274"/>
        <v>42188.002199074079</v>
      </c>
      <c r="T2884" s="15">
        <f t="shared" si="275"/>
        <v>42218.002199074079</v>
      </c>
    </row>
    <row r="2885" spans="1:20" ht="57.6" x14ac:dyDescent="0.3">
      <c r="A2885">
        <v>1583</v>
      </c>
      <c r="B2885" s="3" t="s">
        <v>1584</v>
      </c>
      <c r="C2885" s="3" t="s">
        <v>5693</v>
      </c>
      <c r="D2885">
        <v>20000</v>
      </c>
      <c r="E2885">
        <v>15</v>
      </c>
      <c r="F2885" s="6" t="s">
        <v>8221</v>
      </c>
      <c r="G2885" t="s">
        <v>8225</v>
      </c>
      <c r="H2885" t="s">
        <v>8247</v>
      </c>
      <c r="I2885">
        <v>1411681391</v>
      </c>
      <c r="J2885">
        <v>1409089391</v>
      </c>
      <c r="K2885" t="b">
        <v>0</v>
      </c>
      <c r="L2885">
        <v>1</v>
      </c>
      <c r="M2885" t="b">
        <v>0</v>
      </c>
      <c r="N2885" t="s">
        <v>8291</v>
      </c>
      <c r="O2885" s="9">
        <f t="shared" si="270"/>
        <v>7.4999999999999997E-2</v>
      </c>
      <c r="P2885" s="10">
        <f t="shared" si="271"/>
        <v>15</v>
      </c>
      <c r="Q2885" t="str">
        <f t="shared" si="272"/>
        <v>photography</v>
      </c>
      <c r="R2885" t="str">
        <f t="shared" si="273"/>
        <v>places</v>
      </c>
      <c r="S2885" s="15">
        <f t="shared" si="274"/>
        <v>41877.654988425929</v>
      </c>
      <c r="T2885" s="15">
        <f t="shared" si="275"/>
        <v>41907.654988425929</v>
      </c>
    </row>
    <row r="2886" spans="1:20" ht="43.2" x14ac:dyDescent="0.3">
      <c r="A2886">
        <v>1806</v>
      </c>
      <c r="B2886" s="3" t="s">
        <v>1807</v>
      </c>
      <c r="C2886" s="3" t="s">
        <v>5916</v>
      </c>
      <c r="D2886">
        <v>20000</v>
      </c>
      <c r="E2886">
        <v>591</v>
      </c>
      <c r="F2886" s="6" t="s">
        <v>8221</v>
      </c>
      <c r="G2886" t="s">
        <v>8225</v>
      </c>
      <c r="H2886" t="s">
        <v>8247</v>
      </c>
      <c r="I2886">
        <v>1412090349</v>
      </c>
      <c r="J2886">
        <v>1409066349</v>
      </c>
      <c r="K2886" t="b">
        <v>1</v>
      </c>
      <c r="L2886">
        <v>8</v>
      </c>
      <c r="M2886" t="b">
        <v>0</v>
      </c>
      <c r="N2886" t="s">
        <v>8285</v>
      </c>
      <c r="O2886" s="9">
        <f t="shared" si="270"/>
        <v>2.9550000000000001</v>
      </c>
      <c r="P2886" s="10">
        <f t="shared" si="271"/>
        <v>73.875</v>
      </c>
      <c r="Q2886" t="str">
        <f t="shared" si="272"/>
        <v>photography</v>
      </c>
      <c r="R2886" t="str">
        <f t="shared" si="273"/>
        <v>photobooks</v>
      </c>
      <c r="S2886" s="15">
        <f t="shared" si="274"/>
        <v>41877.388298611113</v>
      </c>
      <c r="T2886" s="15">
        <f t="shared" si="275"/>
        <v>41912.388298611113</v>
      </c>
    </row>
    <row r="2887" spans="1:20" ht="43.2" x14ac:dyDescent="0.3">
      <c r="A2887">
        <v>1867</v>
      </c>
      <c r="B2887" s="3" t="s">
        <v>1868</v>
      </c>
      <c r="C2887" s="3" t="s">
        <v>5977</v>
      </c>
      <c r="D2887">
        <v>20000</v>
      </c>
      <c r="E2887">
        <v>10</v>
      </c>
      <c r="F2887" s="6" t="s">
        <v>8221</v>
      </c>
      <c r="G2887" t="s">
        <v>8224</v>
      </c>
      <c r="H2887" t="s">
        <v>8246</v>
      </c>
      <c r="I2887">
        <v>1478383912</v>
      </c>
      <c r="J2887">
        <v>1475791912</v>
      </c>
      <c r="K2887" t="b">
        <v>0</v>
      </c>
      <c r="L2887">
        <v>1</v>
      </c>
      <c r="M2887" t="b">
        <v>0</v>
      </c>
      <c r="N2887" t="s">
        <v>8283</v>
      </c>
      <c r="O2887" s="9">
        <f t="shared" si="270"/>
        <v>0.05</v>
      </c>
      <c r="P2887" s="10">
        <f t="shared" si="271"/>
        <v>10</v>
      </c>
      <c r="Q2887" t="str">
        <f t="shared" si="272"/>
        <v>games</v>
      </c>
      <c r="R2887" t="str">
        <f t="shared" si="273"/>
        <v>mobile games</v>
      </c>
      <c r="S2887" s="15">
        <f t="shared" si="274"/>
        <v>42649.674907407403</v>
      </c>
      <c r="T2887" s="15">
        <f t="shared" si="275"/>
        <v>42679.674907407403</v>
      </c>
    </row>
    <row r="2888" spans="1:20" ht="43.2" x14ac:dyDescent="0.3">
      <c r="A2888">
        <v>1872</v>
      </c>
      <c r="B2888" s="3" t="s">
        <v>1873</v>
      </c>
      <c r="C2888" s="3" t="s">
        <v>5982</v>
      </c>
      <c r="D2888">
        <v>20000</v>
      </c>
      <c r="E2888">
        <v>212</v>
      </c>
      <c r="F2888" s="6" t="s">
        <v>8221</v>
      </c>
      <c r="G2888" t="s">
        <v>8224</v>
      </c>
      <c r="H2888" t="s">
        <v>8246</v>
      </c>
      <c r="I2888">
        <v>1435633602</v>
      </c>
      <c r="J2888">
        <v>1433041602</v>
      </c>
      <c r="K2888" t="b">
        <v>0</v>
      </c>
      <c r="L2888">
        <v>13</v>
      </c>
      <c r="M2888" t="b">
        <v>0</v>
      </c>
      <c r="N2888" t="s">
        <v>8283</v>
      </c>
      <c r="O2888" s="9">
        <f t="shared" si="270"/>
        <v>1.06</v>
      </c>
      <c r="P2888" s="10">
        <f t="shared" si="271"/>
        <v>16.307692307692307</v>
      </c>
      <c r="Q2888" t="str">
        <f t="shared" si="272"/>
        <v>games</v>
      </c>
      <c r="R2888" t="str">
        <f t="shared" si="273"/>
        <v>mobile games</v>
      </c>
      <c r="S2888" s="15">
        <f t="shared" si="274"/>
        <v>42154.879652777774</v>
      </c>
      <c r="T2888" s="15">
        <f t="shared" si="275"/>
        <v>42184.879652777774</v>
      </c>
    </row>
    <row r="2889" spans="1:20" ht="28.8" x14ac:dyDescent="0.3">
      <c r="A2889">
        <v>1916</v>
      </c>
      <c r="B2889" s="3" t="s">
        <v>1917</v>
      </c>
      <c r="C2889" s="3" t="s">
        <v>6026</v>
      </c>
      <c r="D2889">
        <v>20000</v>
      </c>
      <c r="E2889">
        <v>102</v>
      </c>
      <c r="F2889" s="6" t="s">
        <v>8221</v>
      </c>
      <c r="G2889" t="s">
        <v>8224</v>
      </c>
      <c r="H2889" t="s">
        <v>8246</v>
      </c>
      <c r="I2889">
        <v>1478542375</v>
      </c>
      <c r="J2889">
        <v>1476378775</v>
      </c>
      <c r="K2889" t="b">
        <v>0</v>
      </c>
      <c r="L2889">
        <v>6</v>
      </c>
      <c r="M2889" t="b">
        <v>0</v>
      </c>
      <c r="N2889" t="s">
        <v>8294</v>
      </c>
      <c r="O2889" s="9">
        <f t="shared" si="270"/>
        <v>0.51</v>
      </c>
      <c r="P2889" s="10">
        <f t="shared" si="271"/>
        <v>17</v>
      </c>
      <c r="Q2889" t="str">
        <f t="shared" si="272"/>
        <v>technology</v>
      </c>
      <c r="R2889" t="str">
        <f t="shared" si="273"/>
        <v>gadgets</v>
      </c>
      <c r="S2889" s="15">
        <f t="shared" si="274"/>
        <v>42656.467303240745</v>
      </c>
      <c r="T2889" s="15">
        <f t="shared" si="275"/>
        <v>42681.508969907409</v>
      </c>
    </row>
    <row r="2890" spans="1:20" ht="43.2" x14ac:dyDescent="0.3">
      <c r="A2890">
        <v>2126</v>
      </c>
      <c r="B2890" s="3" t="s">
        <v>2127</v>
      </c>
      <c r="C2890" s="3" t="s">
        <v>6236</v>
      </c>
      <c r="D2890">
        <v>20000</v>
      </c>
      <c r="E2890">
        <v>10</v>
      </c>
      <c r="F2890" s="6" t="s">
        <v>8221</v>
      </c>
      <c r="G2890" t="s">
        <v>8224</v>
      </c>
      <c r="H2890" t="s">
        <v>8246</v>
      </c>
      <c r="I2890">
        <v>1418080887</v>
      </c>
      <c r="J2890">
        <v>1415488887</v>
      </c>
      <c r="K2890" t="b">
        <v>0</v>
      </c>
      <c r="L2890">
        <v>2</v>
      </c>
      <c r="M2890" t="b">
        <v>0</v>
      </c>
      <c r="N2890" t="s">
        <v>8282</v>
      </c>
      <c r="O2890" s="9">
        <f t="shared" si="270"/>
        <v>0.05</v>
      </c>
      <c r="P2890" s="10">
        <f t="shared" si="271"/>
        <v>5</v>
      </c>
      <c r="Q2890" t="str">
        <f t="shared" si="272"/>
        <v>games</v>
      </c>
      <c r="R2890" t="str">
        <f t="shared" si="273"/>
        <v>video games</v>
      </c>
      <c r="S2890" s="15">
        <f t="shared" si="274"/>
        <v>41951.723229166666</v>
      </c>
      <c r="T2890" s="15">
        <f t="shared" si="275"/>
        <v>41981.723229166666</v>
      </c>
    </row>
    <row r="2891" spans="1:20" ht="43.2" x14ac:dyDescent="0.3">
      <c r="A2891">
        <v>2416</v>
      </c>
      <c r="B2891" s="3" t="s">
        <v>2417</v>
      </c>
      <c r="C2891" s="3" t="s">
        <v>6526</v>
      </c>
      <c r="D2891">
        <v>20000</v>
      </c>
      <c r="E2891">
        <v>5</v>
      </c>
      <c r="F2891" s="6" t="s">
        <v>8221</v>
      </c>
      <c r="G2891" t="s">
        <v>8224</v>
      </c>
      <c r="H2891" t="s">
        <v>8246</v>
      </c>
      <c r="I2891">
        <v>1426345200</v>
      </c>
      <c r="J2891">
        <v>1421343743</v>
      </c>
      <c r="K2891" t="b">
        <v>0</v>
      </c>
      <c r="L2891">
        <v>1</v>
      </c>
      <c r="M2891" t="b">
        <v>0</v>
      </c>
      <c r="N2891" t="s">
        <v>8284</v>
      </c>
      <c r="O2891" s="9">
        <f t="shared" si="270"/>
        <v>2.5000000000000001E-2</v>
      </c>
      <c r="P2891" s="10">
        <f t="shared" si="271"/>
        <v>5</v>
      </c>
      <c r="Q2891" t="str">
        <f t="shared" si="272"/>
        <v>food</v>
      </c>
      <c r="R2891" t="str">
        <f t="shared" si="273"/>
        <v>food trucks</v>
      </c>
      <c r="S2891" s="15">
        <f t="shared" si="274"/>
        <v>42019.487766203703</v>
      </c>
      <c r="T2891" s="15">
        <f t="shared" si="275"/>
        <v>42077.375</v>
      </c>
    </row>
    <row r="2892" spans="1:20" ht="43.2" x14ac:dyDescent="0.3">
      <c r="A2892">
        <v>2426</v>
      </c>
      <c r="B2892" s="3" t="s">
        <v>2427</v>
      </c>
      <c r="C2892" s="3" t="s">
        <v>6536</v>
      </c>
      <c r="D2892">
        <v>20000</v>
      </c>
      <c r="E2892">
        <v>0</v>
      </c>
      <c r="F2892" s="6" t="s">
        <v>8221</v>
      </c>
      <c r="G2892" t="s">
        <v>8224</v>
      </c>
      <c r="H2892" t="s">
        <v>8246</v>
      </c>
      <c r="I2892">
        <v>1439006692</v>
      </c>
      <c r="J2892">
        <v>1433822692</v>
      </c>
      <c r="K2892" t="b">
        <v>0</v>
      </c>
      <c r="L2892">
        <v>0</v>
      </c>
      <c r="M2892" t="b">
        <v>0</v>
      </c>
      <c r="N2892" t="s">
        <v>8284</v>
      </c>
      <c r="O2892" s="9">
        <f t="shared" si="270"/>
        <v>0</v>
      </c>
      <c r="P2892" s="10" t="e">
        <f t="shared" si="271"/>
        <v>#DIV/0!</v>
      </c>
      <c r="Q2892" t="str">
        <f t="shared" si="272"/>
        <v>food</v>
      </c>
      <c r="R2892" t="str">
        <f t="shared" si="273"/>
        <v>food trucks</v>
      </c>
      <c r="S2892" s="15">
        <f t="shared" si="274"/>
        <v>42163.920046296291</v>
      </c>
      <c r="T2892" s="15">
        <f t="shared" si="275"/>
        <v>42223.920046296291</v>
      </c>
    </row>
    <row r="2893" spans="1:20" ht="43.2" x14ac:dyDescent="0.3">
      <c r="A2893">
        <v>2434</v>
      </c>
      <c r="B2893" s="3" t="s">
        <v>2435</v>
      </c>
      <c r="C2893" s="3" t="s">
        <v>6544</v>
      </c>
      <c r="D2893">
        <v>20000</v>
      </c>
      <c r="E2893">
        <v>26</v>
      </c>
      <c r="F2893" s="6" t="s">
        <v>8221</v>
      </c>
      <c r="G2893" t="s">
        <v>8224</v>
      </c>
      <c r="H2893" t="s">
        <v>8246</v>
      </c>
      <c r="I2893">
        <v>1438662474</v>
      </c>
      <c r="J2893">
        <v>1435206474</v>
      </c>
      <c r="K2893" t="b">
        <v>0</v>
      </c>
      <c r="L2893">
        <v>2</v>
      </c>
      <c r="M2893" t="b">
        <v>0</v>
      </c>
      <c r="N2893" t="s">
        <v>8284</v>
      </c>
      <c r="O2893" s="9">
        <f t="shared" si="270"/>
        <v>0.13</v>
      </c>
      <c r="P2893" s="10">
        <f t="shared" si="271"/>
        <v>13</v>
      </c>
      <c r="Q2893" t="str">
        <f t="shared" si="272"/>
        <v>food</v>
      </c>
      <c r="R2893" t="str">
        <f t="shared" si="273"/>
        <v>food trucks</v>
      </c>
      <c r="S2893" s="15">
        <f t="shared" si="274"/>
        <v>42179.93604166666</v>
      </c>
      <c r="T2893" s="15">
        <f t="shared" si="275"/>
        <v>42219.93604166666</v>
      </c>
    </row>
    <row r="2894" spans="1:20" ht="43.2" x14ac:dyDescent="0.3">
      <c r="A2894">
        <v>2508</v>
      </c>
      <c r="B2894" s="3" t="s">
        <v>2508</v>
      </c>
      <c r="C2894" s="3" t="s">
        <v>6618</v>
      </c>
      <c r="D2894">
        <v>20000</v>
      </c>
      <c r="E2894">
        <v>0</v>
      </c>
      <c r="F2894" s="6" t="s">
        <v>8221</v>
      </c>
      <c r="G2894" t="s">
        <v>8224</v>
      </c>
      <c r="H2894" t="s">
        <v>8246</v>
      </c>
      <c r="I2894">
        <v>1408056634</v>
      </c>
      <c r="J2894">
        <v>1405464634</v>
      </c>
      <c r="K2894" t="b">
        <v>0</v>
      </c>
      <c r="L2894">
        <v>0</v>
      </c>
      <c r="M2894" t="b">
        <v>0</v>
      </c>
      <c r="N2894" t="s">
        <v>8299</v>
      </c>
      <c r="O2894" s="9">
        <f t="shared" si="270"/>
        <v>0</v>
      </c>
      <c r="P2894" s="10" t="e">
        <f t="shared" si="271"/>
        <v>#DIV/0!</v>
      </c>
      <c r="Q2894" t="str">
        <f t="shared" si="272"/>
        <v>food</v>
      </c>
      <c r="R2894" t="str">
        <f t="shared" si="273"/>
        <v>restaurants</v>
      </c>
      <c r="S2894" s="15">
        <f t="shared" si="274"/>
        <v>41835.701782407406</v>
      </c>
      <c r="T2894" s="15">
        <f t="shared" si="275"/>
        <v>41865.701782407406</v>
      </c>
    </row>
    <row r="2895" spans="1:20" ht="43.2" x14ac:dyDescent="0.3">
      <c r="A2895">
        <v>2770</v>
      </c>
      <c r="B2895" s="3" t="s">
        <v>2770</v>
      </c>
      <c r="C2895" s="3" t="s">
        <v>6880</v>
      </c>
      <c r="D2895">
        <v>20000</v>
      </c>
      <c r="E2895">
        <v>2082.25</v>
      </c>
      <c r="F2895" s="6" t="s">
        <v>8221</v>
      </c>
      <c r="G2895" t="s">
        <v>8224</v>
      </c>
      <c r="H2895" t="s">
        <v>8246</v>
      </c>
      <c r="I2895">
        <v>1395158130</v>
      </c>
      <c r="J2895">
        <v>1392569730</v>
      </c>
      <c r="K2895" t="b">
        <v>0</v>
      </c>
      <c r="L2895">
        <v>33</v>
      </c>
      <c r="M2895" t="b">
        <v>0</v>
      </c>
      <c r="N2895" t="s">
        <v>8304</v>
      </c>
      <c r="O2895" s="9">
        <f t="shared" si="270"/>
        <v>10.411249999999999</v>
      </c>
      <c r="P2895" s="10">
        <f t="shared" si="271"/>
        <v>63.098484848484851</v>
      </c>
      <c r="Q2895" t="str">
        <f t="shared" si="272"/>
        <v>publishing</v>
      </c>
      <c r="R2895" t="str">
        <f t="shared" si="273"/>
        <v>children's books</v>
      </c>
      <c r="S2895" s="15">
        <f t="shared" si="274"/>
        <v>41686.455208333333</v>
      </c>
      <c r="T2895" s="15">
        <f t="shared" si="275"/>
        <v>41716.413541666669</v>
      </c>
    </row>
    <row r="2896" spans="1:20" ht="57.6" x14ac:dyDescent="0.3">
      <c r="A2896">
        <v>2869</v>
      </c>
      <c r="B2896" s="3" t="s">
        <v>2869</v>
      </c>
      <c r="C2896" s="3" t="s">
        <v>6979</v>
      </c>
      <c r="D2896">
        <v>20000</v>
      </c>
      <c r="E2896">
        <v>177</v>
      </c>
      <c r="F2896" s="6" t="s">
        <v>8221</v>
      </c>
      <c r="G2896" t="s">
        <v>8224</v>
      </c>
      <c r="H2896" t="s">
        <v>8246</v>
      </c>
      <c r="I2896">
        <v>1468937681</v>
      </c>
      <c r="J2896">
        <v>1466345681</v>
      </c>
      <c r="K2896" t="b">
        <v>0</v>
      </c>
      <c r="L2896">
        <v>5</v>
      </c>
      <c r="M2896" t="b">
        <v>0</v>
      </c>
      <c r="N2896" t="s">
        <v>8271</v>
      </c>
      <c r="O2896" s="9">
        <f t="shared" si="270"/>
        <v>0.88500000000000001</v>
      </c>
      <c r="P2896" s="10">
        <f t="shared" si="271"/>
        <v>35.4</v>
      </c>
      <c r="Q2896" t="str">
        <f t="shared" si="272"/>
        <v>theater</v>
      </c>
      <c r="R2896" t="str">
        <f t="shared" si="273"/>
        <v>plays</v>
      </c>
      <c r="S2896" s="15">
        <f t="shared" si="274"/>
        <v>42540.343530092592</v>
      </c>
      <c r="T2896" s="15">
        <f t="shared" si="275"/>
        <v>42570.343530092592</v>
      </c>
    </row>
    <row r="2897" spans="1:20" ht="43.2" x14ac:dyDescent="0.3">
      <c r="A2897">
        <v>2875</v>
      </c>
      <c r="B2897" s="3" t="s">
        <v>2875</v>
      </c>
      <c r="C2897" s="3" t="s">
        <v>6985</v>
      </c>
      <c r="D2897">
        <v>20000</v>
      </c>
      <c r="E2897">
        <v>7</v>
      </c>
      <c r="F2897" s="6" t="s">
        <v>8221</v>
      </c>
      <c r="G2897" t="s">
        <v>8224</v>
      </c>
      <c r="H2897" t="s">
        <v>8246</v>
      </c>
      <c r="I2897">
        <v>1462417493</v>
      </c>
      <c r="J2897">
        <v>1459825493</v>
      </c>
      <c r="K2897" t="b">
        <v>0</v>
      </c>
      <c r="L2897">
        <v>3</v>
      </c>
      <c r="M2897" t="b">
        <v>0</v>
      </c>
      <c r="N2897" t="s">
        <v>8271</v>
      </c>
      <c r="O2897" s="9">
        <f t="shared" si="270"/>
        <v>3.4999999999999996E-2</v>
      </c>
      <c r="P2897" s="10">
        <f t="shared" si="271"/>
        <v>2.3333333333333335</v>
      </c>
      <c r="Q2897" t="str">
        <f t="shared" si="272"/>
        <v>theater</v>
      </c>
      <c r="R2897" t="str">
        <f t="shared" si="273"/>
        <v>plays</v>
      </c>
      <c r="S2897" s="15">
        <f t="shared" si="274"/>
        <v>42464.878391203703</v>
      </c>
      <c r="T2897" s="15">
        <f t="shared" si="275"/>
        <v>42494.878391203703</v>
      </c>
    </row>
    <row r="2898" spans="1:20" ht="43.2" x14ac:dyDescent="0.3">
      <c r="A2898">
        <v>3055</v>
      </c>
      <c r="B2898" s="3" t="s">
        <v>3055</v>
      </c>
      <c r="C2898" s="3" t="s">
        <v>7165</v>
      </c>
      <c r="D2898">
        <v>20000</v>
      </c>
      <c r="E2898">
        <v>1</v>
      </c>
      <c r="F2898" s="6" t="s">
        <v>8221</v>
      </c>
      <c r="G2898" t="s">
        <v>8224</v>
      </c>
      <c r="H2898" t="s">
        <v>8246</v>
      </c>
      <c r="I2898">
        <v>1420844390</v>
      </c>
      <c r="J2898">
        <v>1415660390</v>
      </c>
      <c r="K2898" t="b">
        <v>0</v>
      </c>
      <c r="L2898">
        <v>1</v>
      </c>
      <c r="M2898" t="b">
        <v>0</v>
      </c>
      <c r="N2898" t="s">
        <v>8303</v>
      </c>
      <c r="O2898" s="9">
        <f t="shared" si="270"/>
        <v>5.0000000000000001E-3</v>
      </c>
      <c r="P2898" s="10">
        <f t="shared" si="271"/>
        <v>1</v>
      </c>
      <c r="Q2898" t="str">
        <f t="shared" si="272"/>
        <v>theater</v>
      </c>
      <c r="R2898" t="str">
        <f t="shared" si="273"/>
        <v>spaces</v>
      </c>
      <c r="S2898" s="15">
        <f t="shared" si="274"/>
        <v>41953.70821759259</v>
      </c>
      <c r="T2898" s="15">
        <f t="shared" si="275"/>
        <v>42013.70821759259</v>
      </c>
    </row>
    <row r="2899" spans="1:20" ht="57.6" x14ac:dyDescent="0.3">
      <c r="A2899">
        <v>3083</v>
      </c>
      <c r="B2899" s="3" t="s">
        <v>3083</v>
      </c>
      <c r="C2899" s="3" t="s">
        <v>7193</v>
      </c>
      <c r="D2899">
        <v>20000</v>
      </c>
      <c r="E2899">
        <v>56</v>
      </c>
      <c r="F2899" s="6" t="s">
        <v>8221</v>
      </c>
      <c r="G2899" t="s">
        <v>8224</v>
      </c>
      <c r="H2899" t="s">
        <v>8246</v>
      </c>
      <c r="I2899">
        <v>1409547600</v>
      </c>
      <c r="J2899">
        <v>1406986278</v>
      </c>
      <c r="K2899" t="b">
        <v>0</v>
      </c>
      <c r="L2899">
        <v>3</v>
      </c>
      <c r="M2899" t="b">
        <v>0</v>
      </c>
      <c r="N2899" t="s">
        <v>8303</v>
      </c>
      <c r="O2899" s="9">
        <f t="shared" si="270"/>
        <v>0.27999999999999997</v>
      </c>
      <c r="P2899" s="10">
        <f t="shared" si="271"/>
        <v>18.666666666666668</v>
      </c>
      <c r="Q2899" t="str">
        <f t="shared" si="272"/>
        <v>theater</v>
      </c>
      <c r="R2899" t="str">
        <f t="shared" si="273"/>
        <v>spaces</v>
      </c>
      <c r="S2899" s="15">
        <f t="shared" si="274"/>
        <v>41853.313402777778</v>
      </c>
      <c r="T2899" s="15">
        <f t="shared" si="275"/>
        <v>41882.958333333336</v>
      </c>
    </row>
    <row r="2900" spans="1:20" ht="43.2" x14ac:dyDescent="0.3">
      <c r="A2900">
        <v>3086</v>
      </c>
      <c r="B2900" s="3" t="s">
        <v>3086</v>
      </c>
      <c r="C2900" s="3" t="s">
        <v>7196</v>
      </c>
      <c r="D2900">
        <v>20000</v>
      </c>
      <c r="E2900">
        <v>50</v>
      </c>
      <c r="F2900" s="6" t="s">
        <v>8221</v>
      </c>
      <c r="G2900" t="s">
        <v>8237</v>
      </c>
      <c r="H2900" t="s">
        <v>8249</v>
      </c>
      <c r="I2900">
        <v>1439827559</v>
      </c>
      <c r="J2900">
        <v>1434643559</v>
      </c>
      <c r="K2900" t="b">
        <v>0</v>
      </c>
      <c r="L2900">
        <v>3</v>
      </c>
      <c r="M2900" t="b">
        <v>0</v>
      </c>
      <c r="N2900" t="s">
        <v>8303</v>
      </c>
      <c r="O2900" s="9">
        <f t="shared" si="270"/>
        <v>0.25</v>
      </c>
      <c r="P2900" s="10">
        <f t="shared" si="271"/>
        <v>16.666666666666668</v>
      </c>
      <c r="Q2900" t="str">
        <f t="shared" si="272"/>
        <v>theater</v>
      </c>
      <c r="R2900" t="str">
        <f t="shared" si="273"/>
        <v>spaces</v>
      </c>
      <c r="S2900" s="15">
        <f t="shared" si="274"/>
        <v>42173.42082175926</v>
      </c>
      <c r="T2900" s="15">
        <f t="shared" si="275"/>
        <v>42233.42082175926</v>
      </c>
    </row>
    <row r="2901" spans="1:20" ht="43.2" x14ac:dyDescent="0.3">
      <c r="A2901">
        <v>3087</v>
      </c>
      <c r="B2901" s="3" t="s">
        <v>3087</v>
      </c>
      <c r="C2901" s="3" t="s">
        <v>7197</v>
      </c>
      <c r="D2901">
        <v>20000</v>
      </c>
      <c r="E2901">
        <v>125</v>
      </c>
      <c r="F2901" s="6" t="s">
        <v>8221</v>
      </c>
      <c r="G2901" t="s">
        <v>8224</v>
      </c>
      <c r="H2901" t="s">
        <v>8246</v>
      </c>
      <c r="I2901">
        <v>1482294990</v>
      </c>
      <c r="J2901">
        <v>1477107390</v>
      </c>
      <c r="K2901" t="b">
        <v>0</v>
      </c>
      <c r="L2901">
        <v>2</v>
      </c>
      <c r="M2901" t="b">
        <v>0</v>
      </c>
      <c r="N2901" t="s">
        <v>8303</v>
      </c>
      <c r="O2901" s="9">
        <f t="shared" si="270"/>
        <v>0.625</v>
      </c>
      <c r="P2901" s="10">
        <f t="shared" si="271"/>
        <v>62.5</v>
      </c>
      <c r="Q2901" t="str">
        <f t="shared" si="272"/>
        <v>theater</v>
      </c>
      <c r="R2901" t="str">
        <f t="shared" si="273"/>
        <v>spaces</v>
      </c>
      <c r="S2901" s="15">
        <f t="shared" si="274"/>
        <v>42664.900347222225</v>
      </c>
      <c r="T2901" s="15">
        <f t="shared" si="275"/>
        <v>42724.942013888889</v>
      </c>
    </row>
    <row r="2902" spans="1:20" ht="43.2" x14ac:dyDescent="0.3">
      <c r="A2902">
        <v>3096</v>
      </c>
      <c r="B2902" s="3" t="s">
        <v>3096</v>
      </c>
      <c r="C2902" s="3" t="s">
        <v>7206</v>
      </c>
      <c r="D2902">
        <v>20000</v>
      </c>
      <c r="E2902">
        <v>795</v>
      </c>
      <c r="F2902" s="6" t="s">
        <v>8221</v>
      </c>
      <c r="G2902" t="s">
        <v>8224</v>
      </c>
      <c r="H2902" t="s">
        <v>8246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8303</v>
      </c>
      <c r="O2902" s="9">
        <f t="shared" si="270"/>
        <v>3.9750000000000001</v>
      </c>
      <c r="P2902" s="10">
        <f t="shared" si="271"/>
        <v>56.785714285714285</v>
      </c>
      <c r="Q2902" t="str">
        <f t="shared" si="272"/>
        <v>theater</v>
      </c>
      <c r="R2902" t="str">
        <f t="shared" si="273"/>
        <v>spaces</v>
      </c>
      <c r="S2902" s="15">
        <f t="shared" si="274"/>
        <v>42114.575532407413</v>
      </c>
      <c r="T2902" s="15">
        <f t="shared" si="275"/>
        <v>42144.575532407413</v>
      </c>
    </row>
    <row r="2903" spans="1:20" ht="43.2" x14ac:dyDescent="0.3">
      <c r="A2903">
        <v>3111</v>
      </c>
      <c r="B2903" s="3" t="s">
        <v>3111</v>
      </c>
      <c r="C2903" s="3" t="s">
        <v>7221</v>
      </c>
      <c r="D2903">
        <v>20000</v>
      </c>
      <c r="E2903">
        <v>5328</v>
      </c>
      <c r="F2903" s="6" t="s">
        <v>8221</v>
      </c>
      <c r="G2903" t="s">
        <v>8224</v>
      </c>
      <c r="H2903" t="s">
        <v>8246</v>
      </c>
      <c r="I2903">
        <v>1412432220</v>
      </c>
      <c r="J2903">
        <v>1409753820</v>
      </c>
      <c r="K2903" t="b">
        <v>0</v>
      </c>
      <c r="L2903">
        <v>76</v>
      </c>
      <c r="M2903" t="b">
        <v>0</v>
      </c>
      <c r="N2903" t="s">
        <v>8303</v>
      </c>
      <c r="O2903" s="9">
        <f t="shared" si="270"/>
        <v>26.640000000000004</v>
      </c>
      <c r="P2903" s="10">
        <f t="shared" si="271"/>
        <v>70.10526315789474</v>
      </c>
      <c r="Q2903" t="str">
        <f t="shared" si="272"/>
        <v>theater</v>
      </c>
      <c r="R2903" t="str">
        <f t="shared" si="273"/>
        <v>spaces</v>
      </c>
      <c r="S2903" s="15">
        <f t="shared" si="274"/>
        <v>41885.345138888886</v>
      </c>
      <c r="T2903" s="15">
        <f t="shared" si="275"/>
        <v>41916.345138888886</v>
      </c>
    </row>
    <row r="2904" spans="1:20" ht="43.2" x14ac:dyDescent="0.3">
      <c r="A2904">
        <v>3728</v>
      </c>
      <c r="B2904" s="3" t="s">
        <v>3725</v>
      </c>
      <c r="C2904" s="3" t="s">
        <v>7838</v>
      </c>
      <c r="D2904">
        <v>20000</v>
      </c>
      <c r="E2904">
        <v>1862</v>
      </c>
      <c r="F2904" s="6" t="s">
        <v>8221</v>
      </c>
      <c r="G2904" t="s">
        <v>8224</v>
      </c>
      <c r="H2904" t="s">
        <v>8246</v>
      </c>
      <c r="I2904">
        <v>1439957176</v>
      </c>
      <c r="J2904">
        <v>1437365176</v>
      </c>
      <c r="K2904" t="b">
        <v>0</v>
      </c>
      <c r="L2904">
        <v>31</v>
      </c>
      <c r="M2904" t="b">
        <v>0</v>
      </c>
      <c r="N2904" t="s">
        <v>8271</v>
      </c>
      <c r="O2904" s="9">
        <f t="shared" si="270"/>
        <v>9.31</v>
      </c>
      <c r="P2904" s="10">
        <f t="shared" si="271"/>
        <v>60.064516129032256</v>
      </c>
      <c r="Q2904" t="str">
        <f t="shared" si="272"/>
        <v>theater</v>
      </c>
      <c r="R2904" t="str">
        <f t="shared" si="273"/>
        <v>plays</v>
      </c>
      <c r="S2904" s="15">
        <f t="shared" si="274"/>
        <v>42204.921018518522</v>
      </c>
      <c r="T2904" s="15">
        <f t="shared" si="275"/>
        <v>42234.921018518522</v>
      </c>
    </row>
    <row r="2905" spans="1:20" ht="43.2" x14ac:dyDescent="0.3">
      <c r="A2905">
        <v>3741</v>
      </c>
      <c r="B2905" s="3" t="s">
        <v>3738</v>
      </c>
      <c r="C2905" s="3" t="s">
        <v>7851</v>
      </c>
      <c r="D2905">
        <v>20000</v>
      </c>
      <c r="E2905">
        <v>0</v>
      </c>
      <c r="F2905" s="6" t="s">
        <v>8221</v>
      </c>
      <c r="G2905" t="s">
        <v>8224</v>
      </c>
      <c r="H2905" t="s">
        <v>8246</v>
      </c>
      <c r="I2905">
        <v>1450389950</v>
      </c>
      <c r="J2905">
        <v>1447797950</v>
      </c>
      <c r="K2905" t="b">
        <v>0</v>
      </c>
      <c r="L2905">
        <v>0</v>
      </c>
      <c r="M2905" t="b">
        <v>0</v>
      </c>
      <c r="N2905" t="s">
        <v>8271</v>
      </c>
      <c r="O2905" s="9">
        <f t="shared" si="270"/>
        <v>0</v>
      </c>
      <c r="P2905" s="10" t="e">
        <f t="shared" si="271"/>
        <v>#DIV/0!</v>
      </c>
      <c r="Q2905" t="str">
        <f t="shared" si="272"/>
        <v>theater</v>
      </c>
      <c r="R2905" t="str">
        <f t="shared" si="273"/>
        <v>plays</v>
      </c>
      <c r="S2905" s="15">
        <f t="shared" si="274"/>
        <v>42325.670717592591</v>
      </c>
      <c r="T2905" s="15">
        <f t="shared" si="275"/>
        <v>42355.670717592591</v>
      </c>
    </row>
    <row r="2906" spans="1:20" ht="43.2" x14ac:dyDescent="0.3">
      <c r="A2906">
        <v>3929</v>
      </c>
      <c r="B2906" s="3" t="s">
        <v>3926</v>
      </c>
      <c r="C2906" s="3" t="s">
        <v>8037</v>
      </c>
      <c r="D2906">
        <v>20000</v>
      </c>
      <c r="E2906">
        <v>453</v>
      </c>
      <c r="F2906" s="6" t="s">
        <v>8221</v>
      </c>
      <c r="G2906" t="s">
        <v>8224</v>
      </c>
      <c r="H2906" t="s">
        <v>8246</v>
      </c>
      <c r="I2906">
        <v>1474228265</v>
      </c>
      <c r="J2906">
        <v>1471636265</v>
      </c>
      <c r="K2906" t="b">
        <v>0</v>
      </c>
      <c r="L2906">
        <v>14</v>
      </c>
      <c r="M2906" t="b">
        <v>0</v>
      </c>
      <c r="N2906" t="s">
        <v>8271</v>
      </c>
      <c r="O2906" s="9">
        <f t="shared" si="270"/>
        <v>2.2650000000000001</v>
      </c>
      <c r="P2906" s="10">
        <f t="shared" si="271"/>
        <v>32.357142857142854</v>
      </c>
      <c r="Q2906" t="str">
        <f t="shared" si="272"/>
        <v>theater</v>
      </c>
      <c r="R2906" t="str">
        <f t="shared" si="273"/>
        <v>plays</v>
      </c>
      <c r="S2906" s="15">
        <f t="shared" si="274"/>
        <v>42601.577141203699</v>
      </c>
      <c r="T2906" s="15">
        <f t="shared" si="275"/>
        <v>42631.577141203699</v>
      </c>
    </row>
    <row r="2907" spans="1:20" ht="43.2" x14ac:dyDescent="0.3">
      <c r="A2907">
        <v>3936</v>
      </c>
      <c r="B2907" s="3" t="s">
        <v>3933</v>
      </c>
      <c r="C2907" s="3" t="s">
        <v>8044</v>
      </c>
      <c r="D2907">
        <v>20000</v>
      </c>
      <c r="E2907">
        <v>0</v>
      </c>
      <c r="F2907" s="6" t="s">
        <v>8221</v>
      </c>
      <c r="G2907" t="s">
        <v>8224</v>
      </c>
      <c r="H2907" t="s">
        <v>8246</v>
      </c>
      <c r="I2907">
        <v>1480576720</v>
      </c>
      <c r="J2907">
        <v>1477981120</v>
      </c>
      <c r="K2907" t="b">
        <v>0</v>
      </c>
      <c r="L2907">
        <v>0</v>
      </c>
      <c r="M2907" t="b">
        <v>0</v>
      </c>
      <c r="N2907" t="s">
        <v>8271</v>
      </c>
      <c r="O2907" s="9">
        <f t="shared" si="270"/>
        <v>0</v>
      </c>
      <c r="P2907" s="10" t="e">
        <f t="shared" si="271"/>
        <v>#DIV/0!</v>
      </c>
      <c r="Q2907" t="str">
        <f t="shared" si="272"/>
        <v>theater</v>
      </c>
      <c r="R2907" t="str">
        <f t="shared" si="273"/>
        <v>plays</v>
      </c>
      <c r="S2907" s="15">
        <f t="shared" si="274"/>
        <v>42675.012962962966</v>
      </c>
      <c r="T2907" s="15">
        <f t="shared" si="275"/>
        <v>42705.054629629631</v>
      </c>
    </row>
    <row r="2908" spans="1:20" ht="43.2" x14ac:dyDescent="0.3">
      <c r="A2908">
        <v>4029</v>
      </c>
      <c r="B2908" s="3" t="s">
        <v>4025</v>
      </c>
      <c r="C2908" s="3" t="s">
        <v>8134</v>
      </c>
      <c r="D2908">
        <v>20000</v>
      </c>
      <c r="E2908">
        <v>0</v>
      </c>
      <c r="F2908" s="6" t="s">
        <v>8221</v>
      </c>
      <c r="G2908" t="s">
        <v>8224</v>
      </c>
      <c r="H2908" t="s">
        <v>8246</v>
      </c>
      <c r="I2908">
        <v>1450053370</v>
      </c>
      <c r="J2908">
        <v>1447461370</v>
      </c>
      <c r="K2908" t="b">
        <v>0</v>
      </c>
      <c r="L2908">
        <v>0</v>
      </c>
      <c r="M2908" t="b">
        <v>0</v>
      </c>
      <c r="N2908" t="s">
        <v>8271</v>
      </c>
      <c r="O2908" s="9">
        <f t="shared" si="270"/>
        <v>0</v>
      </c>
      <c r="P2908" s="10" t="e">
        <f t="shared" si="271"/>
        <v>#DIV/0!</v>
      </c>
      <c r="Q2908" t="str">
        <f t="shared" si="272"/>
        <v>theater</v>
      </c>
      <c r="R2908" t="str">
        <f t="shared" si="273"/>
        <v>plays</v>
      </c>
      <c r="S2908" s="15">
        <f t="shared" si="274"/>
        <v>42321.775115740747</v>
      </c>
      <c r="T2908" s="15">
        <f t="shared" si="275"/>
        <v>42351.775115740747</v>
      </c>
    </row>
    <row r="2909" spans="1:20" ht="43.2" x14ac:dyDescent="0.3">
      <c r="A2909">
        <v>4049</v>
      </c>
      <c r="B2909" s="3" t="s">
        <v>4045</v>
      </c>
      <c r="C2909" s="3" t="s">
        <v>8153</v>
      </c>
      <c r="D2909">
        <v>20000</v>
      </c>
      <c r="E2909">
        <v>16</v>
      </c>
      <c r="F2909" s="6" t="s">
        <v>8221</v>
      </c>
      <c r="G2909" t="s">
        <v>8224</v>
      </c>
      <c r="H2909" t="s">
        <v>8246</v>
      </c>
      <c r="I2909">
        <v>1436914815</v>
      </c>
      <c r="J2909">
        <v>1434322815</v>
      </c>
      <c r="K2909" t="b">
        <v>0</v>
      </c>
      <c r="L2909">
        <v>1</v>
      </c>
      <c r="M2909" t="b">
        <v>0</v>
      </c>
      <c r="N2909" t="s">
        <v>8271</v>
      </c>
      <c r="O2909" s="9">
        <f t="shared" si="270"/>
        <v>0.08</v>
      </c>
      <c r="P2909" s="10">
        <f t="shared" si="271"/>
        <v>16</v>
      </c>
      <c r="Q2909" t="str">
        <f t="shared" si="272"/>
        <v>theater</v>
      </c>
      <c r="R2909" t="str">
        <f t="shared" si="273"/>
        <v>plays</v>
      </c>
      <c r="S2909" s="15">
        <f t="shared" si="274"/>
        <v>42169.708506944444</v>
      </c>
      <c r="T2909" s="15">
        <f t="shared" si="275"/>
        <v>42199.708506944444</v>
      </c>
    </row>
    <row r="2910" spans="1:20" ht="43.2" x14ac:dyDescent="0.3">
      <c r="A2910">
        <v>4062</v>
      </c>
      <c r="B2910" s="3" t="s">
        <v>4058</v>
      </c>
      <c r="C2910" s="3" t="s">
        <v>8166</v>
      </c>
      <c r="D2910">
        <v>20000</v>
      </c>
      <c r="E2910">
        <v>490</v>
      </c>
      <c r="F2910" s="6" t="s">
        <v>8221</v>
      </c>
      <c r="G2910" t="s">
        <v>8224</v>
      </c>
      <c r="H2910" t="s">
        <v>8246</v>
      </c>
      <c r="I2910">
        <v>1467481468</v>
      </c>
      <c r="J2910">
        <v>1464889468</v>
      </c>
      <c r="K2910" t="b">
        <v>0</v>
      </c>
      <c r="L2910">
        <v>3</v>
      </c>
      <c r="M2910" t="b">
        <v>0</v>
      </c>
      <c r="N2910" t="s">
        <v>8271</v>
      </c>
      <c r="O2910" s="9">
        <f t="shared" si="270"/>
        <v>2.4500000000000002</v>
      </c>
      <c r="P2910" s="10">
        <f t="shared" si="271"/>
        <v>163.33333333333334</v>
      </c>
      <c r="Q2910" t="str">
        <f t="shared" si="272"/>
        <v>theater</v>
      </c>
      <c r="R2910" t="str">
        <f t="shared" si="273"/>
        <v>plays</v>
      </c>
      <c r="S2910" s="15">
        <f t="shared" si="274"/>
        <v>42523.489212962959</v>
      </c>
      <c r="T2910" s="15">
        <f t="shared" si="275"/>
        <v>42553.489212962959</v>
      </c>
    </row>
    <row r="2911" spans="1:20" ht="57.6" x14ac:dyDescent="0.3">
      <c r="A2911">
        <v>4071</v>
      </c>
      <c r="B2911" s="3" t="s">
        <v>4067</v>
      </c>
      <c r="C2911" s="3" t="s">
        <v>8174</v>
      </c>
      <c r="D2911">
        <v>20000</v>
      </c>
      <c r="E2911">
        <v>0</v>
      </c>
      <c r="F2911" s="6" t="s">
        <v>8221</v>
      </c>
      <c r="G2911" t="s">
        <v>8238</v>
      </c>
      <c r="H2911" t="s">
        <v>8256</v>
      </c>
      <c r="I2911">
        <v>1482779931</v>
      </c>
      <c r="J2911">
        <v>1480187931</v>
      </c>
      <c r="K2911" t="b">
        <v>0</v>
      </c>
      <c r="L2911">
        <v>0</v>
      </c>
      <c r="M2911" t="b">
        <v>0</v>
      </c>
      <c r="N2911" t="s">
        <v>8271</v>
      </c>
      <c r="O2911" s="9">
        <f t="shared" si="270"/>
        <v>0</v>
      </c>
      <c r="P2911" s="10" t="e">
        <f t="shared" si="271"/>
        <v>#DIV/0!</v>
      </c>
      <c r="Q2911" t="str">
        <f t="shared" si="272"/>
        <v>theater</v>
      </c>
      <c r="R2911" t="str">
        <f t="shared" si="273"/>
        <v>plays</v>
      </c>
      <c r="S2911" s="15">
        <f t="shared" si="274"/>
        <v>42700.554756944446</v>
      </c>
      <c r="T2911" s="15">
        <f t="shared" si="275"/>
        <v>42730.554756944446</v>
      </c>
    </row>
    <row r="2912" spans="1:20" ht="57.6" x14ac:dyDescent="0.3">
      <c r="A2912">
        <v>2776</v>
      </c>
      <c r="B2912" s="3" t="s">
        <v>2776</v>
      </c>
      <c r="C2912" s="3" t="s">
        <v>6886</v>
      </c>
      <c r="D2912">
        <v>21000</v>
      </c>
      <c r="E2912">
        <v>1655</v>
      </c>
      <c r="F2912" s="6" t="s">
        <v>8221</v>
      </c>
      <c r="G2912" t="s">
        <v>8224</v>
      </c>
      <c r="H2912" t="s">
        <v>8246</v>
      </c>
      <c r="I2912">
        <v>1434092876</v>
      </c>
      <c r="J2912">
        <v>1431414476</v>
      </c>
      <c r="K2912" t="b">
        <v>0</v>
      </c>
      <c r="L2912">
        <v>36</v>
      </c>
      <c r="M2912" t="b">
        <v>0</v>
      </c>
      <c r="N2912" t="s">
        <v>8304</v>
      </c>
      <c r="O2912" s="9">
        <f t="shared" si="270"/>
        <v>7.8809523809523814</v>
      </c>
      <c r="P2912" s="10">
        <f t="shared" si="271"/>
        <v>45.972222222222221</v>
      </c>
      <c r="Q2912" t="str">
        <f t="shared" si="272"/>
        <v>publishing</v>
      </c>
      <c r="R2912" t="str">
        <f t="shared" si="273"/>
        <v>children's books</v>
      </c>
      <c r="S2912" s="15">
        <f t="shared" si="274"/>
        <v>42136.047175925924</v>
      </c>
      <c r="T2912" s="15">
        <f t="shared" si="275"/>
        <v>42167.047175925924</v>
      </c>
    </row>
    <row r="2913" spans="1:20" ht="43.2" x14ac:dyDescent="0.3">
      <c r="A2913">
        <v>543</v>
      </c>
      <c r="B2913" s="3" t="s">
        <v>544</v>
      </c>
      <c r="C2913" s="3" t="s">
        <v>4653</v>
      </c>
      <c r="D2913">
        <v>22000</v>
      </c>
      <c r="E2913">
        <v>70</v>
      </c>
      <c r="F2913" s="6" t="s">
        <v>8221</v>
      </c>
      <c r="G2913" t="s">
        <v>8226</v>
      </c>
      <c r="H2913" t="s">
        <v>8248</v>
      </c>
      <c r="I2913">
        <v>1414807962</v>
      </c>
      <c r="J2913">
        <v>1412215962</v>
      </c>
      <c r="K2913" t="b">
        <v>0</v>
      </c>
      <c r="L2913">
        <v>2</v>
      </c>
      <c r="M2913" t="b">
        <v>0</v>
      </c>
      <c r="N2913" t="s">
        <v>8272</v>
      </c>
      <c r="O2913" s="9">
        <f t="shared" si="270"/>
        <v>0.31818181818181818</v>
      </c>
      <c r="P2913" s="10">
        <f t="shared" si="271"/>
        <v>35</v>
      </c>
      <c r="Q2913" t="str">
        <f t="shared" si="272"/>
        <v>technology</v>
      </c>
      <c r="R2913" t="str">
        <f t="shared" si="273"/>
        <v>web</v>
      </c>
      <c r="S2913" s="15">
        <f t="shared" si="274"/>
        <v>41913.842152777775</v>
      </c>
      <c r="T2913" s="15">
        <f t="shared" si="275"/>
        <v>41943.842152777775</v>
      </c>
    </row>
    <row r="2914" spans="1:20" ht="28.8" x14ac:dyDescent="0.3">
      <c r="A2914">
        <v>1593</v>
      </c>
      <c r="B2914" s="3" t="s">
        <v>1594</v>
      </c>
      <c r="C2914" s="3" t="s">
        <v>5703</v>
      </c>
      <c r="D2914">
        <v>22000</v>
      </c>
      <c r="E2914">
        <v>3</v>
      </c>
      <c r="F2914" s="6" t="s">
        <v>8221</v>
      </c>
      <c r="G2914" t="s">
        <v>8224</v>
      </c>
      <c r="H2914" t="s">
        <v>8246</v>
      </c>
      <c r="I2914">
        <v>1425154655</v>
      </c>
      <c r="J2914">
        <v>1422562655</v>
      </c>
      <c r="K2914" t="b">
        <v>0</v>
      </c>
      <c r="L2914">
        <v>3</v>
      </c>
      <c r="M2914" t="b">
        <v>0</v>
      </c>
      <c r="N2914" t="s">
        <v>8291</v>
      </c>
      <c r="O2914" s="9">
        <f t="shared" ref="O2914:O2977" si="276">E2914/D2914*100</f>
        <v>1.3636363636363637E-2</v>
      </c>
      <c r="P2914" s="10">
        <f t="shared" ref="P2914:P2977" si="277">E2914/L2914</f>
        <v>1</v>
      </c>
      <c r="Q2914" t="str">
        <f t="shared" ref="Q2914:Q2977" si="278">LEFT(N2914, SEARCH("/", N2914)-1)</f>
        <v>photography</v>
      </c>
      <c r="R2914" t="str">
        <f t="shared" ref="R2914:R2977" si="279">RIGHT(N2914,LEN(N2914)-SEARCH("/",N2914))</f>
        <v>places</v>
      </c>
      <c r="S2914" s="15">
        <f t="shared" si="274"/>
        <v>42033.595543981486</v>
      </c>
      <c r="T2914" s="15">
        <f t="shared" si="275"/>
        <v>42063.595543981486</v>
      </c>
    </row>
    <row r="2915" spans="1:20" ht="57.6" x14ac:dyDescent="0.3">
      <c r="A2915">
        <v>2407</v>
      </c>
      <c r="B2915" s="3" t="s">
        <v>2408</v>
      </c>
      <c r="C2915" s="3" t="s">
        <v>6517</v>
      </c>
      <c r="D2915">
        <v>22000</v>
      </c>
      <c r="E2915">
        <v>5557</v>
      </c>
      <c r="F2915" s="6" t="s">
        <v>8221</v>
      </c>
      <c r="G2915" t="s">
        <v>8224</v>
      </c>
      <c r="H2915" t="s">
        <v>8246</v>
      </c>
      <c r="I2915">
        <v>1428732000</v>
      </c>
      <c r="J2915">
        <v>1426772928</v>
      </c>
      <c r="K2915" t="b">
        <v>0</v>
      </c>
      <c r="L2915">
        <v>33</v>
      </c>
      <c r="M2915" t="b">
        <v>0</v>
      </c>
      <c r="N2915" t="s">
        <v>8284</v>
      </c>
      <c r="O2915" s="9">
        <f t="shared" si="276"/>
        <v>25.259090909090908</v>
      </c>
      <c r="P2915" s="10">
        <f t="shared" si="277"/>
        <v>168.39393939393941</v>
      </c>
      <c r="Q2915" t="str">
        <f t="shared" si="278"/>
        <v>food</v>
      </c>
      <c r="R2915" t="str">
        <f t="shared" si="279"/>
        <v>food trucks</v>
      </c>
      <c r="S2915" s="15">
        <f t="shared" si="274"/>
        <v>42082.325555555552</v>
      </c>
      <c r="T2915" s="15">
        <f t="shared" si="275"/>
        <v>42105</v>
      </c>
    </row>
    <row r="2916" spans="1:20" ht="43.2" x14ac:dyDescent="0.3">
      <c r="A2916">
        <v>2516</v>
      </c>
      <c r="B2916" s="3" t="s">
        <v>2516</v>
      </c>
      <c r="C2916" s="3" t="s">
        <v>6626</v>
      </c>
      <c r="D2916">
        <v>22000</v>
      </c>
      <c r="E2916">
        <v>0</v>
      </c>
      <c r="F2916" s="6" t="s">
        <v>8221</v>
      </c>
      <c r="G2916" t="s">
        <v>8224</v>
      </c>
      <c r="H2916" t="s">
        <v>8246</v>
      </c>
      <c r="I2916">
        <v>1417279252</v>
      </c>
      <c r="J2916">
        <v>1414683652</v>
      </c>
      <c r="K2916" t="b">
        <v>0</v>
      </c>
      <c r="L2916">
        <v>0</v>
      </c>
      <c r="M2916" t="b">
        <v>0</v>
      </c>
      <c r="N2916" t="s">
        <v>8299</v>
      </c>
      <c r="O2916" s="9">
        <f t="shared" si="276"/>
        <v>0</v>
      </c>
      <c r="P2916" s="10" t="e">
        <f t="shared" si="277"/>
        <v>#DIV/0!</v>
      </c>
      <c r="Q2916" t="str">
        <f t="shared" si="278"/>
        <v>food</v>
      </c>
      <c r="R2916" t="str">
        <f t="shared" si="279"/>
        <v>restaurants</v>
      </c>
      <c r="S2916" s="15">
        <f t="shared" si="274"/>
        <v>41942.403379629628</v>
      </c>
      <c r="T2916" s="15">
        <f t="shared" si="275"/>
        <v>41972.4450462963</v>
      </c>
    </row>
    <row r="2917" spans="1:20" ht="43.2" x14ac:dyDescent="0.3">
      <c r="A2917">
        <v>3077</v>
      </c>
      <c r="B2917" s="3" t="s">
        <v>3077</v>
      </c>
      <c r="C2917" s="3" t="s">
        <v>7187</v>
      </c>
      <c r="D2917">
        <v>22000</v>
      </c>
      <c r="E2917">
        <v>105</v>
      </c>
      <c r="F2917" s="6" t="s">
        <v>8221</v>
      </c>
      <c r="G2917" t="s">
        <v>8229</v>
      </c>
      <c r="H2917" t="s">
        <v>8251</v>
      </c>
      <c r="I2917">
        <v>1488495478</v>
      </c>
      <c r="J2917">
        <v>1485903478</v>
      </c>
      <c r="K2917" t="b">
        <v>0</v>
      </c>
      <c r="L2917">
        <v>2</v>
      </c>
      <c r="M2917" t="b">
        <v>0</v>
      </c>
      <c r="N2917" t="s">
        <v>8303</v>
      </c>
      <c r="O2917" s="9">
        <f t="shared" si="276"/>
        <v>0.47727272727272729</v>
      </c>
      <c r="P2917" s="10">
        <f t="shared" si="277"/>
        <v>52.5</v>
      </c>
      <c r="Q2917" t="str">
        <f t="shared" si="278"/>
        <v>theater</v>
      </c>
      <c r="R2917" t="str">
        <f t="shared" si="279"/>
        <v>spaces</v>
      </c>
      <c r="S2917" s="15">
        <f t="shared" si="274"/>
        <v>42766.706921296296</v>
      </c>
      <c r="T2917" s="15">
        <f t="shared" si="275"/>
        <v>42796.706921296296</v>
      </c>
    </row>
    <row r="2918" spans="1:20" ht="43.2" x14ac:dyDescent="0.3">
      <c r="A2918">
        <v>3800</v>
      </c>
      <c r="B2918" s="3" t="s">
        <v>3797</v>
      </c>
      <c r="C2918" s="3" t="s">
        <v>7910</v>
      </c>
      <c r="D2918">
        <v>22000</v>
      </c>
      <c r="E2918">
        <v>881</v>
      </c>
      <c r="F2918" s="6" t="s">
        <v>8221</v>
      </c>
      <c r="G2918" t="s">
        <v>8224</v>
      </c>
      <c r="H2918" t="s">
        <v>8246</v>
      </c>
      <c r="I2918">
        <v>1420952340</v>
      </c>
      <c r="J2918">
        <v>1418146883</v>
      </c>
      <c r="K2918" t="b">
        <v>0</v>
      </c>
      <c r="L2918">
        <v>16</v>
      </c>
      <c r="M2918" t="b">
        <v>0</v>
      </c>
      <c r="N2918" t="s">
        <v>8305</v>
      </c>
      <c r="O2918" s="9">
        <f t="shared" si="276"/>
        <v>4.004545454545454</v>
      </c>
      <c r="P2918" s="10">
        <f t="shared" si="277"/>
        <v>55.0625</v>
      </c>
      <c r="Q2918" t="str">
        <f t="shared" si="278"/>
        <v>theater</v>
      </c>
      <c r="R2918" t="str">
        <f t="shared" si="279"/>
        <v>musical</v>
      </c>
      <c r="S2918" s="15">
        <f t="shared" si="274"/>
        <v>41982.487071759257</v>
      </c>
      <c r="T2918" s="15">
        <f t="shared" si="275"/>
        <v>42014.957638888889</v>
      </c>
    </row>
    <row r="2919" spans="1:20" ht="43.2" x14ac:dyDescent="0.3">
      <c r="A2919">
        <v>1805</v>
      </c>
      <c r="B2919" s="3" t="s">
        <v>1806</v>
      </c>
      <c r="C2919" s="3" t="s">
        <v>5915</v>
      </c>
      <c r="D2919">
        <v>22500</v>
      </c>
      <c r="E2919">
        <v>8191</v>
      </c>
      <c r="F2919" s="6" t="s">
        <v>8221</v>
      </c>
      <c r="G2919" t="s">
        <v>8236</v>
      </c>
      <c r="H2919" t="s">
        <v>8249</v>
      </c>
      <c r="I2919">
        <v>1443808800</v>
      </c>
      <c r="J2919">
        <v>1441048658</v>
      </c>
      <c r="K2919" t="b">
        <v>1</v>
      </c>
      <c r="L2919">
        <v>122</v>
      </c>
      <c r="M2919" t="b">
        <v>0</v>
      </c>
      <c r="N2919" t="s">
        <v>8285</v>
      </c>
      <c r="O2919" s="9">
        <f t="shared" si="276"/>
        <v>36.404444444444444</v>
      </c>
      <c r="P2919" s="10">
        <f t="shared" si="277"/>
        <v>67.139344262295083</v>
      </c>
      <c r="Q2919" t="str">
        <f t="shared" si="278"/>
        <v>photography</v>
      </c>
      <c r="R2919" t="str">
        <f t="shared" si="279"/>
        <v>photobooks</v>
      </c>
      <c r="S2919" s="15">
        <f t="shared" si="274"/>
        <v>42247.553912037038</v>
      </c>
      <c r="T2919" s="15">
        <f t="shared" si="275"/>
        <v>42279.5</v>
      </c>
    </row>
    <row r="2920" spans="1:20" ht="43.2" x14ac:dyDescent="0.3">
      <c r="A2920">
        <v>3796</v>
      </c>
      <c r="B2920" s="3" t="s">
        <v>3793</v>
      </c>
      <c r="C2920" s="3" t="s">
        <v>7906</v>
      </c>
      <c r="D2920">
        <v>22500</v>
      </c>
      <c r="E2920">
        <v>1</v>
      </c>
      <c r="F2920" s="6" t="s">
        <v>8221</v>
      </c>
      <c r="G2920" t="s">
        <v>8224</v>
      </c>
      <c r="H2920" t="s">
        <v>8246</v>
      </c>
      <c r="I2920">
        <v>1484354556</v>
      </c>
      <c r="J2920">
        <v>1479170556</v>
      </c>
      <c r="K2920" t="b">
        <v>0</v>
      </c>
      <c r="L2920">
        <v>1</v>
      </c>
      <c r="M2920" t="b">
        <v>0</v>
      </c>
      <c r="N2920" t="s">
        <v>8305</v>
      </c>
      <c r="O2920" s="9">
        <f t="shared" si="276"/>
        <v>4.4444444444444444E-3</v>
      </c>
      <c r="P2920" s="10">
        <f t="shared" si="277"/>
        <v>1</v>
      </c>
      <c r="Q2920" t="str">
        <f t="shared" si="278"/>
        <v>theater</v>
      </c>
      <c r="R2920" t="str">
        <f t="shared" si="279"/>
        <v>musical</v>
      </c>
      <c r="S2920" s="15">
        <f t="shared" si="274"/>
        <v>42688.779583333337</v>
      </c>
      <c r="T2920" s="15">
        <f t="shared" si="275"/>
        <v>42748.779583333337</v>
      </c>
    </row>
    <row r="2921" spans="1:20" ht="43.2" x14ac:dyDescent="0.3">
      <c r="A2921">
        <v>701</v>
      </c>
      <c r="B2921" s="3" t="s">
        <v>702</v>
      </c>
      <c r="C2921" s="3" t="s">
        <v>4811</v>
      </c>
      <c r="D2921">
        <v>23000</v>
      </c>
      <c r="E2921">
        <v>6118</v>
      </c>
      <c r="F2921" s="6" t="s">
        <v>8221</v>
      </c>
      <c r="G2921" t="s">
        <v>8225</v>
      </c>
      <c r="H2921" t="s">
        <v>8247</v>
      </c>
      <c r="I2921">
        <v>1406130880</v>
      </c>
      <c r="J2921">
        <v>1403538880</v>
      </c>
      <c r="K2921" t="b">
        <v>0</v>
      </c>
      <c r="L2921">
        <v>21</v>
      </c>
      <c r="M2921" t="b">
        <v>0</v>
      </c>
      <c r="N2921" t="s">
        <v>8273</v>
      </c>
      <c r="O2921" s="9">
        <f t="shared" si="276"/>
        <v>26.6</v>
      </c>
      <c r="P2921" s="10">
        <f t="shared" si="277"/>
        <v>291.33333333333331</v>
      </c>
      <c r="Q2921" t="str">
        <f t="shared" si="278"/>
        <v>technology</v>
      </c>
      <c r="R2921" t="str">
        <f t="shared" si="279"/>
        <v>wearables</v>
      </c>
      <c r="S2921" s="15">
        <f t="shared" si="274"/>
        <v>41813.412962962961</v>
      </c>
      <c r="T2921" s="15">
        <f t="shared" si="275"/>
        <v>41843.412962962961</v>
      </c>
    </row>
    <row r="2922" spans="1:20" ht="43.2" x14ac:dyDescent="0.3">
      <c r="A2922">
        <v>2697</v>
      </c>
      <c r="B2922" s="3" t="s">
        <v>2697</v>
      </c>
      <c r="C2922" s="3" t="s">
        <v>6807</v>
      </c>
      <c r="D2922">
        <v>23000</v>
      </c>
      <c r="E2922">
        <v>6061</v>
      </c>
      <c r="F2922" s="6" t="s">
        <v>8221</v>
      </c>
      <c r="G2922" t="s">
        <v>8224</v>
      </c>
      <c r="H2922" t="s">
        <v>8246</v>
      </c>
      <c r="I2922">
        <v>1438552800</v>
      </c>
      <c r="J2922">
        <v>1435876423</v>
      </c>
      <c r="K2922" t="b">
        <v>0</v>
      </c>
      <c r="L2922">
        <v>52</v>
      </c>
      <c r="M2922" t="b">
        <v>0</v>
      </c>
      <c r="N2922" t="s">
        <v>8284</v>
      </c>
      <c r="O2922" s="9">
        <f t="shared" si="276"/>
        <v>26.35217391304348</v>
      </c>
      <c r="P2922" s="10">
        <f t="shared" si="277"/>
        <v>116.55769230769231</v>
      </c>
      <c r="Q2922" t="str">
        <f t="shared" si="278"/>
        <v>food</v>
      </c>
      <c r="R2922" t="str">
        <f t="shared" si="279"/>
        <v>food trucks</v>
      </c>
      <c r="S2922" s="15">
        <f t="shared" si="274"/>
        <v>42187.690081018518</v>
      </c>
      <c r="T2922" s="15">
        <f t="shared" si="275"/>
        <v>42218.666666666672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6"/>
        <v>129</v>
      </c>
      <c r="P2923" s="10">
        <f t="shared" si="277"/>
        <v>43</v>
      </c>
      <c r="Q2923" t="str">
        <f t="shared" si="278"/>
        <v>theater</v>
      </c>
      <c r="R2923" t="str">
        <f t="shared" si="279"/>
        <v>musical</v>
      </c>
      <c r="S2923" s="15">
        <f t="shared" si="274"/>
        <v>41877.636620370373</v>
      </c>
      <c r="T2923" s="15">
        <f t="shared" si="275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6"/>
        <v>100</v>
      </c>
      <c r="P2924" s="10">
        <f t="shared" si="277"/>
        <v>83.333333333333329</v>
      </c>
      <c r="Q2924" t="str">
        <f t="shared" si="278"/>
        <v>theater</v>
      </c>
      <c r="R2924" t="str">
        <f t="shared" si="279"/>
        <v>musical</v>
      </c>
      <c r="S2924" s="15">
        <f t="shared" si="274"/>
        <v>42097.624155092592</v>
      </c>
      <c r="T2924" s="15">
        <f t="shared" si="275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6"/>
        <v>100</v>
      </c>
      <c r="P2925" s="10">
        <f t="shared" si="277"/>
        <v>30</v>
      </c>
      <c r="Q2925" t="str">
        <f t="shared" si="278"/>
        <v>theater</v>
      </c>
      <c r="R2925" t="str">
        <f t="shared" si="279"/>
        <v>musical</v>
      </c>
      <c r="S2925" s="15">
        <f t="shared" si="274"/>
        <v>42012.90253472222</v>
      </c>
      <c r="T2925" s="15">
        <f t="shared" si="275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6"/>
        <v>103.2</v>
      </c>
      <c r="P2926" s="10">
        <f t="shared" si="277"/>
        <v>175.51020408163265</v>
      </c>
      <c r="Q2926" t="str">
        <f t="shared" si="278"/>
        <v>theater</v>
      </c>
      <c r="R2926" t="str">
        <f t="shared" si="279"/>
        <v>musical</v>
      </c>
      <c r="S2926" s="15">
        <f t="shared" si="274"/>
        <v>42103.306828703702</v>
      </c>
      <c r="T2926" s="15">
        <f t="shared" si="275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6"/>
        <v>102.44597777777777</v>
      </c>
      <c r="P2927" s="10">
        <f t="shared" si="277"/>
        <v>231.66175879396985</v>
      </c>
      <c r="Q2927" t="str">
        <f t="shared" si="278"/>
        <v>theater</v>
      </c>
      <c r="R2927" t="str">
        <f t="shared" si="279"/>
        <v>musical</v>
      </c>
      <c r="S2927" s="15">
        <f t="shared" si="274"/>
        <v>41863.334120370368</v>
      </c>
      <c r="T2927" s="15">
        <f t="shared" si="275"/>
        <v>41893.334120370368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6"/>
        <v>125</v>
      </c>
      <c r="P2928" s="10">
        <f t="shared" si="277"/>
        <v>75</v>
      </c>
      <c r="Q2928" t="str">
        <f t="shared" si="278"/>
        <v>theater</v>
      </c>
      <c r="R2928" t="str">
        <f t="shared" si="279"/>
        <v>musical</v>
      </c>
      <c r="S2928" s="15">
        <f t="shared" si="274"/>
        <v>42044.515960648147</v>
      </c>
      <c r="T2928" s="15">
        <f t="shared" si="275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6"/>
        <v>130.83333333333334</v>
      </c>
      <c r="P2929" s="10">
        <f t="shared" si="277"/>
        <v>112.14285714285714</v>
      </c>
      <c r="Q2929" t="str">
        <f t="shared" si="278"/>
        <v>theater</v>
      </c>
      <c r="R2929" t="str">
        <f t="shared" si="279"/>
        <v>musical</v>
      </c>
      <c r="S2929" s="15">
        <f t="shared" si="274"/>
        <v>41806.419317129628</v>
      </c>
      <c r="T2929" s="15">
        <f t="shared" si="275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6"/>
        <v>100</v>
      </c>
      <c r="P2930" s="10">
        <f t="shared" si="277"/>
        <v>41.666666666666664</v>
      </c>
      <c r="Q2930" t="str">
        <f t="shared" si="278"/>
        <v>theater</v>
      </c>
      <c r="R2930" t="str">
        <f t="shared" si="279"/>
        <v>musical</v>
      </c>
      <c r="S2930" s="15">
        <f t="shared" si="274"/>
        <v>42403.748217592598</v>
      </c>
      <c r="T2930" s="15">
        <f t="shared" si="275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6"/>
        <v>102.06937499999999</v>
      </c>
      <c r="P2931" s="10">
        <f t="shared" si="277"/>
        <v>255.17343750000001</v>
      </c>
      <c r="Q2931" t="str">
        <f t="shared" si="278"/>
        <v>theater</v>
      </c>
      <c r="R2931" t="str">
        <f t="shared" si="279"/>
        <v>musical</v>
      </c>
      <c r="S2931" s="15">
        <f t="shared" si="274"/>
        <v>41754.314328703702</v>
      </c>
      <c r="T2931" s="15">
        <f t="shared" si="275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6"/>
        <v>100.92000000000002</v>
      </c>
      <c r="P2932" s="10">
        <f t="shared" si="277"/>
        <v>162.7741935483871</v>
      </c>
      <c r="Q2932" t="str">
        <f t="shared" si="278"/>
        <v>theater</v>
      </c>
      <c r="R2932" t="str">
        <f t="shared" si="279"/>
        <v>musical</v>
      </c>
      <c r="S2932" s="15">
        <f t="shared" si="274"/>
        <v>42101.334074074075</v>
      </c>
      <c r="T2932" s="15">
        <f t="shared" si="275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6"/>
        <v>106</v>
      </c>
      <c r="P2933" s="10">
        <f t="shared" si="277"/>
        <v>88.333333333333329</v>
      </c>
      <c r="Q2933" t="str">
        <f t="shared" si="278"/>
        <v>theater</v>
      </c>
      <c r="R2933" t="str">
        <f t="shared" si="279"/>
        <v>musical</v>
      </c>
      <c r="S2933" s="15">
        <f t="shared" si="274"/>
        <v>41872.041238425925</v>
      </c>
      <c r="T2933" s="15">
        <f t="shared" si="275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6"/>
        <v>105.0967741935484</v>
      </c>
      <c r="P2934" s="10">
        <f t="shared" si="277"/>
        <v>85.736842105263165</v>
      </c>
      <c r="Q2934" t="str">
        <f t="shared" si="278"/>
        <v>theater</v>
      </c>
      <c r="R2934" t="str">
        <f t="shared" si="279"/>
        <v>musical</v>
      </c>
      <c r="S2934" s="15">
        <f t="shared" si="274"/>
        <v>42024.914780092593</v>
      </c>
      <c r="T2934" s="15">
        <f t="shared" si="275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6"/>
        <v>102.76</v>
      </c>
      <c r="P2935" s="10">
        <f t="shared" si="277"/>
        <v>47.574074074074076</v>
      </c>
      <c r="Q2935" t="str">
        <f t="shared" si="278"/>
        <v>theater</v>
      </c>
      <c r="R2935" t="str">
        <f t="shared" si="279"/>
        <v>musical</v>
      </c>
      <c r="S2935" s="15">
        <f t="shared" si="274"/>
        <v>42495.706631944442</v>
      </c>
      <c r="T2935" s="15">
        <f t="shared" si="275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6"/>
        <v>108</v>
      </c>
      <c r="P2936" s="10">
        <f t="shared" si="277"/>
        <v>72.972972972972968</v>
      </c>
      <c r="Q2936" t="str">
        <f t="shared" si="278"/>
        <v>theater</v>
      </c>
      <c r="R2936" t="str">
        <f t="shared" si="279"/>
        <v>musical</v>
      </c>
      <c r="S2936" s="15">
        <f t="shared" si="274"/>
        <v>41775.386157407411</v>
      </c>
      <c r="T2936" s="15">
        <f t="shared" si="275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6"/>
        <v>100.88571428571429</v>
      </c>
      <c r="P2937" s="10">
        <f t="shared" si="277"/>
        <v>90.538461538461533</v>
      </c>
      <c r="Q2937" t="str">
        <f t="shared" si="278"/>
        <v>theater</v>
      </c>
      <c r="R2937" t="str">
        <f t="shared" si="279"/>
        <v>musical</v>
      </c>
      <c r="S2937" s="15">
        <f t="shared" si="274"/>
        <v>42553.333425925928</v>
      </c>
      <c r="T2937" s="15">
        <f t="shared" si="275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6"/>
        <v>128</v>
      </c>
      <c r="P2938" s="10">
        <f t="shared" si="277"/>
        <v>37.647058823529413</v>
      </c>
      <c r="Q2938" t="str">
        <f t="shared" si="278"/>
        <v>theater</v>
      </c>
      <c r="R2938" t="str">
        <f t="shared" si="279"/>
        <v>musical</v>
      </c>
      <c r="S2938" s="15">
        <f t="shared" si="274"/>
        <v>41912.400729166664</v>
      </c>
      <c r="T2938" s="15">
        <f t="shared" si="275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6"/>
        <v>133.33333333333331</v>
      </c>
      <c r="P2939" s="10">
        <f t="shared" si="277"/>
        <v>36.363636363636367</v>
      </c>
      <c r="Q2939" t="str">
        <f t="shared" si="278"/>
        <v>theater</v>
      </c>
      <c r="R2939" t="str">
        <f t="shared" si="279"/>
        <v>musical</v>
      </c>
      <c r="S2939" s="15">
        <f t="shared" si="274"/>
        <v>41803.207326388889</v>
      </c>
      <c r="T2939" s="15">
        <f t="shared" si="275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6"/>
        <v>101.375</v>
      </c>
      <c r="P2940" s="10">
        <f t="shared" si="277"/>
        <v>126.71875</v>
      </c>
      <c r="Q2940" t="str">
        <f t="shared" si="278"/>
        <v>theater</v>
      </c>
      <c r="R2940" t="str">
        <f t="shared" si="279"/>
        <v>musical</v>
      </c>
      <c r="S2940" s="15">
        <f t="shared" si="274"/>
        <v>42004.453865740739</v>
      </c>
      <c r="T2940" s="15">
        <f t="shared" si="275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6"/>
        <v>102.875</v>
      </c>
      <c r="P2941" s="10">
        <f t="shared" si="277"/>
        <v>329.2</v>
      </c>
      <c r="Q2941" t="str">
        <f t="shared" si="278"/>
        <v>theater</v>
      </c>
      <c r="R2941" t="str">
        <f t="shared" si="279"/>
        <v>musical</v>
      </c>
      <c r="S2941" s="15">
        <f t="shared" si="274"/>
        <v>41845.559166666666</v>
      </c>
      <c r="T2941" s="15">
        <f t="shared" si="275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6"/>
        <v>107.24000000000001</v>
      </c>
      <c r="P2942" s="10">
        <f t="shared" si="277"/>
        <v>81.242424242424249</v>
      </c>
      <c r="Q2942" t="str">
        <f t="shared" si="278"/>
        <v>theater</v>
      </c>
      <c r="R2942" t="str">
        <f t="shared" si="279"/>
        <v>musical</v>
      </c>
      <c r="S2942" s="15">
        <f t="shared" si="274"/>
        <v>41982.523356481484</v>
      </c>
      <c r="T2942" s="15">
        <f t="shared" si="275"/>
        <v>42022.523356481484</v>
      </c>
    </row>
    <row r="2943" spans="1:20" ht="43.2" x14ac:dyDescent="0.3">
      <c r="A2943">
        <v>4033</v>
      </c>
      <c r="B2943" s="3" t="s">
        <v>4029</v>
      </c>
      <c r="C2943" s="3" t="s">
        <v>8138</v>
      </c>
      <c r="D2943">
        <v>23900</v>
      </c>
      <c r="E2943">
        <v>6141.99</v>
      </c>
      <c r="F2943" s="6" t="s">
        <v>8221</v>
      </c>
      <c r="G2943" t="s">
        <v>8225</v>
      </c>
      <c r="H2943" t="s">
        <v>8247</v>
      </c>
      <c r="I2943">
        <v>1475398800</v>
      </c>
      <c r="J2943">
        <v>1472711224</v>
      </c>
      <c r="K2943" t="b">
        <v>0</v>
      </c>
      <c r="L2943">
        <v>94</v>
      </c>
      <c r="M2943" t="b">
        <v>0</v>
      </c>
      <c r="N2943" t="s">
        <v>8271</v>
      </c>
      <c r="O2943" s="9">
        <f t="shared" si="276"/>
        <v>25.698702928870294</v>
      </c>
      <c r="P2943" s="10">
        <f t="shared" si="277"/>
        <v>65.340319148936175</v>
      </c>
      <c r="Q2943" t="str">
        <f t="shared" si="278"/>
        <v>theater</v>
      </c>
      <c r="R2943" t="str">
        <f t="shared" si="279"/>
        <v>plays</v>
      </c>
      <c r="S2943" s="15">
        <f t="shared" si="274"/>
        <v>42614.018796296295</v>
      </c>
      <c r="T2943" s="15">
        <f t="shared" si="275"/>
        <v>42645.125</v>
      </c>
    </row>
    <row r="2944" spans="1:20" ht="43.2" x14ac:dyDescent="0.3">
      <c r="A2944">
        <v>1785</v>
      </c>
      <c r="B2944" s="3" t="s">
        <v>1786</v>
      </c>
      <c r="C2944" s="3" t="s">
        <v>5895</v>
      </c>
      <c r="D2944">
        <v>24000</v>
      </c>
      <c r="E2944">
        <v>4853</v>
      </c>
      <c r="F2944" s="6" t="s">
        <v>8221</v>
      </c>
      <c r="G2944" t="s">
        <v>8224</v>
      </c>
      <c r="H2944" t="s">
        <v>8246</v>
      </c>
      <c r="I2944">
        <v>1413417600</v>
      </c>
      <c r="J2944">
        <v>1410750855</v>
      </c>
      <c r="K2944" t="b">
        <v>1</v>
      </c>
      <c r="L2944">
        <v>108</v>
      </c>
      <c r="M2944" t="b">
        <v>0</v>
      </c>
      <c r="N2944" t="s">
        <v>8285</v>
      </c>
      <c r="O2944" s="9">
        <f t="shared" si="276"/>
        <v>20.220833333333331</v>
      </c>
      <c r="P2944" s="10">
        <f t="shared" si="277"/>
        <v>44.935185185185183</v>
      </c>
      <c r="Q2944" t="str">
        <f t="shared" si="278"/>
        <v>photography</v>
      </c>
      <c r="R2944" t="str">
        <f t="shared" si="279"/>
        <v>photobooks</v>
      </c>
      <c r="S2944" s="15">
        <f t="shared" si="274"/>
        <v>41896.884895833333</v>
      </c>
      <c r="T2944" s="15">
        <f t="shared" si="275"/>
        <v>41927.75</v>
      </c>
    </row>
    <row r="2945" spans="1:20" ht="43.2" x14ac:dyDescent="0.3">
      <c r="A2945">
        <v>504</v>
      </c>
      <c r="B2945" s="3" t="s">
        <v>505</v>
      </c>
      <c r="C2945" s="3" t="s">
        <v>4614</v>
      </c>
      <c r="D2945">
        <v>24500</v>
      </c>
      <c r="E2945">
        <v>335</v>
      </c>
      <c r="F2945" s="6" t="s">
        <v>8221</v>
      </c>
      <c r="G2945" t="s">
        <v>8224</v>
      </c>
      <c r="H2945" t="s">
        <v>8246</v>
      </c>
      <c r="I2945">
        <v>1334097387</v>
      </c>
      <c r="J2945">
        <v>1328916987</v>
      </c>
      <c r="K2945" t="b">
        <v>0</v>
      </c>
      <c r="L2945">
        <v>5</v>
      </c>
      <c r="M2945" t="b">
        <v>0</v>
      </c>
      <c r="N2945" t="s">
        <v>8270</v>
      </c>
      <c r="O2945" s="9">
        <f t="shared" si="276"/>
        <v>1.3673469387755102</v>
      </c>
      <c r="P2945" s="10">
        <f t="shared" si="277"/>
        <v>67</v>
      </c>
      <c r="Q2945" t="str">
        <f t="shared" si="278"/>
        <v>film &amp; video</v>
      </c>
      <c r="R2945" t="str">
        <f t="shared" si="279"/>
        <v>animation</v>
      </c>
      <c r="S2945" s="15">
        <f t="shared" si="274"/>
        <v>40949.73364583333</v>
      </c>
      <c r="T2945" s="15">
        <f t="shared" si="275"/>
        <v>41009.691979166666</v>
      </c>
    </row>
    <row r="2946" spans="1:20" ht="57.6" x14ac:dyDescent="0.3">
      <c r="A2946">
        <v>568</v>
      </c>
      <c r="B2946" s="3" t="s">
        <v>569</v>
      </c>
      <c r="C2946" s="3" t="s">
        <v>4678</v>
      </c>
      <c r="D2946">
        <v>24500</v>
      </c>
      <c r="E2946">
        <v>245</v>
      </c>
      <c r="F2946" s="6" t="s">
        <v>8221</v>
      </c>
      <c r="G2946" t="s">
        <v>8228</v>
      </c>
      <c r="H2946" t="s">
        <v>8250</v>
      </c>
      <c r="I2946">
        <v>1452942000</v>
      </c>
      <c r="J2946">
        <v>1449785223</v>
      </c>
      <c r="K2946" t="b">
        <v>0</v>
      </c>
      <c r="L2946">
        <v>5</v>
      </c>
      <c r="M2946" t="b">
        <v>0</v>
      </c>
      <c r="N2946" t="s">
        <v>8272</v>
      </c>
      <c r="O2946" s="9">
        <f t="shared" si="276"/>
        <v>1</v>
      </c>
      <c r="P2946" s="10">
        <f t="shared" si="277"/>
        <v>49</v>
      </c>
      <c r="Q2946" t="str">
        <f t="shared" si="278"/>
        <v>technology</v>
      </c>
      <c r="R2946" t="str">
        <f t="shared" si="279"/>
        <v>web</v>
      </c>
      <c r="S2946" s="15">
        <f t="shared" si="274"/>
        <v>42348.6715625</v>
      </c>
      <c r="T2946" s="15">
        <f t="shared" si="275"/>
        <v>42385.208333333328</v>
      </c>
    </row>
    <row r="2947" spans="1:20" ht="43.2" x14ac:dyDescent="0.3">
      <c r="A2947">
        <v>1770</v>
      </c>
      <c r="B2947" s="3" t="s">
        <v>1771</v>
      </c>
      <c r="C2947" s="3" t="s">
        <v>5880</v>
      </c>
      <c r="D2947">
        <v>24500</v>
      </c>
      <c r="E2947">
        <v>13846</v>
      </c>
      <c r="F2947" s="6" t="s">
        <v>8221</v>
      </c>
      <c r="G2947" t="s">
        <v>8224</v>
      </c>
      <c r="H2947" t="s">
        <v>8246</v>
      </c>
      <c r="I2947">
        <v>1413312194</v>
      </c>
      <c r="J2947">
        <v>1410288194</v>
      </c>
      <c r="K2947" t="b">
        <v>1</v>
      </c>
      <c r="L2947">
        <v>92</v>
      </c>
      <c r="M2947" t="b">
        <v>0</v>
      </c>
      <c r="N2947" t="s">
        <v>8285</v>
      </c>
      <c r="O2947" s="9">
        <f t="shared" si="276"/>
        <v>56.51428571428572</v>
      </c>
      <c r="P2947" s="10">
        <f t="shared" si="277"/>
        <v>150.5</v>
      </c>
      <c r="Q2947" t="str">
        <f t="shared" si="278"/>
        <v>photography</v>
      </c>
      <c r="R2947" t="str">
        <f t="shared" si="279"/>
        <v>photobooks</v>
      </c>
      <c r="S2947" s="15">
        <f t="shared" ref="S2947:S3010" si="280">(((J2947/60)/60)/24)+DATE(1970,1,1)+(-6/24)</f>
        <v>41891.530023148152</v>
      </c>
      <c r="T2947" s="15">
        <f t="shared" ref="T2947:T3010" si="281">(((I2947/60)/60)/24)+DATE(1970,1,1)+(-6/24)</f>
        <v>41926.530023148152</v>
      </c>
    </row>
    <row r="2948" spans="1:20" ht="43.2" x14ac:dyDescent="0.3">
      <c r="A2948">
        <v>198</v>
      </c>
      <c r="B2948" s="3" t="s">
        <v>200</v>
      </c>
      <c r="C2948" s="3" t="s">
        <v>4308</v>
      </c>
      <c r="D2948">
        <v>25000</v>
      </c>
      <c r="E2948">
        <v>279</v>
      </c>
      <c r="F2948" s="6" t="s">
        <v>8221</v>
      </c>
      <c r="G2948" t="s">
        <v>8224</v>
      </c>
      <c r="H2948" t="s">
        <v>8246</v>
      </c>
      <c r="I2948">
        <v>1412500322</v>
      </c>
      <c r="J2948">
        <v>1409908322</v>
      </c>
      <c r="K2948" t="b">
        <v>0</v>
      </c>
      <c r="L2948">
        <v>6</v>
      </c>
      <c r="M2948" t="b">
        <v>0</v>
      </c>
      <c r="N2948" t="s">
        <v>8268</v>
      </c>
      <c r="O2948" s="9">
        <f t="shared" si="276"/>
        <v>1.1159999999999999</v>
      </c>
      <c r="P2948" s="10">
        <f t="shared" si="277"/>
        <v>46.5</v>
      </c>
      <c r="Q2948" t="str">
        <f t="shared" si="278"/>
        <v>film &amp; video</v>
      </c>
      <c r="R2948" t="str">
        <f t="shared" si="279"/>
        <v>drama</v>
      </c>
      <c r="S2948" s="15">
        <f t="shared" si="280"/>
        <v>41887.133356481485</v>
      </c>
      <c r="T2948" s="15">
        <f t="shared" si="281"/>
        <v>41917.133356481485</v>
      </c>
    </row>
    <row r="2949" spans="1:20" ht="43.2" x14ac:dyDescent="0.3">
      <c r="A2949">
        <v>209</v>
      </c>
      <c r="B2949" s="3" t="s">
        <v>211</v>
      </c>
      <c r="C2949" s="3" t="s">
        <v>4319</v>
      </c>
      <c r="D2949">
        <v>25000</v>
      </c>
      <c r="E2949">
        <v>0</v>
      </c>
      <c r="F2949" s="6" t="s">
        <v>8221</v>
      </c>
      <c r="G2949" t="s">
        <v>8224</v>
      </c>
      <c r="H2949" t="s">
        <v>8246</v>
      </c>
      <c r="I2949">
        <v>1436566135</v>
      </c>
      <c r="J2949">
        <v>1433974135</v>
      </c>
      <c r="K2949" t="b">
        <v>0</v>
      </c>
      <c r="L2949">
        <v>0</v>
      </c>
      <c r="M2949" t="b">
        <v>0</v>
      </c>
      <c r="N2949" t="s">
        <v>8268</v>
      </c>
      <c r="O2949" s="9">
        <f t="shared" si="276"/>
        <v>0</v>
      </c>
      <c r="P2949" s="10" t="e">
        <f t="shared" si="277"/>
        <v>#DIV/0!</v>
      </c>
      <c r="Q2949" t="str">
        <f t="shared" si="278"/>
        <v>film &amp; video</v>
      </c>
      <c r="R2949" t="str">
        <f t="shared" si="279"/>
        <v>drama</v>
      </c>
      <c r="S2949" s="15">
        <f t="shared" si="280"/>
        <v>42165.672858796301</v>
      </c>
      <c r="T2949" s="15">
        <f t="shared" si="281"/>
        <v>42195.672858796301</v>
      </c>
    </row>
    <row r="2950" spans="1:20" ht="43.2" x14ac:dyDescent="0.3">
      <c r="A2950">
        <v>553</v>
      </c>
      <c r="B2950" s="3" t="s">
        <v>554</v>
      </c>
      <c r="C2950" s="3" t="s">
        <v>4663</v>
      </c>
      <c r="D2950">
        <v>25000</v>
      </c>
      <c r="E2950">
        <v>123</v>
      </c>
      <c r="F2950" s="6" t="s">
        <v>8221</v>
      </c>
      <c r="G2950" t="s">
        <v>8224</v>
      </c>
      <c r="H2950" t="s">
        <v>8246</v>
      </c>
      <c r="I2950">
        <v>1415988991</v>
      </c>
      <c r="J2950">
        <v>1413393391</v>
      </c>
      <c r="K2950" t="b">
        <v>0</v>
      </c>
      <c r="L2950">
        <v>6</v>
      </c>
      <c r="M2950" t="b">
        <v>0</v>
      </c>
      <c r="N2950" t="s">
        <v>8272</v>
      </c>
      <c r="O2950" s="9">
        <f t="shared" si="276"/>
        <v>0.49199999999999999</v>
      </c>
      <c r="P2950" s="10">
        <f t="shared" si="277"/>
        <v>20.5</v>
      </c>
      <c r="Q2950" t="str">
        <f t="shared" si="278"/>
        <v>technology</v>
      </c>
      <c r="R2950" t="str">
        <f t="shared" si="279"/>
        <v>web</v>
      </c>
      <c r="S2950" s="15">
        <f t="shared" si="280"/>
        <v>41927.46980324074</v>
      </c>
      <c r="T2950" s="15">
        <f t="shared" si="281"/>
        <v>41957.511469907404</v>
      </c>
    </row>
    <row r="2951" spans="1:20" ht="43.2" x14ac:dyDescent="0.3">
      <c r="A2951">
        <v>565</v>
      </c>
      <c r="B2951" s="3" t="s">
        <v>566</v>
      </c>
      <c r="C2951" s="3" t="s">
        <v>4675</v>
      </c>
      <c r="D2951">
        <v>25000</v>
      </c>
      <c r="E2951">
        <v>0</v>
      </c>
      <c r="F2951" s="6" t="s">
        <v>8221</v>
      </c>
      <c r="G2951" t="s">
        <v>8225</v>
      </c>
      <c r="H2951" t="s">
        <v>8247</v>
      </c>
      <c r="I2951">
        <v>1436554249</v>
      </c>
      <c r="J2951">
        <v>1433962249</v>
      </c>
      <c r="K2951" t="b">
        <v>0</v>
      </c>
      <c r="L2951">
        <v>0</v>
      </c>
      <c r="M2951" t="b">
        <v>0</v>
      </c>
      <c r="N2951" t="s">
        <v>8272</v>
      </c>
      <c r="O2951" s="9">
        <f t="shared" si="276"/>
        <v>0</v>
      </c>
      <c r="P2951" s="10" t="e">
        <f t="shared" si="277"/>
        <v>#DIV/0!</v>
      </c>
      <c r="Q2951" t="str">
        <f t="shared" si="278"/>
        <v>technology</v>
      </c>
      <c r="R2951" t="str">
        <f t="shared" si="279"/>
        <v>web</v>
      </c>
      <c r="S2951" s="15">
        <f t="shared" si="280"/>
        <v>42165.535289351858</v>
      </c>
      <c r="T2951" s="15">
        <f t="shared" si="281"/>
        <v>42195.535289351858</v>
      </c>
    </row>
    <row r="2952" spans="1:20" ht="43.2" x14ac:dyDescent="0.3">
      <c r="A2952">
        <v>571</v>
      </c>
      <c r="B2952" s="3" t="s">
        <v>572</v>
      </c>
      <c r="C2952" s="3" t="s">
        <v>4681</v>
      </c>
      <c r="D2952">
        <v>25000</v>
      </c>
      <c r="E2952">
        <v>106</v>
      </c>
      <c r="F2952" s="6" t="s">
        <v>8221</v>
      </c>
      <c r="G2952" t="s">
        <v>8224</v>
      </c>
      <c r="H2952" t="s">
        <v>8246</v>
      </c>
      <c r="I2952">
        <v>1437969540</v>
      </c>
      <c r="J2952">
        <v>1436297723</v>
      </c>
      <c r="K2952" t="b">
        <v>0</v>
      </c>
      <c r="L2952">
        <v>2</v>
      </c>
      <c r="M2952" t="b">
        <v>0</v>
      </c>
      <c r="N2952" t="s">
        <v>8272</v>
      </c>
      <c r="O2952" s="9">
        <f t="shared" si="276"/>
        <v>0.42399999999999999</v>
      </c>
      <c r="P2952" s="10">
        <f t="shared" si="277"/>
        <v>53</v>
      </c>
      <c r="Q2952" t="str">
        <f t="shared" si="278"/>
        <v>technology</v>
      </c>
      <c r="R2952" t="str">
        <f t="shared" si="279"/>
        <v>web</v>
      </c>
      <c r="S2952" s="15">
        <f t="shared" si="280"/>
        <v>42192.566238425927</v>
      </c>
      <c r="T2952" s="15">
        <f t="shared" si="281"/>
        <v>42211.915972222225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10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41872.552928240737</v>
      </c>
      <c r="T2953" s="15">
        <f t="shared" si="281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10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42628.440266203703</v>
      </c>
      <c r="T2954" s="15">
        <f t="shared" si="281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10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42255.541909722218</v>
      </c>
      <c r="T2955" s="15">
        <f t="shared" si="281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10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42790.333368055552</v>
      </c>
      <c r="T2956" s="15">
        <f t="shared" si="281"/>
        <v>42810.291701388895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10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42141.491307870368</v>
      </c>
      <c r="T2957" s="15">
        <f t="shared" si="281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10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42464.708912037036</v>
      </c>
      <c r="T2958" s="15">
        <f t="shared" si="281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10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42030.761249999996</v>
      </c>
      <c r="T2959" s="15">
        <f t="shared" si="281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1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42438.529131944444</v>
      </c>
      <c r="T2960" s="15">
        <f t="shared" si="281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10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42497.758391203708</v>
      </c>
      <c r="T2961" s="15">
        <f t="shared" si="281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10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41863.507210648146</v>
      </c>
      <c r="T2962" s="15">
        <f t="shared" si="281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10">
        <f t="shared" si="277"/>
        <v>50.75</v>
      </c>
      <c r="Q2963" t="str">
        <f t="shared" si="278"/>
        <v>theater</v>
      </c>
      <c r="R2963" t="str">
        <f t="shared" si="279"/>
        <v>plays</v>
      </c>
      <c r="S2963" s="15">
        <f t="shared" si="280"/>
        <v>42060.962488425925</v>
      </c>
      <c r="T2963" s="15">
        <f t="shared" si="281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10">
        <f t="shared" si="277"/>
        <v>60.9</v>
      </c>
      <c r="Q2964" t="str">
        <f t="shared" si="278"/>
        <v>theater</v>
      </c>
      <c r="R2964" t="str">
        <f t="shared" si="279"/>
        <v>plays</v>
      </c>
      <c r="S2964" s="15">
        <f t="shared" si="280"/>
        <v>42035.99428240741</v>
      </c>
      <c r="T2964" s="15">
        <f t="shared" si="281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10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42157.220185185186</v>
      </c>
      <c r="T2965" s="15">
        <f t="shared" si="281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10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41827.659942129627</v>
      </c>
      <c r="T2966" s="15">
        <f t="shared" si="281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10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42162.479548611111</v>
      </c>
      <c r="T2967" s="15">
        <f t="shared" si="281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10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42233.488564814819</v>
      </c>
      <c r="T2968" s="15">
        <f t="shared" si="281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10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0"/>
        <v>42041.947824074072</v>
      </c>
      <c r="T2969" s="15">
        <f t="shared" si="281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1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42585.273842592593</v>
      </c>
      <c r="T2970" s="15">
        <f t="shared" si="281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10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42097.536493055552</v>
      </c>
      <c r="T2971" s="15">
        <f t="shared" si="281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10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41808.419571759259</v>
      </c>
      <c r="T2972" s="15">
        <f t="shared" si="281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10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41852.408310185187</v>
      </c>
      <c r="T2973" s="15">
        <f t="shared" si="281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10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42693.860185185185</v>
      </c>
      <c r="T2974" s="15">
        <f t="shared" si="281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10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42341.568379629629</v>
      </c>
      <c r="T2975" s="15">
        <f t="shared" si="281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10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0"/>
        <v>41879.811006944445</v>
      </c>
      <c r="T2976" s="15">
        <f t="shared" si="281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10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41941.433865740742</v>
      </c>
      <c r="T2977" s="15">
        <f t="shared" si="281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ref="O2978:O3041" si="282">E2978/D2978*100</f>
        <v>171.42857142857142</v>
      </c>
      <c r="P2978" s="10">
        <f t="shared" ref="P2978:P3041" si="283">E2978/L2978</f>
        <v>8.5714285714285712</v>
      </c>
      <c r="Q2978" t="str">
        <f t="shared" ref="Q2978:Q3041" si="284">LEFT(N2978, SEARCH("/", N2978)-1)</f>
        <v>theater</v>
      </c>
      <c r="R2978" t="str">
        <f t="shared" ref="R2978:R3041" si="285">RIGHT(N2978,LEN(N2978)-SEARCH("/",N2978))</f>
        <v>plays</v>
      </c>
      <c r="S2978" s="15">
        <f t="shared" si="280"/>
        <v>42425.480671296296</v>
      </c>
      <c r="T2978" s="15">
        <f t="shared" si="281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82"/>
        <v>113.56666666666666</v>
      </c>
      <c r="P2979" s="10">
        <f t="shared" si="283"/>
        <v>113.56666666666666</v>
      </c>
      <c r="Q2979" t="str">
        <f t="shared" si="284"/>
        <v>theater</v>
      </c>
      <c r="R2979" t="str">
        <f t="shared" si="285"/>
        <v>plays</v>
      </c>
      <c r="S2979" s="15">
        <f t="shared" si="280"/>
        <v>42026.63118055556</v>
      </c>
      <c r="T2979" s="15">
        <f t="shared" si="281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82"/>
        <v>129.46666666666667</v>
      </c>
      <c r="P2980" s="10">
        <f t="shared" si="283"/>
        <v>60.6875</v>
      </c>
      <c r="Q2980" t="str">
        <f t="shared" si="284"/>
        <v>theater</v>
      </c>
      <c r="R2980" t="str">
        <f t="shared" si="285"/>
        <v>plays</v>
      </c>
      <c r="S2980" s="15">
        <f t="shared" si="280"/>
        <v>41922.390590277777</v>
      </c>
      <c r="T2980" s="15">
        <f t="shared" si="281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82"/>
        <v>101.4</v>
      </c>
      <c r="P2981" s="10">
        <f t="shared" si="283"/>
        <v>110.21739130434783</v>
      </c>
      <c r="Q2981" t="str">
        <f t="shared" si="284"/>
        <v>theater</v>
      </c>
      <c r="R2981" t="str">
        <f t="shared" si="285"/>
        <v>plays</v>
      </c>
      <c r="S2981" s="15">
        <f t="shared" si="280"/>
        <v>41993.574340277773</v>
      </c>
      <c r="T2981" s="15">
        <f t="shared" si="281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82"/>
        <v>109.16666666666666</v>
      </c>
      <c r="P2982" s="10">
        <f t="shared" si="283"/>
        <v>136.45833333333334</v>
      </c>
      <c r="Q2982" t="str">
        <f t="shared" si="284"/>
        <v>theater</v>
      </c>
      <c r="R2982" t="str">
        <f t="shared" si="285"/>
        <v>plays</v>
      </c>
      <c r="S2982" s="15">
        <f t="shared" si="280"/>
        <v>42219.665856481486</v>
      </c>
      <c r="T2982" s="15">
        <f t="shared" si="281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82"/>
        <v>128.92500000000001</v>
      </c>
      <c r="P2983" s="10">
        <f t="shared" si="283"/>
        <v>53.164948453608247</v>
      </c>
      <c r="Q2983" t="str">
        <f t="shared" si="284"/>
        <v>theater</v>
      </c>
      <c r="R2983" t="str">
        <f t="shared" si="285"/>
        <v>spaces</v>
      </c>
      <c r="S2983" s="15">
        <f t="shared" si="280"/>
        <v>42225.309675925921</v>
      </c>
      <c r="T2983" s="15">
        <f t="shared" si="281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82"/>
        <v>102.06</v>
      </c>
      <c r="P2984" s="10">
        <f t="shared" si="283"/>
        <v>86.491525423728817</v>
      </c>
      <c r="Q2984" t="str">
        <f t="shared" si="284"/>
        <v>theater</v>
      </c>
      <c r="R2984" t="str">
        <f t="shared" si="285"/>
        <v>spaces</v>
      </c>
      <c r="S2984" s="15">
        <f t="shared" si="280"/>
        <v>42381.436840277776</v>
      </c>
      <c r="T2984" s="15">
        <f t="shared" si="281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82"/>
        <v>146.53957758620692</v>
      </c>
      <c r="P2985" s="10">
        <f t="shared" si="283"/>
        <v>155.23827397260274</v>
      </c>
      <c r="Q2985" t="str">
        <f t="shared" si="284"/>
        <v>theater</v>
      </c>
      <c r="R2985" t="str">
        <f t="shared" si="285"/>
        <v>spaces</v>
      </c>
      <c r="S2985" s="15">
        <f t="shared" si="280"/>
        <v>41894.382361111115</v>
      </c>
      <c r="T2985" s="15">
        <f t="shared" si="281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82"/>
        <v>100.352</v>
      </c>
      <c r="P2986" s="10">
        <f t="shared" si="283"/>
        <v>115.08256880733946</v>
      </c>
      <c r="Q2986" t="str">
        <f t="shared" si="284"/>
        <v>theater</v>
      </c>
      <c r="R2986" t="str">
        <f t="shared" si="285"/>
        <v>spaces</v>
      </c>
      <c r="S2986" s="15">
        <f t="shared" si="280"/>
        <v>42576.028715277775</v>
      </c>
      <c r="T2986" s="15">
        <f t="shared" si="281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82"/>
        <v>121.64999999999999</v>
      </c>
      <c r="P2987" s="10">
        <f t="shared" si="283"/>
        <v>109.5945945945946</v>
      </c>
      <c r="Q2987" t="str">
        <f t="shared" si="284"/>
        <v>theater</v>
      </c>
      <c r="R2987" t="str">
        <f t="shared" si="285"/>
        <v>spaces</v>
      </c>
      <c r="S2987" s="15">
        <f t="shared" si="280"/>
        <v>42654.723703703698</v>
      </c>
      <c r="T2987" s="15">
        <f t="shared" si="281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82"/>
        <v>105.5</v>
      </c>
      <c r="P2988" s="10">
        <f t="shared" si="283"/>
        <v>45.214285714285715</v>
      </c>
      <c r="Q2988" t="str">
        <f t="shared" si="284"/>
        <v>theater</v>
      </c>
      <c r="R2988" t="str">
        <f t="shared" si="285"/>
        <v>spaces</v>
      </c>
      <c r="S2988" s="15">
        <f t="shared" si="280"/>
        <v>42431.250069444446</v>
      </c>
      <c r="T2988" s="15">
        <f t="shared" si="281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82"/>
        <v>110.4008</v>
      </c>
      <c r="P2989" s="10">
        <f t="shared" si="283"/>
        <v>104.15169811320754</v>
      </c>
      <c r="Q2989" t="str">
        <f t="shared" si="284"/>
        <v>theater</v>
      </c>
      <c r="R2989" t="str">
        <f t="shared" si="285"/>
        <v>spaces</v>
      </c>
      <c r="S2989" s="15">
        <f t="shared" si="280"/>
        <v>42627.057303240741</v>
      </c>
      <c r="T2989" s="15">
        <f t="shared" si="281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82"/>
        <v>100</v>
      </c>
      <c r="P2990" s="10">
        <f t="shared" si="283"/>
        <v>35.714285714285715</v>
      </c>
      <c r="Q2990" t="str">
        <f t="shared" si="284"/>
        <v>theater</v>
      </c>
      <c r="R2990" t="str">
        <f t="shared" si="285"/>
        <v>spaces</v>
      </c>
      <c r="S2990" s="15">
        <f t="shared" si="280"/>
        <v>42511.112048611118</v>
      </c>
      <c r="T2990" s="15">
        <f t="shared" si="281"/>
        <v>42541.112048611118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82"/>
        <v>176.535</v>
      </c>
      <c r="P2991" s="10">
        <f t="shared" si="283"/>
        <v>96.997252747252745</v>
      </c>
      <c r="Q2991" t="str">
        <f t="shared" si="284"/>
        <v>theater</v>
      </c>
      <c r="R2991" t="str">
        <f t="shared" si="285"/>
        <v>spaces</v>
      </c>
      <c r="S2991" s="15">
        <f t="shared" si="280"/>
        <v>42336.77039351852</v>
      </c>
      <c r="T2991" s="15">
        <f t="shared" si="281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82"/>
        <v>100</v>
      </c>
      <c r="P2992" s="10">
        <f t="shared" si="283"/>
        <v>370.37037037037038</v>
      </c>
      <c r="Q2992" t="str">
        <f t="shared" si="284"/>
        <v>theater</v>
      </c>
      <c r="R2992" t="str">
        <f t="shared" si="285"/>
        <v>spaces</v>
      </c>
      <c r="S2992" s="15">
        <f t="shared" si="280"/>
        <v>42341.32430555555</v>
      </c>
      <c r="T2992" s="15">
        <f t="shared" si="281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82"/>
        <v>103.29411764705883</v>
      </c>
      <c r="P2993" s="10">
        <f t="shared" si="283"/>
        <v>94.408602150537632</v>
      </c>
      <c r="Q2993" t="str">
        <f t="shared" si="284"/>
        <v>theater</v>
      </c>
      <c r="R2993" t="str">
        <f t="shared" si="285"/>
        <v>spaces</v>
      </c>
      <c r="S2993" s="15">
        <f t="shared" si="280"/>
        <v>42740.587152777778</v>
      </c>
      <c r="T2993" s="15">
        <f t="shared" si="281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82"/>
        <v>104.5</v>
      </c>
      <c r="P2994" s="10">
        <f t="shared" si="283"/>
        <v>48.984375</v>
      </c>
      <c r="Q2994" t="str">
        <f t="shared" si="284"/>
        <v>theater</v>
      </c>
      <c r="R2994" t="str">
        <f t="shared" si="285"/>
        <v>spaces</v>
      </c>
      <c r="S2994" s="15">
        <f t="shared" si="280"/>
        <v>42622.517476851848</v>
      </c>
      <c r="T2994" s="15">
        <f t="shared" si="281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82"/>
        <v>100.29999999999998</v>
      </c>
      <c r="P2995" s="10">
        <f t="shared" si="283"/>
        <v>45.590909090909093</v>
      </c>
      <c r="Q2995" t="str">
        <f t="shared" si="284"/>
        <v>theater</v>
      </c>
      <c r="R2995" t="str">
        <f t="shared" si="285"/>
        <v>spaces</v>
      </c>
      <c r="S2995" s="15">
        <f t="shared" si="280"/>
        <v>42390.588738425926</v>
      </c>
      <c r="T2995" s="15">
        <f t="shared" si="281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82"/>
        <v>457.74666666666673</v>
      </c>
      <c r="P2996" s="10">
        <f t="shared" si="283"/>
        <v>23.275254237288134</v>
      </c>
      <c r="Q2996" t="str">
        <f t="shared" si="284"/>
        <v>theater</v>
      </c>
      <c r="R2996" t="str">
        <f t="shared" si="285"/>
        <v>spaces</v>
      </c>
      <c r="S2996" s="15">
        <f t="shared" si="280"/>
        <v>41885.228842592594</v>
      </c>
      <c r="T2996" s="15">
        <f t="shared" si="281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82"/>
        <v>104.96000000000001</v>
      </c>
      <c r="P2997" s="10">
        <f t="shared" si="283"/>
        <v>63.2289156626506</v>
      </c>
      <c r="Q2997" t="str">
        <f t="shared" si="284"/>
        <v>theater</v>
      </c>
      <c r="R2997" t="str">
        <f t="shared" si="285"/>
        <v>spaces</v>
      </c>
      <c r="S2997" s="15">
        <f t="shared" si="280"/>
        <v>42724.415173611109</v>
      </c>
      <c r="T2997" s="15">
        <f t="shared" si="281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82"/>
        <v>171.94285714285715</v>
      </c>
      <c r="P2998" s="10">
        <f t="shared" si="283"/>
        <v>153.5204081632653</v>
      </c>
      <c r="Q2998" t="str">
        <f t="shared" si="284"/>
        <v>theater</v>
      </c>
      <c r="R2998" t="str">
        <f t="shared" si="285"/>
        <v>spaces</v>
      </c>
      <c r="S2998" s="15">
        <f t="shared" si="280"/>
        <v>42090.662500000006</v>
      </c>
      <c r="T2998" s="15">
        <f t="shared" si="281"/>
        <v>42150.662500000006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82"/>
        <v>103.73000000000002</v>
      </c>
      <c r="P2999" s="10">
        <f t="shared" si="283"/>
        <v>90.2</v>
      </c>
      <c r="Q2999" t="str">
        <f t="shared" si="284"/>
        <v>theater</v>
      </c>
      <c r="R2999" t="str">
        <f t="shared" si="285"/>
        <v>spaces</v>
      </c>
      <c r="S2999" s="15">
        <f t="shared" si="280"/>
        <v>42775.483715277776</v>
      </c>
      <c r="T2999" s="15">
        <f t="shared" si="281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82"/>
        <v>103.029</v>
      </c>
      <c r="P3000" s="10">
        <f t="shared" si="283"/>
        <v>118.97113163972287</v>
      </c>
      <c r="Q3000" t="str">
        <f t="shared" si="284"/>
        <v>theater</v>
      </c>
      <c r="R3000" t="str">
        <f t="shared" si="285"/>
        <v>spaces</v>
      </c>
      <c r="S3000" s="15">
        <f t="shared" si="280"/>
        <v>41777.943622685183</v>
      </c>
      <c r="T3000" s="15">
        <f t="shared" si="281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82"/>
        <v>118.88888888888889</v>
      </c>
      <c r="P3001" s="10">
        <f t="shared" si="283"/>
        <v>80.25</v>
      </c>
      <c r="Q3001" t="str">
        <f t="shared" si="284"/>
        <v>theater</v>
      </c>
      <c r="R3001" t="str">
        <f t="shared" si="285"/>
        <v>spaces</v>
      </c>
      <c r="S3001" s="15">
        <f t="shared" si="280"/>
        <v>42780.490277777775</v>
      </c>
      <c r="T3001" s="15">
        <f t="shared" si="281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82"/>
        <v>100</v>
      </c>
      <c r="P3002" s="10">
        <f t="shared" si="283"/>
        <v>62.5</v>
      </c>
      <c r="Q3002" t="str">
        <f t="shared" si="284"/>
        <v>theater</v>
      </c>
      <c r="R3002" t="str">
        <f t="shared" si="285"/>
        <v>spaces</v>
      </c>
      <c r="S3002" s="15">
        <f t="shared" si="280"/>
        <v>42752.577199074076</v>
      </c>
      <c r="T3002" s="15">
        <f t="shared" si="281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82"/>
        <v>318.69988910451895</v>
      </c>
      <c r="P3003" s="10">
        <f t="shared" si="283"/>
        <v>131.37719999999999</v>
      </c>
      <c r="Q3003" t="str">
        <f t="shared" si="284"/>
        <v>theater</v>
      </c>
      <c r="R3003" t="str">
        <f t="shared" si="285"/>
        <v>spaces</v>
      </c>
      <c r="S3003" s="15">
        <f t="shared" si="280"/>
        <v>42534.645625000005</v>
      </c>
      <c r="T3003" s="15">
        <f t="shared" si="281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82"/>
        <v>108.50614285714286</v>
      </c>
      <c r="P3004" s="10">
        <f t="shared" si="283"/>
        <v>73.032980769230775</v>
      </c>
      <c r="Q3004" t="str">
        <f t="shared" si="284"/>
        <v>theater</v>
      </c>
      <c r="R3004" t="str">
        <f t="shared" si="285"/>
        <v>spaces</v>
      </c>
      <c r="S3004" s="15">
        <f t="shared" si="280"/>
        <v>41239.58625</v>
      </c>
      <c r="T3004" s="15">
        <f t="shared" si="281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82"/>
        <v>101.16666666666667</v>
      </c>
      <c r="P3005" s="10">
        <f t="shared" si="283"/>
        <v>178.52941176470588</v>
      </c>
      <c r="Q3005" t="str">
        <f t="shared" si="284"/>
        <v>theater</v>
      </c>
      <c r="R3005" t="str">
        <f t="shared" si="285"/>
        <v>spaces</v>
      </c>
      <c r="S3005" s="15">
        <f t="shared" si="280"/>
        <v>42398.599259259259</v>
      </c>
      <c r="T3005" s="15">
        <f t="shared" si="281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82"/>
        <v>112.815</v>
      </c>
      <c r="P3006" s="10">
        <f t="shared" si="283"/>
        <v>162.90974729241879</v>
      </c>
      <c r="Q3006" t="str">
        <f t="shared" si="284"/>
        <v>theater</v>
      </c>
      <c r="R3006" t="str">
        <f t="shared" si="285"/>
        <v>spaces</v>
      </c>
      <c r="S3006" s="15">
        <f t="shared" si="280"/>
        <v>41928.631064814814</v>
      </c>
      <c r="T3006" s="15">
        <f t="shared" si="281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82"/>
        <v>120.49622641509434</v>
      </c>
      <c r="P3007" s="10">
        <f t="shared" si="283"/>
        <v>108.24237288135593</v>
      </c>
      <c r="Q3007" t="str">
        <f t="shared" si="284"/>
        <v>theater</v>
      </c>
      <c r="R3007" t="str">
        <f t="shared" si="285"/>
        <v>spaces</v>
      </c>
      <c r="S3007" s="15">
        <f t="shared" si="280"/>
        <v>41888.424826388888</v>
      </c>
      <c r="T3007" s="15">
        <f t="shared" si="281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82"/>
        <v>107.74999999999999</v>
      </c>
      <c r="P3008" s="10">
        <f t="shared" si="283"/>
        <v>88.865979381443296</v>
      </c>
      <c r="Q3008" t="str">
        <f t="shared" si="284"/>
        <v>theater</v>
      </c>
      <c r="R3008" t="str">
        <f t="shared" si="285"/>
        <v>spaces</v>
      </c>
      <c r="S3008" s="15">
        <f t="shared" si="280"/>
        <v>41957.506840277783</v>
      </c>
      <c r="T3008" s="15">
        <f t="shared" si="281"/>
        <v>41987.506840277783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82"/>
        <v>180</v>
      </c>
      <c r="P3009" s="10">
        <f t="shared" si="283"/>
        <v>54</v>
      </c>
      <c r="Q3009" t="str">
        <f t="shared" si="284"/>
        <v>theater</v>
      </c>
      <c r="R3009" t="str">
        <f t="shared" si="285"/>
        <v>spaces</v>
      </c>
      <c r="S3009" s="15">
        <f t="shared" si="280"/>
        <v>42097.966238425928</v>
      </c>
      <c r="T3009" s="15">
        <f t="shared" si="281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82"/>
        <v>101.16666666666667</v>
      </c>
      <c r="P3010" s="10">
        <f t="shared" si="283"/>
        <v>116.73076923076923</v>
      </c>
      <c r="Q3010" t="str">
        <f t="shared" si="284"/>
        <v>theater</v>
      </c>
      <c r="R3010" t="str">
        <f t="shared" si="285"/>
        <v>spaces</v>
      </c>
      <c r="S3010" s="15">
        <f t="shared" si="280"/>
        <v>42359.962025462963</v>
      </c>
      <c r="T3010" s="15">
        <f t="shared" si="281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si="282"/>
        <v>119.756</v>
      </c>
      <c r="P3011" s="10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5">
        <f t="shared" ref="S3011:S3074" si="286">(((J3011/60)/60)/24)+DATE(1970,1,1)+(-6/24)</f>
        <v>41939.319907407407</v>
      </c>
      <c r="T3011" s="15">
        <f t="shared" ref="T3011:T3074" si="287">(((I3011/60)/60)/24)+DATE(1970,1,1)+(-6/24)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10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41996.582395833335</v>
      </c>
      <c r="T3012" s="15">
        <f t="shared" si="287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10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42334.218935185185</v>
      </c>
      <c r="T3013" s="15">
        <f t="shared" si="287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10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42024.452893518523</v>
      </c>
      <c r="T3014" s="15">
        <f t="shared" si="287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10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42146.586215277777</v>
      </c>
      <c r="T3015" s="15">
        <f t="shared" si="287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10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6"/>
        <v>41919.873611111114</v>
      </c>
      <c r="T3016" s="15">
        <f t="shared" si="287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10">
        <f t="shared" si="283"/>
        <v>87.7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41785.47729166667</v>
      </c>
      <c r="T3017" s="15">
        <f t="shared" si="287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10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41778.298055555555</v>
      </c>
      <c r="T3018" s="15">
        <f t="shared" si="287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10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41841.600034722222</v>
      </c>
      <c r="T3019" s="15">
        <f t="shared" si="287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1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42163.04833333334</v>
      </c>
      <c r="T3020" s="15">
        <f t="shared" si="287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10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41758.583564814813</v>
      </c>
      <c r="T3021" s="15">
        <f t="shared" si="287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10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42170.596446759257</v>
      </c>
      <c r="T3022" s="15">
        <f t="shared" si="287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10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42660.368854166663</v>
      </c>
      <c r="T3023" s="15">
        <f t="shared" si="287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10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42564.70380787037</v>
      </c>
      <c r="T3024" s="15">
        <f t="shared" si="287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10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42121.425763888896</v>
      </c>
      <c r="T3025" s="15">
        <f t="shared" si="287"/>
        <v>42166.425763888896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10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41158.743923611109</v>
      </c>
      <c r="T3026" s="15">
        <f t="shared" si="287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10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41761.259409722225</v>
      </c>
      <c r="T3027" s="15">
        <f t="shared" si="287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10">
        <f t="shared" si="283"/>
        <v>51.6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42783.209398148145</v>
      </c>
      <c r="T3028" s="15">
        <f t="shared" si="287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10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42053.454293981486</v>
      </c>
      <c r="T3029" s="15">
        <f t="shared" si="287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1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42567.014178240745</v>
      </c>
      <c r="T3030" s="15">
        <f t="shared" si="287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10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41932.458877314813</v>
      </c>
      <c r="T3031" s="15">
        <f t="shared" si="287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10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42233.497349537036</v>
      </c>
      <c r="T3032" s="15">
        <f t="shared" si="287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10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42597.632488425923</v>
      </c>
      <c r="T3033" s="15">
        <f t="shared" si="287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10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42227.794664351852</v>
      </c>
      <c r="T3034" s="15">
        <f t="shared" si="287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10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6"/>
        <v>42569.860243055555</v>
      </c>
      <c r="T3035" s="15">
        <f t="shared" si="287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10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42644.285358796296</v>
      </c>
      <c r="T3036" s="15">
        <f t="shared" si="287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10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41368.310289351852</v>
      </c>
      <c r="T3037" s="15">
        <f t="shared" si="287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10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41466.535231481481</v>
      </c>
      <c r="T3038" s="15">
        <f t="shared" si="287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10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40378.643206018518</v>
      </c>
      <c r="T3039" s="15">
        <f t="shared" si="287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1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42373.002280092594</v>
      </c>
      <c r="T3040" s="15">
        <f t="shared" si="287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10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41610.544421296298</v>
      </c>
      <c r="T3041" s="15">
        <f t="shared" si="287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ref="O3042:O3105" si="288">E3042/D3042*100</f>
        <v>107.5</v>
      </c>
      <c r="P3042" s="10">
        <f t="shared" ref="P3042:P3105" si="289">E3042/L3042</f>
        <v>76.785714285714292</v>
      </c>
      <c r="Q3042" t="str">
        <f t="shared" ref="Q3042:Q3105" si="290">LEFT(N3042, SEARCH("/", N3042)-1)</f>
        <v>theater</v>
      </c>
      <c r="R3042" t="str">
        <f t="shared" ref="R3042:R3105" si="291">RIGHT(N3042,LEN(N3042)-SEARCH("/",N3042))</f>
        <v>spaces</v>
      </c>
      <c r="S3042" s="15">
        <f t="shared" si="286"/>
        <v>42177.541909722218</v>
      </c>
      <c r="T3042" s="15">
        <f t="shared" si="287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8"/>
        <v>110.48192771084338</v>
      </c>
      <c r="P3043" s="10">
        <f t="shared" si="289"/>
        <v>96.526315789473685</v>
      </c>
      <c r="Q3043" t="str">
        <f t="shared" si="290"/>
        <v>theater</v>
      </c>
      <c r="R3043" t="str">
        <f t="shared" si="291"/>
        <v>spaces</v>
      </c>
      <c r="S3043" s="15">
        <f t="shared" si="286"/>
        <v>42359.618611111116</v>
      </c>
      <c r="T3043" s="15">
        <f t="shared" si="287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8"/>
        <v>128</v>
      </c>
      <c r="P3044" s="10">
        <f t="shared" si="289"/>
        <v>51.891891891891895</v>
      </c>
      <c r="Q3044" t="str">
        <f t="shared" si="290"/>
        <v>theater</v>
      </c>
      <c r="R3044" t="str">
        <f t="shared" si="291"/>
        <v>spaces</v>
      </c>
      <c r="S3044" s="15">
        <f t="shared" si="286"/>
        <v>42253.438043981485</v>
      </c>
      <c r="T3044" s="15">
        <f t="shared" si="287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8"/>
        <v>110.00666666666667</v>
      </c>
      <c r="P3045" s="10">
        <f t="shared" si="289"/>
        <v>128.9140625</v>
      </c>
      <c r="Q3045" t="str">
        <f t="shared" si="290"/>
        <v>theater</v>
      </c>
      <c r="R3045" t="str">
        <f t="shared" si="291"/>
        <v>spaces</v>
      </c>
      <c r="S3045" s="15">
        <f t="shared" si="286"/>
        <v>42082.820590277777</v>
      </c>
      <c r="T3045" s="15">
        <f t="shared" si="287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8"/>
        <v>109.34166666666667</v>
      </c>
      <c r="P3046" s="10">
        <f t="shared" si="289"/>
        <v>84.108974358974365</v>
      </c>
      <c r="Q3046" t="str">
        <f t="shared" si="290"/>
        <v>theater</v>
      </c>
      <c r="R3046" t="str">
        <f t="shared" si="291"/>
        <v>spaces</v>
      </c>
      <c r="S3046" s="15">
        <f t="shared" si="286"/>
        <v>42387.4768287037</v>
      </c>
      <c r="T3046" s="15">
        <f t="shared" si="287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8"/>
        <v>132.70650000000001</v>
      </c>
      <c r="P3047" s="10">
        <f t="shared" si="289"/>
        <v>82.941562500000003</v>
      </c>
      <c r="Q3047" t="str">
        <f t="shared" si="290"/>
        <v>theater</v>
      </c>
      <c r="R3047" t="str">
        <f t="shared" si="291"/>
        <v>spaces</v>
      </c>
      <c r="S3047" s="15">
        <f t="shared" si="286"/>
        <v>41842.905729166669</v>
      </c>
      <c r="T3047" s="15">
        <f t="shared" si="287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8"/>
        <v>190.84810126582278</v>
      </c>
      <c r="P3048" s="10">
        <f t="shared" si="289"/>
        <v>259.94827586206895</v>
      </c>
      <c r="Q3048" t="str">
        <f t="shared" si="290"/>
        <v>theater</v>
      </c>
      <c r="R3048" t="str">
        <f t="shared" si="291"/>
        <v>spaces</v>
      </c>
      <c r="S3048" s="15">
        <f t="shared" si="286"/>
        <v>41862.553078703706</v>
      </c>
      <c r="T3048" s="15">
        <f t="shared" si="287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8"/>
        <v>149</v>
      </c>
      <c r="P3049" s="10">
        <f t="shared" si="289"/>
        <v>37.25</v>
      </c>
      <c r="Q3049" t="str">
        <f t="shared" si="290"/>
        <v>theater</v>
      </c>
      <c r="R3049" t="str">
        <f t="shared" si="291"/>
        <v>spaces</v>
      </c>
      <c r="S3049" s="15">
        <f t="shared" si="286"/>
        <v>42443.739050925928</v>
      </c>
      <c r="T3049" s="15">
        <f t="shared" si="287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8"/>
        <v>166.4</v>
      </c>
      <c r="P3050" s="10">
        <f t="shared" si="289"/>
        <v>177.02127659574469</v>
      </c>
      <c r="Q3050" t="str">
        <f t="shared" si="290"/>
        <v>theater</v>
      </c>
      <c r="R3050" t="str">
        <f t="shared" si="291"/>
        <v>spaces</v>
      </c>
      <c r="S3050" s="15">
        <f t="shared" si="286"/>
        <v>41975.651180555549</v>
      </c>
      <c r="T3050" s="15">
        <f t="shared" si="287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8"/>
        <v>106.66666666666667</v>
      </c>
      <c r="P3051" s="10">
        <f t="shared" si="289"/>
        <v>74.074074074074076</v>
      </c>
      <c r="Q3051" t="str">
        <f t="shared" si="290"/>
        <v>theater</v>
      </c>
      <c r="R3051" t="str">
        <f t="shared" si="291"/>
        <v>spaces</v>
      </c>
      <c r="S3051" s="15">
        <f t="shared" si="286"/>
        <v>42138.764525462961</v>
      </c>
      <c r="T3051" s="15">
        <f t="shared" si="287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8"/>
        <v>106</v>
      </c>
      <c r="P3052" s="10">
        <f t="shared" si="289"/>
        <v>70.666666666666671</v>
      </c>
      <c r="Q3052" t="str">
        <f t="shared" si="290"/>
        <v>theater</v>
      </c>
      <c r="R3052" t="str">
        <f t="shared" si="291"/>
        <v>spaces</v>
      </c>
      <c r="S3052" s="15">
        <f t="shared" si="286"/>
        <v>42464.91851851852</v>
      </c>
      <c r="T3052" s="15">
        <f t="shared" si="287"/>
        <v>42494.91851851852</v>
      </c>
    </row>
    <row r="3053" spans="1:20" ht="28.8" x14ac:dyDescent="0.3">
      <c r="A3053">
        <v>594</v>
      </c>
      <c r="B3053" s="3" t="s">
        <v>595</v>
      </c>
      <c r="C3053" s="3" t="s">
        <v>4704</v>
      </c>
      <c r="D3053">
        <v>25000</v>
      </c>
      <c r="E3053">
        <v>26</v>
      </c>
      <c r="F3053" s="6" t="s">
        <v>8221</v>
      </c>
      <c r="G3053" t="s">
        <v>8224</v>
      </c>
      <c r="H3053" t="s">
        <v>8246</v>
      </c>
      <c r="I3053">
        <v>1460832206</v>
      </c>
      <c r="J3053">
        <v>1458240206</v>
      </c>
      <c r="K3053" t="b">
        <v>0</v>
      </c>
      <c r="L3053">
        <v>2</v>
      </c>
      <c r="M3053" t="b">
        <v>0</v>
      </c>
      <c r="N3053" t="s">
        <v>8272</v>
      </c>
      <c r="O3053" s="9">
        <f t="shared" si="288"/>
        <v>0.104</v>
      </c>
      <c r="P3053" s="10">
        <f t="shared" si="289"/>
        <v>13</v>
      </c>
      <c r="Q3053" t="str">
        <f t="shared" si="290"/>
        <v>technology</v>
      </c>
      <c r="R3053" t="str">
        <f t="shared" si="291"/>
        <v>web</v>
      </c>
      <c r="S3053" s="15">
        <f t="shared" si="286"/>
        <v>42446.530162037037</v>
      </c>
      <c r="T3053" s="15">
        <f t="shared" si="287"/>
        <v>42476.530162037037</v>
      </c>
    </row>
    <row r="3054" spans="1:20" ht="43.2" x14ac:dyDescent="0.3">
      <c r="A3054">
        <v>713</v>
      </c>
      <c r="B3054" s="3" t="s">
        <v>714</v>
      </c>
      <c r="C3054" s="3" t="s">
        <v>4823</v>
      </c>
      <c r="D3054">
        <v>25000</v>
      </c>
      <c r="E3054">
        <v>199</v>
      </c>
      <c r="F3054" s="6" t="s">
        <v>8221</v>
      </c>
      <c r="G3054" t="s">
        <v>8237</v>
      </c>
      <c r="H3054" t="s">
        <v>8249</v>
      </c>
      <c r="I3054">
        <v>1465130532</v>
      </c>
      <c r="J3054">
        <v>1462538532</v>
      </c>
      <c r="K3054" t="b">
        <v>0</v>
      </c>
      <c r="L3054">
        <v>1</v>
      </c>
      <c r="M3054" t="b">
        <v>0</v>
      </c>
      <c r="N3054" t="s">
        <v>8273</v>
      </c>
      <c r="O3054" s="9">
        <f t="shared" si="288"/>
        <v>0.79600000000000004</v>
      </c>
      <c r="P3054" s="10">
        <f t="shared" si="289"/>
        <v>199</v>
      </c>
      <c r="Q3054" t="str">
        <f t="shared" si="290"/>
        <v>technology</v>
      </c>
      <c r="R3054" t="str">
        <f t="shared" si="291"/>
        <v>wearables</v>
      </c>
      <c r="S3054" s="15">
        <f t="shared" si="286"/>
        <v>42496.279305555552</v>
      </c>
      <c r="T3054" s="15">
        <f t="shared" si="287"/>
        <v>42526.279305555552</v>
      </c>
    </row>
    <row r="3055" spans="1:20" ht="43.2" x14ac:dyDescent="0.3">
      <c r="A3055">
        <v>889</v>
      </c>
      <c r="B3055" s="3" t="s">
        <v>890</v>
      </c>
      <c r="C3055" s="3" t="s">
        <v>4999</v>
      </c>
      <c r="D3055">
        <v>25000</v>
      </c>
      <c r="E3055">
        <v>2360.3200000000002</v>
      </c>
      <c r="F3055" s="6" t="s">
        <v>8221</v>
      </c>
      <c r="G3055" t="s">
        <v>8224</v>
      </c>
      <c r="H3055" t="s">
        <v>8246</v>
      </c>
      <c r="I3055">
        <v>1412534943</v>
      </c>
      <c r="J3055">
        <v>1409942943</v>
      </c>
      <c r="K3055" t="b">
        <v>0</v>
      </c>
      <c r="L3055">
        <v>32</v>
      </c>
      <c r="M3055" t="b">
        <v>0</v>
      </c>
      <c r="N3055" t="s">
        <v>8279</v>
      </c>
      <c r="O3055" s="9">
        <f t="shared" si="288"/>
        <v>9.4412800000000008</v>
      </c>
      <c r="P3055" s="10">
        <f t="shared" si="289"/>
        <v>73.760000000000005</v>
      </c>
      <c r="Q3055" t="str">
        <f t="shared" si="290"/>
        <v>music</v>
      </c>
      <c r="R3055" t="str">
        <f t="shared" si="291"/>
        <v>indie rock</v>
      </c>
      <c r="S3055" s="15">
        <f t="shared" si="286"/>
        <v>41887.534062500003</v>
      </c>
      <c r="T3055" s="15">
        <f t="shared" si="287"/>
        <v>41917.534062500003</v>
      </c>
    </row>
    <row r="3056" spans="1:20" ht="43.2" x14ac:dyDescent="0.3">
      <c r="A3056">
        <v>965</v>
      </c>
      <c r="B3056" s="3" t="s">
        <v>966</v>
      </c>
      <c r="C3056" s="3" t="s">
        <v>5075</v>
      </c>
      <c r="D3056">
        <v>25000</v>
      </c>
      <c r="E3056">
        <v>298</v>
      </c>
      <c r="F3056" s="6" t="s">
        <v>8221</v>
      </c>
      <c r="G3056" t="s">
        <v>8224</v>
      </c>
      <c r="H3056" t="s">
        <v>8246</v>
      </c>
      <c r="I3056">
        <v>1477454340</v>
      </c>
      <c r="J3056">
        <v>1474676646</v>
      </c>
      <c r="K3056" t="b">
        <v>0</v>
      </c>
      <c r="L3056">
        <v>6</v>
      </c>
      <c r="M3056" t="b">
        <v>0</v>
      </c>
      <c r="N3056" t="s">
        <v>8273</v>
      </c>
      <c r="O3056" s="9">
        <f t="shared" si="288"/>
        <v>1.1919999999999999</v>
      </c>
      <c r="P3056" s="10">
        <f t="shared" si="289"/>
        <v>49.666666666666664</v>
      </c>
      <c r="Q3056" t="str">
        <f t="shared" si="290"/>
        <v>technology</v>
      </c>
      <c r="R3056" t="str">
        <f t="shared" si="291"/>
        <v>wearables</v>
      </c>
      <c r="S3056" s="15">
        <f t="shared" si="286"/>
        <v>42636.766736111109</v>
      </c>
      <c r="T3056" s="15">
        <f t="shared" si="287"/>
        <v>42668.915972222225</v>
      </c>
    </row>
    <row r="3057" spans="1:20" ht="43.2" x14ac:dyDescent="0.3">
      <c r="A3057">
        <v>990</v>
      </c>
      <c r="B3057" s="3" t="s">
        <v>991</v>
      </c>
      <c r="C3057" s="3" t="s">
        <v>5100</v>
      </c>
      <c r="D3057">
        <v>25000</v>
      </c>
      <c r="E3057">
        <v>26</v>
      </c>
      <c r="F3057" s="6" t="s">
        <v>8221</v>
      </c>
      <c r="G3057" t="s">
        <v>8224</v>
      </c>
      <c r="H3057" t="s">
        <v>8246</v>
      </c>
      <c r="I3057">
        <v>1409770164</v>
      </c>
      <c r="J3057">
        <v>1407178164</v>
      </c>
      <c r="K3057" t="b">
        <v>0</v>
      </c>
      <c r="L3057">
        <v>2</v>
      </c>
      <c r="M3057" t="b">
        <v>0</v>
      </c>
      <c r="N3057" t="s">
        <v>8273</v>
      </c>
      <c r="O3057" s="9">
        <f t="shared" si="288"/>
        <v>0.104</v>
      </c>
      <c r="P3057" s="10">
        <f t="shared" si="289"/>
        <v>13</v>
      </c>
      <c r="Q3057" t="str">
        <f t="shared" si="290"/>
        <v>technology</v>
      </c>
      <c r="R3057" t="str">
        <f t="shared" si="291"/>
        <v>wearables</v>
      </c>
      <c r="S3057" s="15">
        <f t="shared" si="286"/>
        <v>41855.534305555557</v>
      </c>
      <c r="T3057" s="15">
        <f t="shared" si="287"/>
        <v>41885.534305555557</v>
      </c>
    </row>
    <row r="3058" spans="1:20" ht="43.2" x14ac:dyDescent="0.3">
      <c r="A3058">
        <v>1077</v>
      </c>
      <c r="B3058" s="3" t="s">
        <v>1078</v>
      </c>
      <c r="C3058" s="3" t="s">
        <v>5187</v>
      </c>
      <c r="D3058">
        <v>25000</v>
      </c>
      <c r="E3058">
        <v>7344</v>
      </c>
      <c r="F3058" s="6" t="s">
        <v>8221</v>
      </c>
      <c r="G3058" t="s">
        <v>8224</v>
      </c>
      <c r="H3058" t="s">
        <v>8246</v>
      </c>
      <c r="I3058">
        <v>1452744011</v>
      </c>
      <c r="J3058">
        <v>1450152011</v>
      </c>
      <c r="K3058" t="b">
        <v>0</v>
      </c>
      <c r="L3058">
        <v>167</v>
      </c>
      <c r="M3058" t="b">
        <v>0</v>
      </c>
      <c r="N3058" t="s">
        <v>8282</v>
      </c>
      <c r="O3058" s="9">
        <f t="shared" si="288"/>
        <v>29.376000000000001</v>
      </c>
      <c r="P3058" s="10">
        <f t="shared" si="289"/>
        <v>43.976047904191617</v>
      </c>
      <c r="Q3058" t="str">
        <f t="shared" si="290"/>
        <v>games</v>
      </c>
      <c r="R3058" t="str">
        <f t="shared" si="291"/>
        <v>video games</v>
      </c>
      <c r="S3058" s="15">
        <f t="shared" si="286"/>
        <v>42352.91679398148</v>
      </c>
      <c r="T3058" s="15">
        <f t="shared" si="287"/>
        <v>42382.91679398148</v>
      </c>
    </row>
    <row r="3059" spans="1:20" ht="28.8" x14ac:dyDescent="0.3">
      <c r="A3059">
        <v>1098</v>
      </c>
      <c r="B3059" s="3" t="s">
        <v>1099</v>
      </c>
      <c r="C3059" s="3" t="s">
        <v>5208</v>
      </c>
      <c r="D3059">
        <v>25000</v>
      </c>
      <c r="E3059">
        <v>1803</v>
      </c>
      <c r="F3059" s="6" t="s">
        <v>8221</v>
      </c>
      <c r="G3059" t="s">
        <v>8224</v>
      </c>
      <c r="H3059" t="s">
        <v>8246</v>
      </c>
      <c r="I3059">
        <v>1397413095</v>
      </c>
      <c r="J3059">
        <v>1394821095</v>
      </c>
      <c r="K3059" t="b">
        <v>0</v>
      </c>
      <c r="L3059">
        <v>22</v>
      </c>
      <c r="M3059" t="b">
        <v>0</v>
      </c>
      <c r="N3059" t="s">
        <v>8282</v>
      </c>
      <c r="O3059" s="9">
        <f t="shared" si="288"/>
        <v>7.2120000000000006</v>
      </c>
      <c r="P3059" s="10">
        <f t="shared" si="289"/>
        <v>81.954545454545453</v>
      </c>
      <c r="Q3059" t="str">
        <f t="shared" si="290"/>
        <v>games</v>
      </c>
      <c r="R3059" t="str">
        <f t="shared" si="291"/>
        <v>video games</v>
      </c>
      <c r="S3059" s="15">
        <f t="shared" si="286"/>
        <v>41712.512673611112</v>
      </c>
      <c r="T3059" s="15">
        <f t="shared" si="287"/>
        <v>41742.512673611112</v>
      </c>
    </row>
    <row r="3060" spans="1:20" ht="57.6" x14ac:dyDescent="0.3">
      <c r="A3060">
        <v>1108</v>
      </c>
      <c r="B3060" s="3" t="s">
        <v>1109</v>
      </c>
      <c r="C3060" s="3" t="s">
        <v>5218</v>
      </c>
      <c r="D3060">
        <v>25000</v>
      </c>
      <c r="E3060">
        <v>732.5</v>
      </c>
      <c r="F3060" s="6" t="s">
        <v>8221</v>
      </c>
      <c r="G3060" t="s">
        <v>8224</v>
      </c>
      <c r="H3060" t="s">
        <v>8246</v>
      </c>
      <c r="I3060">
        <v>1334326635</v>
      </c>
      <c r="J3060">
        <v>1329146235</v>
      </c>
      <c r="K3060" t="b">
        <v>0</v>
      </c>
      <c r="L3060">
        <v>21</v>
      </c>
      <c r="M3060" t="b">
        <v>0</v>
      </c>
      <c r="N3060" t="s">
        <v>8282</v>
      </c>
      <c r="O3060" s="9">
        <f t="shared" si="288"/>
        <v>2.93</v>
      </c>
      <c r="P3060" s="10">
        <f t="shared" si="289"/>
        <v>34.88095238095238</v>
      </c>
      <c r="Q3060" t="str">
        <f t="shared" si="290"/>
        <v>games</v>
      </c>
      <c r="R3060" t="str">
        <f t="shared" si="291"/>
        <v>video games</v>
      </c>
      <c r="S3060" s="15">
        <f t="shared" si="286"/>
        <v>40952.386979166666</v>
      </c>
      <c r="T3060" s="15">
        <f t="shared" si="287"/>
        <v>41012.345312500001</v>
      </c>
    </row>
    <row r="3061" spans="1:20" ht="43.2" x14ac:dyDescent="0.3">
      <c r="A3061">
        <v>1120</v>
      </c>
      <c r="B3061" s="3" t="s">
        <v>1121</v>
      </c>
      <c r="C3061" s="3" t="s">
        <v>5230</v>
      </c>
      <c r="D3061">
        <v>25000</v>
      </c>
      <c r="E3061">
        <v>0</v>
      </c>
      <c r="F3061" s="6" t="s">
        <v>8221</v>
      </c>
      <c r="G3061" t="s">
        <v>8224</v>
      </c>
      <c r="H3061" t="s">
        <v>8246</v>
      </c>
      <c r="I3061">
        <v>1319835400</v>
      </c>
      <c r="J3061">
        <v>1315947400</v>
      </c>
      <c r="K3061" t="b">
        <v>0</v>
      </c>
      <c r="L3061">
        <v>0</v>
      </c>
      <c r="M3061" t="b">
        <v>0</v>
      </c>
      <c r="N3061" t="s">
        <v>8282</v>
      </c>
      <c r="O3061" s="9">
        <f t="shared" si="288"/>
        <v>0</v>
      </c>
      <c r="P3061" s="10" t="e">
        <f t="shared" si="289"/>
        <v>#DIV/0!</v>
      </c>
      <c r="Q3061" t="str">
        <f t="shared" si="290"/>
        <v>games</v>
      </c>
      <c r="R3061" t="str">
        <f t="shared" si="291"/>
        <v>video games</v>
      </c>
      <c r="S3061" s="15">
        <f t="shared" si="286"/>
        <v>40799.622685185182</v>
      </c>
      <c r="T3061" s="15">
        <f t="shared" si="287"/>
        <v>40844.622685185182</v>
      </c>
    </row>
    <row r="3062" spans="1:20" ht="43.2" x14ac:dyDescent="0.3">
      <c r="A3062">
        <v>1134</v>
      </c>
      <c r="B3062" s="3" t="s">
        <v>1135</v>
      </c>
      <c r="C3062" s="3" t="s">
        <v>5244</v>
      </c>
      <c r="D3062">
        <v>25000</v>
      </c>
      <c r="E3062">
        <v>1</v>
      </c>
      <c r="F3062" s="6" t="s">
        <v>8221</v>
      </c>
      <c r="G3062" t="s">
        <v>8226</v>
      </c>
      <c r="H3062" t="s">
        <v>8248</v>
      </c>
      <c r="I3062">
        <v>1417235580</v>
      </c>
      <c r="J3062">
        <v>1416034228</v>
      </c>
      <c r="K3062" t="b">
        <v>0</v>
      </c>
      <c r="L3062">
        <v>1</v>
      </c>
      <c r="M3062" t="b">
        <v>0</v>
      </c>
      <c r="N3062" t="s">
        <v>8283</v>
      </c>
      <c r="O3062" s="9">
        <f t="shared" si="288"/>
        <v>4.0000000000000001E-3</v>
      </c>
      <c r="P3062" s="10">
        <f t="shared" si="289"/>
        <v>1</v>
      </c>
      <c r="Q3062" t="str">
        <f t="shared" si="290"/>
        <v>games</v>
      </c>
      <c r="R3062" t="str">
        <f t="shared" si="291"/>
        <v>mobile games</v>
      </c>
      <c r="S3062" s="15">
        <f t="shared" si="286"/>
        <v>41958.035046296296</v>
      </c>
      <c r="T3062" s="15">
        <f t="shared" si="287"/>
        <v>41971.939583333333</v>
      </c>
    </row>
    <row r="3063" spans="1:20" ht="43.2" x14ac:dyDescent="0.3">
      <c r="A3063">
        <v>1137</v>
      </c>
      <c r="B3063" s="3" t="s">
        <v>1138</v>
      </c>
      <c r="C3063" s="3" t="s">
        <v>5247</v>
      </c>
      <c r="D3063">
        <v>25000</v>
      </c>
      <c r="E3063">
        <v>9875</v>
      </c>
      <c r="F3063" s="6" t="s">
        <v>8221</v>
      </c>
      <c r="G3063" t="s">
        <v>8224</v>
      </c>
      <c r="H3063" t="s">
        <v>8246</v>
      </c>
      <c r="I3063">
        <v>1461440421</v>
      </c>
      <c r="J3063">
        <v>1458848421</v>
      </c>
      <c r="K3063" t="b">
        <v>0</v>
      </c>
      <c r="L3063">
        <v>39</v>
      </c>
      <c r="M3063" t="b">
        <v>0</v>
      </c>
      <c r="N3063" t="s">
        <v>8283</v>
      </c>
      <c r="O3063" s="9">
        <f t="shared" si="288"/>
        <v>39.5</v>
      </c>
      <c r="P3063" s="10">
        <f t="shared" si="289"/>
        <v>253.2051282051282</v>
      </c>
      <c r="Q3063" t="str">
        <f t="shared" si="290"/>
        <v>games</v>
      </c>
      <c r="R3063" t="str">
        <f t="shared" si="291"/>
        <v>mobile games</v>
      </c>
      <c r="S3063" s="15">
        <f t="shared" si="286"/>
        <v>42453.569687499999</v>
      </c>
      <c r="T3063" s="15">
        <f t="shared" si="287"/>
        <v>42483.569687499999</v>
      </c>
    </row>
    <row r="3064" spans="1:20" ht="43.2" x14ac:dyDescent="0.3">
      <c r="A3064">
        <v>1147</v>
      </c>
      <c r="B3064" s="3" t="s">
        <v>1148</v>
      </c>
      <c r="C3064" s="3" t="s">
        <v>5257</v>
      </c>
      <c r="D3064">
        <v>25000</v>
      </c>
      <c r="E3064">
        <v>0</v>
      </c>
      <c r="F3064" s="6" t="s">
        <v>8221</v>
      </c>
      <c r="G3064" t="s">
        <v>8229</v>
      </c>
      <c r="H3064" t="s">
        <v>8251</v>
      </c>
      <c r="I3064">
        <v>1413760783</v>
      </c>
      <c r="J3064">
        <v>1408576783</v>
      </c>
      <c r="K3064" t="b">
        <v>0</v>
      </c>
      <c r="L3064">
        <v>0</v>
      </c>
      <c r="M3064" t="b">
        <v>0</v>
      </c>
      <c r="N3064" t="s">
        <v>8284</v>
      </c>
      <c r="O3064" s="9">
        <f t="shared" si="288"/>
        <v>0</v>
      </c>
      <c r="P3064" s="10" t="e">
        <f t="shared" si="289"/>
        <v>#DIV/0!</v>
      </c>
      <c r="Q3064" t="str">
        <f t="shared" si="290"/>
        <v>food</v>
      </c>
      <c r="R3064" t="str">
        <f t="shared" si="291"/>
        <v>food trucks</v>
      </c>
      <c r="S3064" s="15">
        <f t="shared" si="286"/>
        <v>41871.722025462965</v>
      </c>
      <c r="T3064" s="15">
        <f t="shared" si="287"/>
        <v>41931.722025462965</v>
      </c>
    </row>
    <row r="3065" spans="1:20" ht="57.6" x14ac:dyDescent="0.3">
      <c r="A3065">
        <v>1151</v>
      </c>
      <c r="B3065" s="3" t="s">
        <v>1152</v>
      </c>
      <c r="C3065" s="3" t="s">
        <v>5261</v>
      </c>
      <c r="D3065">
        <v>25000</v>
      </c>
      <c r="E3065">
        <v>0</v>
      </c>
      <c r="F3065" s="6" t="s">
        <v>8221</v>
      </c>
      <c r="G3065" t="s">
        <v>8224</v>
      </c>
      <c r="H3065" t="s">
        <v>8246</v>
      </c>
      <c r="I3065">
        <v>1441592863</v>
      </c>
      <c r="J3065">
        <v>1439000863</v>
      </c>
      <c r="K3065" t="b">
        <v>0</v>
      </c>
      <c r="L3065">
        <v>0</v>
      </c>
      <c r="M3065" t="b">
        <v>0</v>
      </c>
      <c r="N3065" t="s">
        <v>8284</v>
      </c>
      <c r="O3065" s="9">
        <f t="shared" si="288"/>
        <v>0</v>
      </c>
      <c r="P3065" s="10" t="e">
        <f t="shared" si="289"/>
        <v>#DIV/0!</v>
      </c>
      <c r="Q3065" t="str">
        <f t="shared" si="290"/>
        <v>food</v>
      </c>
      <c r="R3065" t="str">
        <f t="shared" si="291"/>
        <v>food trucks</v>
      </c>
      <c r="S3065" s="15">
        <f t="shared" si="286"/>
        <v>42223.852581018517</v>
      </c>
      <c r="T3065" s="15">
        <f t="shared" si="287"/>
        <v>42253.852581018517</v>
      </c>
    </row>
    <row r="3066" spans="1:20" ht="43.2" x14ac:dyDescent="0.3">
      <c r="A3066">
        <v>1155</v>
      </c>
      <c r="B3066" s="3" t="s">
        <v>1156</v>
      </c>
      <c r="C3066" s="3" t="s">
        <v>5265</v>
      </c>
      <c r="D3066">
        <v>25000</v>
      </c>
      <c r="E3066">
        <v>188</v>
      </c>
      <c r="F3066" s="6" t="s">
        <v>8221</v>
      </c>
      <c r="G3066" t="s">
        <v>8224</v>
      </c>
      <c r="H3066" t="s">
        <v>8246</v>
      </c>
      <c r="I3066">
        <v>1408040408</v>
      </c>
      <c r="J3066">
        <v>1405448408</v>
      </c>
      <c r="K3066" t="b">
        <v>0</v>
      </c>
      <c r="L3066">
        <v>8</v>
      </c>
      <c r="M3066" t="b">
        <v>0</v>
      </c>
      <c r="N3066" t="s">
        <v>8284</v>
      </c>
      <c r="O3066" s="9">
        <f t="shared" si="288"/>
        <v>0.752</v>
      </c>
      <c r="P3066" s="10">
        <f t="shared" si="289"/>
        <v>23.5</v>
      </c>
      <c r="Q3066" t="str">
        <f t="shared" si="290"/>
        <v>food</v>
      </c>
      <c r="R3066" t="str">
        <f t="shared" si="291"/>
        <v>food trucks</v>
      </c>
      <c r="S3066" s="15">
        <f t="shared" si="286"/>
        <v>41835.513981481483</v>
      </c>
      <c r="T3066" s="15">
        <f t="shared" si="287"/>
        <v>41865.513981481483</v>
      </c>
    </row>
    <row r="3067" spans="1:20" ht="43.2" x14ac:dyDescent="0.3">
      <c r="A3067">
        <v>1170</v>
      </c>
      <c r="B3067" s="3" t="s">
        <v>1171</v>
      </c>
      <c r="C3067" s="3" t="s">
        <v>5280</v>
      </c>
      <c r="D3067">
        <v>25000</v>
      </c>
      <c r="E3067">
        <v>100</v>
      </c>
      <c r="F3067" s="6" t="s">
        <v>8221</v>
      </c>
      <c r="G3067" t="s">
        <v>8225</v>
      </c>
      <c r="H3067" t="s">
        <v>8247</v>
      </c>
      <c r="I3067">
        <v>1433021171</v>
      </c>
      <c r="J3067">
        <v>1430429171</v>
      </c>
      <c r="K3067" t="b">
        <v>0</v>
      </c>
      <c r="L3067">
        <v>2</v>
      </c>
      <c r="M3067" t="b">
        <v>0</v>
      </c>
      <c r="N3067" t="s">
        <v>8284</v>
      </c>
      <c r="O3067" s="9">
        <f t="shared" si="288"/>
        <v>0.4</v>
      </c>
      <c r="P3067" s="10">
        <f t="shared" si="289"/>
        <v>50</v>
      </c>
      <c r="Q3067" t="str">
        <f t="shared" si="290"/>
        <v>food</v>
      </c>
      <c r="R3067" t="str">
        <f t="shared" si="291"/>
        <v>food trucks</v>
      </c>
      <c r="S3067" s="15">
        <f t="shared" si="286"/>
        <v>42124.643182870372</v>
      </c>
      <c r="T3067" s="15">
        <f t="shared" si="287"/>
        <v>42154.643182870372</v>
      </c>
    </row>
    <row r="3068" spans="1:20" ht="43.2" x14ac:dyDescent="0.3">
      <c r="A3068">
        <v>1171</v>
      </c>
      <c r="B3068" s="3" t="s">
        <v>1172</v>
      </c>
      <c r="C3068" s="3" t="s">
        <v>5281</v>
      </c>
      <c r="D3068">
        <v>25000</v>
      </c>
      <c r="E3068">
        <v>25</v>
      </c>
      <c r="F3068" s="6" t="s">
        <v>8221</v>
      </c>
      <c r="G3068" t="s">
        <v>8224</v>
      </c>
      <c r="H3068" t="s">
        <v>8246</v>
      </c>
      <c r="I3068">
        <v>1415909927</v>
      </c>
      <c r="J3068">
        <v>1414351127</v>
      </c>
      <c r="K3068" t="b">
        <v>0</v>
      </c>
      <c r="L3068">
        <v>1</v>
      </c>
      <c r="M3068" t="b">
        <v>0</v>
      </c>
      <c r="N3068" t="s">
        <v>8284</v>
      </c>
      <c r="O3068" s="9">
        <f t="shared" si="288"/>
        <v>0.1</v>
      </c>
      <c r="P3068" s="10">
        <f t="shared" si="289"/>
        <v>25</v>
      </c>
      <c r="Q3068" t="str">
        <f t="shared" si="290"/>
        <v>food</v>
      </c>
      <c r="R3068" t="str">
        <f t="shared" si="291"/>
        <v>food trucks</v>
      </c>
      <c r="S3068" s="15">
        <f t="shared" si="286"/>
        <v>41938.554710648146</v>
      </c>
      <c r="T3068" s="15">
        <f t="shared" si="287"/>
        <v>41956.596377314811</v>
      </c>
    </row>
    <row r="3069" spans="1:20" ht="28.8" x14ac:dyDescent="0.3">
      <c r="A3069">
        <v>1405</v>
      </c>
      <c r="B3069" s="3" t="s">
        <v>1406</v>
      </c>
      <c r="C3069" s="3" t="s">
        <v>5515</v>
      </c>
      <c r="D3069">
        <v>25000</v>
      </c>
      <c r="E3069">
        <v>105</v>
      </c>
      <c r="F3069" s="6" t="s">
        <v>8221</v>
      </c>
      <c r="G3069" t="s">
        <v>8224</v>
      </c>
      <c r="H3069" t="s">
        <v>8246</v>
      </c>
      <c r="I3069">
        <v>1417195201</v>
      </c>
      <c r="J3069">
        <v>1414599601</v>
      </c>
      <c r="K3069" t="b">
        <v>1</v>
      </c>
      <c r="L3069">
        <v>17</v>
      </c>
      <c r="M3069" t="b">
        <v>0</v>
      </c>
      <c r="N3069" t="s">
        <v>8287</v>
      </c>
      <c r="O3069" s="9">
        <f t="shared" si="288"/>
        <v>0.42</v>
      </c>
      <c r="P3069" s="10">
        <f t="shared" si="289"/>
        <v>6.1764705882352944</v>
      </c>
      <c r="Q3069" t="str">
        <f t="shared" si="290"/>
        <v>publishing</v>
      </c>
      <c r="R3069" t="str">
        <f t="shared" si="291"/>
        <v>translations</v>
      </c>
      <c r="S3069" s="15">
        <f t="shared" si="286"/>
        <v>41941.430567129632</v>
      </c>
      <c r="T3069" s="15">
        <f t="shared" si="287"/>
        <v>41971.472233796296</v>
      </c>
    </row>
    <row r="3070" spans="1:20" ht="43.2" x14ac:dyDescent="0.3">
      <c r="A3070">
        <v>1422</v>
      </c>
      <c r="B3070" s="3" t="s">
        <v>1423</v>
      </c>
      <c r="C3070" s="3" t="s">
        <v>5532</v>
      </c>
      <c r="D3070">
        <v>25000</v>
      </c>
      <c r="E3070">
        <v>26</v>
      </c>
      <c r="F3070" s="6" t="s">
        <v>8221</v>
      </c>
      <c r="G3070" t="s">
        <v>8228</v>
      </c>
      <c r="H3070" t="s">
        <v>8250</v>
      </c>
      <c r="I3070">
        <v>1474436704</v>
      </c>
      <c r="J3070">
        <v>1471844704</v>
      </c>
      <c r="K3070" t="b">
        <v>0</v>
      </c>
      <c r="L3070">
        <v>2</v>
      </c>
      <c r="M3070" t="b">
        <v>0</v>
      </c>
      <c r="N3070" t="s">
        <v>8287</v>
      </c>
      <c r="O3070" s="9">
        <f t="shared" si="288"/>
        <v>0.104</v>
      </c>
      <c r="P3070" s="10">
        <f t="shared" si="289"/>
        <v>13</v>
      </c>
      <c r="Q3070" t="str">
        <f t="shared" si="290"/>
        <v>publishing</v>
      </c>
      <c r="R3070" t="str">
        <f t="shared" si="291"/>
        <v>translations</v>
      </c>
      <c r="S3070" s="15">
        <f t="shared" si="286"/>
        <v>42603.989629629628</v>
      </c>
      <c r="T3070" s="15">
        <f t="shared" si="287"/>
        <v>42633.989629629628</v>
      </c>
    </row>
    <row r="3071" spans="1:20" ht="43.2" x14ac:dyDescent="0.3">
      <c r="A3071">
        <v>1714</v>
      </c>
      <c r="B3071" s="3" t="s">
        <v>1715</v>
      </c>
      <c r="C3071" s="3" t="s">
        <v>5824</v>
      </c>
      <c r="D3071">
        <v>25000</v>
      </c>
      <c r="E3071">
        <v>1967</v>
      </c>
      <c r="F3071" s="6" t="s">
        <v>8221</v>
      </c>
      <c r="G3071" t="s">
        <v>8224</v>
      </c>
      <c r="H3071" t="s">
        <v>8246</v>
      </c>
      <c r="I3071">
        <v>1430517761</v>
      </c>
      <c r="J3071">
        <v>1427925761</v>
      </c>
      <c r="K3071" t="b">
        <v>0</v>
      </c>
      <c r="L3071">
        <v>17</v>
      </c>
      <c r="M3071" t="b">
        <v>0</v>
      </c>
      <c r="N3071" t="s">
        <v>8293</v>
      </c>
      <c r="O3071" s="9">
        <f t="shared" si="288"/>
        <v>7.8680000000000003</v>
      </c>
      <c r="P3071" s="10">
        <f t="shared" si="289"/>
        <v>115.70588235294117</v>
      </c>
      <c r="Q3071" t="str">
        <f t="shared" si="290"/>
        <v>music</v>
      </c>
      <c r="R3071" t="str">
        <f t="shared" si="291"/>
        <v>faith</v>
      </c>
      <c r="S3071" s="15">
        <f t="shared" si="286"/>
        <v>42095.668530092589</v>
      </c>
      <c r="T3071" s="15">
        <f t="shared" si="287"/>
        <v>42125.668530092589</v>
      </c>
    </row>
    <row r="3072" spans="1:20" ht="28.8" x14ac:dyDescent="0.3">
      <c r="A3072">
        <v>1792</v>
      </c>
      <c r="B3072" s="3" t="s">
        <v>1793</v>
      </c>
      <c r="C3072" s="3" t="s">
        <v>5902</v>
      </c>
      <c r="D3072">
        <v>25000</v>
      </c>
      <c r="E3072">
        <v>15281</v>
      </c>
      <c r="F3072" s="6" t="s">
        <v>8221</v>
      </c>
      <c r="G3072" t="s">
        <v>8224</v>
      </c>
      <c r="H3072" t="s">
        <v>8246</v>
      </c>
      <c r="I3072">
        <v>1439189940</v>
      </c>
      <c r="J3072">
        <v>1435970682</v>
      </c>
      <c r="K3072" t="b">
        <v>1</v>
      </c>
      <c r="L3072">
        <v>139</v>
      </c>
      <c r="M3072" t="b">
        <v>0</v>
      </c>
      <c r="N3072" t="s">
        <v>8285</v>
      </c>
      <c r="O3072" s="9">
        <f t="shared" si="288"/>
        <v>61.124000000000002</v>
      </c>
      <c r="P3072" s="10">
        <f t="shared" si="289"/>
        <v>109.93525179856115</v>
      </c>
      <c r="Q3072" t="str">
        <f t="shared" si="290"/>
        <v>photography</v>
      </c>
      <c r="R3072" t="str">
        <f t="shared" si="291"/>
        <v>photobooks</v>
      </c>
      <c r="S3072" s="15">
        <f t="shared" si="286"/>
        <v>42188.781041666662</v>
      </c>
      <c r="T3072" s="15">
        <f t="shared" si="287"/>
        <v>42226.040972222225</v>
      </c>
    </row>
    <row r="3073" spans="1:20" ht="43.2" x14ac:dyDescent="0.3">
      <c r="A3073">
        <v>1816</v>
      </c>
      <c r="B3073" s="3" t="s">
        <v>1817</v>
      </c>
      <c r="C3073" s="3" t="s">
        <v>5926</v>
      </c>
      <c r="D3073">
        <v>25000</v>
      </c>
      <c r="E3073">
        <v>509</v>
      </c>
      <c r="F3073" s="6" t="s">
        <v>8221</v>
      </c>
      <c r="G3073" t="s">
        <v>8240</v>
      </c>
      <c r="H3073" t="s">
        <v>8257</v>
      </c>
      <c r="I3073">
        <v>1469473200</v>
      </c>
      <c r="J3073">
        <v>1467061303</v>
      </c>
      <c r="K3073" t="b">
        <v>0</v>
      </c>
      <c r="L3073">
        <v>6</v>
      </c>
      <c r="M3073" t="b">
        <v>0</v>
      </c>
      <c r="N3073" t="s">
        <v>8285</v>
      </c>
      <c r="O3073" s="9">
        <f t="shared" si="288"/>
        <v>2.036</v>
      </c>
      <c r="P3073" s="10">
        <f t="shared" si="289"/>
        <v>84.833333333333329</v>
      </c>
      <c r="Q3073" t="str">
        <f t="shared" si="290"/>
        <v>photography</v>
      </c>
      <c r="R3073" t="str">
        <f t="shared" si="291"/>
        <v>photobooks</v>
      </c>
      <c r="S3073" s="15">
        <f t="shared" si="286"/>
        <v>42548.626192129625</v>
      </c>
      <c r="T3073" s="15">
        <f t="shared" si="287"/>
        <v>42576.541666666672</v>
      </c>
    </row>
    <row r="3074" spans="1:20" ht="43.2" x14ac:dyDescent="0.3">
      <c r="A3074">
        <v>1866</v>
      </c>
      <c r="B3074" s="3" t="s">
        <v>1867</v>
      </c>
      <c r="C3074" s="3" t="s">
        <v>5976</v>
      </c>
      <c r="D3074">
        <v>25000</v>
      </c>
      <c r="E3074">
        <v>125</v>
      </c>
      <c r="F3074" s="6" t="s">
        <v>8221</v>
      </c>
      <c r="G3074" t="s">
        <v>8224</v>
      </c>
      <c r="H3074" t="s">
        <v>8246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8283</v>
      </c>
      <c r="O3074" s="9">
        <f t="shared" si="288"/>
        <v>0.5</v>
      </c>
      <c r="P3074" s="10">
        <f t="shared" si="289"/>
        <v>62.5</v>
      </c>
      <c r="Q3074" t="str">
        <f t="shared" si="290"/>
        <v>games</v>
      </c>
      <c r="R3074" t="str">
        <f t="shared" si="291"/>
        <v>mobile games</v>
      </c>
      <c r="S3074" s="15">
        <f t="shared" si="286"/>
        <v>42741.996493055558</v>
      </c>
      <c r="T3074" s="15">
        <f t="shared" si="287"/>
        <v>42794.916666666672</v>
      </c>
    </row>
    <row r="3075" spans="1:20" ht="43.2" x14ac:dyDescent="0.3">
      <c r="A3075">
        <v>1868</v>
      </c>
      <c r="B3075" s="3" t="s">
        <v>1869</v>
      </c>
      <c r="C3075" s="3" t="s">
        <v>5978</v>
      </c>
      <c r="D3075">
        <v>25000</v>
      </c>
      <c r="E3075">
        <v>1217</v>
      </c>
      <c r="F3075" s="6" t="s">
        <v>8221</v>
      </c>
      <c r="G3075" t="s">
        <v>8224</v>
      </c>
      <c r="H3075" t="s">
        <v>8246</v>
      </c>
      <c r="I3075">
        <v>1450166340</v>
      </c>
      <c r="J3075">
        <v>1448044925</v>
      </c>
      <c r="K3075" t="b">
        <v>0</v>
      </c>
      <c r="L3075">
        <v>17</v>
      </c>
      <c r="M3075" t="b">
        <v>0</v>
      </c>
      <c r="N3075" t="s">
        <v>8283</v>
      </c>
      <c r="O3075" s="9">
        <f t="shared" si="288"/>
        <v>4.8680000000000003</v>
      </c>
      <c r="P3075" s="10">
        <f t="shared" si="289"/>
        <v>71.588235294117652</v>
      </c>
      <c r="Q3075" t="str">
        <f t="shared" si="290"/>
        <v>games</v>
      </c>
      <c r="R3075" t="str">
        <f t="shared" si="291"/>
        <v>mobile games</v>
      </c>
      <c r="S3075" s="15">
        <f t="shared" ref="S3075:S3138" si="292">(((J3075/60)/60)/24)+DATE(1970,1,1)+(-6/24)</f>
        <v>42328.529224537036</v>
      </c>
      <c r="T3075" s="15">
        <f t="shared" ref="T3075:T3138" si="293">(((I3075/60)/60)/24)+DATE(1970,1,1)+(-6/24)</f>
        <v>42353.082638888889</v>
      </c>
    </row>
    <row r="3076" spans="1:20" ht="57.6" x14ac:dyDescent="0.3">
      <c r="A3076">
        <v>1905</v>
      </c>
      <c r="B3076" s="3" t="s">
        <v>1906</v>
      </c>
      <c r="C3076" s="3" t="s">
        <v>6015</v>
      </c>
      <c r="D3076">
        <v>25000</v>
      </c>
      <c r="E3076">
        <v>42</v>
      </c>
      <c r="F3076" s="6" t="s">
        <v>8221</v>
      </c>
      <c r="G3076" t="s">
        <v>8224</v>
      </c>
      <c r="H3076" t="s">
        <v>8246</v>
      </c>
      <c r="I3076">
        <v>1410127994</v>
      </c>
      <c r="J3076">
        <v>1407535994</v>
      </c>
      <c r="K3076" t="b">
        <v>0</v>
      </c>
      <c r="L3076">
        <v>4</v>
      </c>
      <c r="M3076" t="b">
        <v>0</v>
      </c>
      <c r="N3076" t="s">
        <v>8294</v>
      </c>
      <c r="O3076" s="9">
        <f t="shared" si="288"/>
        <v>0.16800000000000001</v>
      </c>
      <c r="P3076" s="10">
        <f t="shared" si="289"/>
        <v>10.5</v>
      </c>
      <c r="Q3076" t="str">
        <f t="shared" si="290"/>
        <v>technology</v>
      </c>
      <c r="R3076" t="str">
        <f t="shared" si="291"/>
        <v>gadgets</v>
      </c>
      <c r="S3076" s="15">
        <f t="shared" si="292"/>
        <v>41859.675856481481</v>
      </c>
      <c r="T3076" s="15">
        <f t="shared" si="293"/>
        <v>41889.675856481481</v>
      </c>
    </row>
    <row r="3077" spans="1:20" ht="43.2" x14ac:dyDescent="0.3">
      <c r="A3077">
        <v>1908</v>
      </c>
      <c r="B3077" s="3" t="s">
        <v>1909</v>
      </c>
      <c r="C3077" s="3" t="s">
        <v>6018</v>
      </c>
      <c r="D3077">
        <v>25000</v>
      </c>
      <c r="E3077">
        <v>433</v>
      </c>
      <c r="F3077" s="6" t="s">
        <v>8221</v>
      </c>
      <c r="G3077" t="s">
        <v>8224</v>
      </c>
      <c r="H3077" t="s">
        <v>8246</v>
      </c>
      <c r="I3077">
        <v>1483048900</v>
      </c>
      <c r="J3077">
        <v>1480456900</v>
      </c>
      <c r="K3077" t="b">
        <v>0</v>
      </c>
      <c r="L3077">
        <v>4</v>
      </c>
      <c r="M3077" t="b">
        <v>0</v>
      </c>
      <c r="N3077" t="s">
        <v>8294</v>
      </c>
      <c r="O3077" s="9">
        <f t="shared" si="288"/>
        <v>1.7319999999999998</v>
      </c>
      <c r="P3077" s="10">
        <f t="shared" si="289"/>
        <v>108.25</v>
      </c>
      <c r="Q3077" t="str">
        <f t="shared" si="290"/>
        <v>technology</v>
      </c>
      <c r="R3077" t="str">
        <f t="shared" si="291"/>
        <v>gadgets</v>
      </c>
      <c r="S3077" s="15">
        <f t="shared" si="292"/>
        <v>42703.667824074073</v>
      </c>
      <c r="T3077" s="15">
        <f t="shared" si="293"/>
        <v>42733.667824074073</v>
      </c>
    </row>
    <row r="3078" spans="1:20" ht="43.2" x14ac:dyDescent="0.3">
      <c r="A3078">
        <v>1918</v>
      </c>
      <c r="B3078" s="3" t="s">
        <v>1919</v>
      </c>
      <c r="C3078" s="3" t="s">
        <v>6028</v>
      </c>
      <c r="D3078">
        <v>25000</v>
      </c>
      <c r="E3078">
        <v>260</v>
      </c>
      <c r="F3078" s="6" t="s">
        <v>8221</v>
      </c>
      <c r="G3078" t="s">
        <v>8224</v>
      </c>
      <c r="H3078" t="s">
        <v>8246</v>
      </c>
      <c r="I3078">
        <v>1407869851</v>
      </c>
      <c r="J3078">
        <v>1404845851</v>
      </c>
      <c r="K3078" t="b">
        <v>0</v>
      </c>
      <c r="L3078">
        <v>9</v>
      </c>
      <c r="M3078" t="b">
        <v>0</v>
      </c>
      <c r="N3078" t="s">
        <v>8294</v>
      </c>
      <c r="O3078" s="9">
        <f t="shared" si="288"/>
        <v>1.04</v>
      </c>
      <c r="P3078" s="10">
        <f t="shared" si="289"/>
        <v>28.888888888888889</v>
      </c>
      <c r="Q3078" t="str">
        <f t="shared" si="290"/>
        <v>technology</v>
      </c>
      <c r="R3078" t="str">
        <f t="shared" si="291"/>
        <v>gadgets</v>
      </c>
      <c r="S3078" s="15">
        <f t="shared" si="292"/>
        <v>41828.539942129632</v>
      </c>
      <c r="T3078" s="15">
        <f t="shared" si="293"/>
        <v>41863.539942129632</v>
      </c>
    </row>
    <row r="3079" spans="1:20" ht="43.2" x14ac:dyDescent="0.3">
      <c r="A3079">
        <v>2409</v>
      </c>
      <c r="B3079" s="3" t="s">
        <v>2410</v>
      </c>
      <c r="C3079" s="3" t="s">
        <v>6519</v>
      </c>
      <c r="D3079">
        <v>25000</v>
      </c>
      <c r="E3079">
        <v>460</v>
      </c>
      <c r="F3079" s="6" t="s">
        <v>8221</v>
      </c>
      <c r="G3079" t="s">
        <v>8224</v>
      </c>
      <c r="H3079" t="s">
        <v>8246</v>
      </c>
      <c r="I3079">
        <v>1439931675</v>
      </c>
      <c r="J3079">
        <v>1437339675</v>
      </c>
      <c r="K3079" t="b">
        <v>0</v>
      </c>
      <c r="L3079">
        <v>6</v>
      </c>
      <c r="M3079" t="b">
        <v>0</v>
      </c>
      <c r="N3079" t="s">
        <v>8284</v>
      </c>
      <c r="O3079" s="9">
        <f t="shared" si="288"/>
        <v>1.8399999999999999</v>
      </c>
      <c r="P3079" s="10">
        <f t="shared" si="289"/>
        <v>76.666666666666671</v>
      </c>
      <c r="Q3079" t="str">
        <f t="shared" si="290"/>
        <v>food</v>
      </c>
      <c r="R3079" t="str">
        <f t="shared" si="291"/>
        <v>food trucks</v>
      </c>
      <c r="S3079" s="15">
        <f t="shared" si="292"/>
        <v>42204.625868055555</v>
      </c>
      <c r="T3079" s="15">
        <f t="shared" si="293"/>
        <v>42234.625868055555</v>
      </c>
    </row>
    <row r="3080" spans="1:20" ht="57.6" x14ac:dyDescent="0.3">
      <c r="A3080">
        <v>2411</v>
      </c>
      <c r="B3080" s="3" t="s">
        <v>2412</v>
      </c>
      <c r="C3080" s="3" t="s">
        <v>6521</v>
      </c>
      <c r="D3080">
        <v>25000</v>
      </c>
      <c r="E3080">
        <v>151</v>
      </c>
      <c r="F3080" s="6" t="s">
        <v>8221</v>
      </c>
      <c r="G3080" t="s">
        <v>8224</v>
      </c>
      <c r="H3080" t="s">
        <v>8246</v>
      </c>
      <c r="I3080">
        <v>1440524082</v>
      </c>
      <c r="J3080">
        <v>1437932082</v>
      </c>
      <c r="K3080" t="b">
        <v>0</v>
      </c>
      <c r="L3080">
        <v>3</v>
      </c>
      <c r="M3080" t="b">
        <v>0</v>
      </c>
      <c r="N3080" t="s">
        <v>8284</v>
      </c>
      <c r="O3080" s="9">
        <f t="shared" si="288"/>
        <v>0.60399999999999998</v>
      </c>
      <c r="P3080" s="10">
        <f t="shared" si="289"/>
        <v>50.333333333333336</v>
      </c>
      <c r="Q3080" t="str">
        <f t="shared" si="290"/>
        <v>food</v>
      </c>
      <c r="R3080" t="str">
        <f t="shared" si="291"/>
        <v>food trucks</v>
      </c>
      <c r="S3080" s="15">
        <f t="shared" si="292"/>
        <v>42211.482430555552</v>
      </c>
      <c r="T3080" s="15">
        <f t="shared" si="293"/>
        <v>42241.482430555552</v>
      </c>
    </row>
    <row r="3081" spans="1:20" x14ac:dyDescent="0.3">
      <c r="A3081">
        <v>2418</v>
      </c>
      <c r="B3081" s="3" t="s">
        <v>2419</v>
      </c>
      <c r="C3081" s="3" t="s">
        <v>6528</v>
      </c>
      <c r="D3081">
        <v>25000</v>
      </c>
      <c r="E3081">
        <v>5</v>
      </c>
      <c r="F3081" s="6" t="s">
        <v>8221</v>
      </c>
      <c r="G3081" t="s">
        <v>8224</v>
      </c>
      <c r="H3081" t="s">
        <v>8246</v>
      </c>
      <c r="I3081">
        <v>1427225644</v>
      </c>
      <c r="J3081">
        <v>1422045244</v>
      </c>
      <c r="K3081" t="b">
        <v>0</v>
      </c>
      <c r="L3081">
        <v>5</v>
      </c>
      <c r="M3081" t="b">
        <v>0</v>
      </c>
      <c r="N3081" t="s">
        <v>8284</v>
      </c>
      <c r="O3081" s="9">
        <f t="shared" si="288"/>
        <v>0.02</v>
      </c>
      <c r="P3081" s="10">
        <f t="shared" si="289"/>
        <v>1</v>
      </c>
      <c r="Q3081" t="str">
        <f t="shared" si="290"/>
        <v>food</v>
      </c>
      <c r="R3081" t="str">
        <f t="shared" si="291"/>
        <v>food trucks</v>
      </c>
      <c r="S3081" s="15">
        <f t="shared" si="292"/>
        <v>42027.606990740736</v>
      </c>
      <c r="T3081" s="15">
        <f t="shared" si="293"/>
        <v>42087.565324074079</v>
      </c>
    </row>
    <row r="3082" spans="1:20" ht="28.8" x14ac:dyDescent="0.3">
      <c r="A3082">
        <v>2424</v>
      </c>
      <c r="B3082" s="3" t="s">
        <v>2425</v>
      </c>
      <c r="C3082" s="3" t="s">
        <v>6534</v>
      </c>
      <c r="D3082">
        <v>25000</v>
      </c>
      <c r="E3082">
        <v>310</v>
      </c>
      <c r="F3082" s="6" t="s">
        <v>8221</v>
      </c>
      <c r="G3082" t="s">
        <v>8224</v>
      </c>
      <c r="H3082" t="s">
        <v>8246</v>
      </c>
      <c r="I3082">
        <v>1414445108</v>
      </c>
      <c r="J3082">
        <v>1411853108</v>
      </c>
      <c r="K3082" t="b">
        <v>0</v>
      </c>
      <c r="L3082">
        <v>9</v>
      </c>
      <c r="M3082" t="b">
        <v>0</v>
      </c>
      <c r="N3082" t="s">
        <v>8284</v>
      </c>
      <c r="O3082" s="9">
        <f t="shared" si="288"/>
        <v>1.24</v>
      </c>
      <c r="P3082" s="10">
        <f t="shared" si="289"/>
        <v>34.444444444444443</v>
      </c>
      <c r="Q3082" t="str">
        <f t="shared" si="290"/>
        <v>food</v>
      </c>
      <c r="R3082" t="str">
        <f t="shared" si="291"/>
        <v>food trucks</v>
      </c>
      <c r="S3082" s="15">
        <f t="shared" si="292"/>
        <v>41909.642453703702</v>
      </c>
      <c r="T3082" s="15">
        <f t="shared" si="293"/>
        <v>41939.642453703702</v>
      </c>
    </row>
    <row r="3083" spans="1:20" ht="43.2" x14ac:dyDescent="0.3">
      <c r="A3083">
        <v>2671</v>
      </c>
      <c r="B3083" s="3" t="s">
        <v>2671</v>
      </c>
      <c r="C3083" s="3" t="s">
        <v>6781</v>
      </c>
      <c r="D3083">
        <v>25000</v>
      </c>
      <c r="E3083">
        <v>2836</v>
      </c>
      <c r="F3083" s="6" t="s">
        <v>8221</v>
      </c>
      <c r="G3083" t="s">
        <v>8224</v>
      </c>
      <c r="H3083" t="s">
        <v>8246</v>
      </c>
      <c r="I3083">
        <v>1419017880</v>
      </c>
      <c r="J3083">
        <v>1416419916</v>
      </c>
      <c r="K3083" t="b">
        <v>1</v>
      </c>
      <c r="L3083">
        <v>84</v>
      </c>
      <c r="M3083" t="b">
        <v>0</v>
      </c>
      <c r="N3083" t="s">
        <v>8302</v>
      </c>
      <c r="O3083" s="9">
        <f t="shared" si="288"/>
        <v>11.343999999999999</v>
      </c>
      <c r="P3083" s="10">
        <f t="shared" si="289"/>
        <v>33.761904761904759</v>
      </c>
      <c r="Q3083" t="str">
        <f t="shared" si="290"/>
        <v>technology</v>
      </c>
      <c r="R3083" t="str">
        <f t="shared" si="291"/>
        <v>makerspaces</v>
      </c>
      <c r="S3083" s="15">
        <f t="shared" si="292"/>
        <v>41962.499027777783</v>
      </c>
      <c r="T3083" s="15">
        <f t="shared" si="293"/>
        <v>41992.568055555559</v>
      </c>
    </row>
    <row r="3084" spans="1:20" ht="57.6" x14ac:dyDescent="0.3">
      <c r="A3084">
        <v>2675</v>
      </c>
      <c r="B3084" s="3" t="s">
        <v>2675</v>
      </c>
      <c r="C3084" s="3" t="s">
        <v>6785</v>
      </c>
      <c r="D3084">
        <v>25000</v>
      </c>
      <c r="E3084">
        <v>1897</v>
      </c>
      <c r="F3084" s="6" t="s">
        <v>8221</v>
      </c>
      <c r="G3084" t="s">
        <v>8224</v>
      </c>
      <c r="H3084" t="s">
        <v>8246</v>
      </c>
      <c r="I3084">
        <v>1415655289</v>
      </c>
      <c r="J3084">
        <v>1413059689</v>
      </c>
      <c r="K3084" t="b">
        <v>1</v>
      </c>
      <c r="L3084">
        <v>29</v>
      </c>
      <c r="M3084" t="b">
        <v>0</v>
      </c>
      <c r="N3084" t="s">
        <v>8302</v>
      </c>
      <c r="O3084" s="9">
        <f t="shared" si="288"/>
        <v>7.5880000000000001</v>
      </c>
      <c r="P3084" s="10">
        <f t="shared" si="289"/>
        <v>65.41379310344827</v>
      </c>
      <c r="Q3084" t="str">
        <f t="shared" si="290"/>
        <v>technology</v>
      </c>
      <c r="R3084" t="str">
        <f t="shared" si="291"/>
        <v>makerspaces</v>
      </c>
      <c r="S3084" s="15">
        <f t="shared" si="292"/>
        <v>41923.607511574075</v>
      </c>
      <c r="T3084" s="15">
        <f t="shared" si="293"/>
        <v>41953.649178240739</v>
      </c>
    </row>
    <row r="3085" spans="1:20" ht="28.8" x14ac:dyDescent="0.3">
      <c r="A3085">
        <v>2914</v>
      </c>
      <c r="B3085" s="3" t="s">
        <v>2914</v>
      </c>
      <c r="C3085" s="3" t="s">
        <v>7024</v>
      </c>
      <c r="D3085">
        <v>25000</v>
      </c>
      <c r="E3085">
        <v>1</v>
      </c>
      <c r="F3085" s="6" t="s">
        <v>8221</v>
      </c>
      <c r="G3085" t="s">
        <v>8225</v>
      </c>
      <c r="H3085" t="s">
        <v>8247</v>
      </c>
      <c r="I3085">
        <v>1426365994</v>
      </c>
      <c r="J3085">
        <v>1421185594</v>
      </c>
      <c r="K3085" t="b">
        <v>0</v>
      </c>
      <c r="L3085">
        <v>1</v>
      </c>
      <c r="M3085" t="b">
        <v>0</v>
      </c>
      <c r="N3085" t="s">
        <v>8271</v>
      </c>
      <c r="O3085" s="9">
        <f t="shared" si="288"/>
        <v>4.0000000000000001E-3</v>
      </c>
      <c r="P3085" s="10">
        <f t="shared" si="289"/>
        <v>1</v>
      </c>
      <c r="Q3085" t="str">
        <f t="shared" si="290"/>
        <v>theater</v>
      </c>
      <c r="R3085" t="str">
        <f t="shared" si="291"/>
        <v>plays</v>
      </c>
      <c r="S3085" s="15">
        <f t="shared" si="292"/>
        <v>42017.657337962963</v>
      </c>
      <c r="T3085" s="15">
        <f t="shared" si="293"/>
        <v>42077.615671296298</v>
      </c>
    </row>
    <row r="3086" spans="1:20" ht="43.2" x14ac:dyDescent="0.3">
      <c r="A3086">
        <v>2941</v>
      </c>
      <c r="B3086" s="3" t="s">
        <v>2941</v>
      </c>
      <c r="C3086" s="3" t="s">
        <v>7051</v>
      </c>
      <c r="D3086">
        <v>25000</v>
      </c>
      <c r="E3086">
        <v>1</v>
      </c>
      <c r="F3086" s="6" t="s">
        <v>8221</v>
      </c>
      <c r="G3086" t="s">
        <v>8224</v>
      </c>
      <c r="H3086" t="s">
        <v>8246</v>
      </c>
      <c r="I3086">
        <v>1425250955</v>
      </c>
      <c r="J3086">
        <v>1422658955</v>
      </c>
      <c r="K3086" t="b">
        <v>0</v>
      </c>
      <c r="L3086">
        <v>1</v>
      </c>
      <c r="M3086" t="b">
        <v>0</v>
      </c>
      <c r="N3086" t="s">
        <v>8303</v>
      </c>
      <c r="O3086" s="9">
        <f t="shared" si="288"/>
        <v>4.0000000000000001E-3</v>
      </c>
      <c r="P3086" s="10">
        <f t="shared" si="289"/>
        <v>1</v>
      </c>
      <c r="Q3086" t="str">
        <f t="shared" si="290"/>
        <v>theater</v>
      </c>
      <c r="R3086" t="str">
        <f t="shared" si="291"/>
        <v>spaces</v>
      </c>
      <c r="S3086" s="15">
        <f t="shared" si="292"/>
        <v>42034.710127314815</v>
      </c>
      <c r="T3086" s="15">
        <f t="shared" si="293"/>
        <v>42064.710127314815</v>
      </c>
    </row>
    <row r="3087" spans="1:20" ht="57.6" x14ac:dyDescent="0.3">
      <c r="A3087">
        <v>2947</v>
      </c>
      <c r="B3087" s="3" t="s">
        <v>2947</v>
      </c>
      <c r="C3087" s="3" t="s">
        <v>7057</v>
      </c>
      <c r="D3087">
        <v>25000</v>
      </c>
      <c r="E3087">
        <v>1072</v>
      </c>
      <c r="F3087" s="6" t="s">
        <v>8221</v>
      </c>
      <c r="G3087" t="s">
        <v>8224</v>
      </c>
      <c r="H3087" t="s">
        <v>8246</v>
      </c>
      <c r="I3087">
        <v>1480007460</v>
      </c>
      <c r="J3087">
        <v>1475760567</v>
      </c>
      <c r="K3087" t="b">
        <v>0</v>
      </c>
      <c r="L3087">
        <v>13</v>
      </c>
      <c r="M3087" t="b">
        <v>0</v>
      </c>
      <c r="N3087" t="s">
        <v>8303</v>
      </c>
      <c r="O3087" s="9">
        <f t="shared" si="288"/>
        <v>4.2880000000000003</v>
      </c>
      <c r="P3087" s="10">
        <f t="shared" si="289"/>
        <v>82.461538461538467</v>
      </c>
      <c r="Q3087" t="str">
        <f t="shared" si="290"/>
        <v>theater</v>
      </c>
      <c r="R3087" t="str">
        <f t="shared" si="291"/>
        <v>spaces</v>
      </c>
      <c r="S3087" s="15">
        <f t="shared" si="292"/>
        <v>42649.312118055561</v>
      </c>
      <c r="T3087" s="15">
        <f t="shared" si="293"/>
        <v>42698.465972222228</v>
      </c>
    </row>
    <row r="3088" spans="1:20" ht="43.2" x14ac:dyDescent="0.3">
      <c r="A3088">
        <v>3056</v>
      </c>
      <c r="B3088" s="3" t="s">
        <v>3056</v>
      </c>
      <c r="C3088" s="3" t="s">
        <v>7166</v>
      </c>
      <c r="D3088">
        <v>25000</v>
      </c>
      <c r="E3088">
        <v>0</v>
      </c>
      <c r="F3088" s="6" t="s">
        <v>8221</v>
      </c>
      <c r="G3088" t="s">
        <v>8224</v>
      </c>
      <c r="H3088" t="s">
        <v>8246</v>
      </c>
      <c r="I3088">
        <v>1412003784</v>
      </c>
      <c r="J3088">
        <v>1406819784</v>
      </c>
      <c r="K3088" t="b">
        <v>0</v>
      </c>
      <c r="L3088">
        <v>0</v>
      </c>
      <c r="M3088" t="b">
        <v>0</v>
      </c>
      <c r="N3088" t="s">
        <v>8303</v>
      </c>
      <c r="O3088" s="9">
        <f t="shared" si="288"/>
        <v>0</v>
      </c>
      <c r="P3088" s="10" t="e">
        <f t="shared" si="289"/>
        <v>#DIV/0!</v>
      </c>
      <c r="Q3088" t="str">
        <f t="shared" si="290"/>
        <v>theater</v>
      </c>
      <c r="R3088" t="str">
        <f t="shared" si="291"/>
        <v>spaces</v>
      </c>
      <c r="S3088" s="15">
        <f t="shared" si="292"/>
        <v>41851.386388888888</v>
      </c>
      <c r="T3088" s="15">
        <f t="shared" si="293"/>
        <v>41911.386388888888</v>
      </c>
    </row>
    <row r="3089" spans="1:20" ht="43.2" x14ac:dyDescent="0.3">
      <c r="A3089">
        <v>3065</v>
      </c>
      <c r="B3089" s="3" t="s">
        <v>3065</v>
      </c>
      <c r="C3089" s="3" t="s">
        <v>7175</v>
      </c>
      <c r="D3089">
        <v>25000</v>
      </c>
      <c r="E3089">
        <v>10</v>
      </c>
      <c r="F3089" s="6" t="s">
        <v>8221</v>
      </c>
      <c r="G3089" t="s">
        <v>8224</v>
      </c>
      <c r="H3089" t="s">
        <v>8246</v>
      </c>
      <c r="I3089">
        <v>1406683172</v>
      </c>
      <c r="J3089">
        <v>1404523172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0.04</v>
      </c>
      <c r="P3089" s="10">
        <f t="shared" si="289"/>
        <v>5</v>
      </c>
      <c r="Q3089" t="str">
        <f t="shared" si="290"/>
        <v>theater</v>
      </c>
      <c r="R3089" t="str">
        <f t="shared" si="291"/>
        <v>spaces</v>
      </c>
      <c r="S3089" s="15">
        <f t="shared" si="292"/>
        <v>41824.805231481485</v>
      </c>
      <c r="T3089" s="15">
        <f t="shared" si="293"/>
        <v>41849.805231481485</v>
      </c>
    </row>
    <row r="3090" spans="1:20" ht="57.6" x14ac:dyDescent="0.3">
      <c r="A3090">
        <v>3074</v>
      </c>
      <c r="B3090" s="3" t="s">
        <v>3074</v>
      </c>
      <c r="C3090" s="3" t="s">
        <v>7184</v>
      </c>
      <c r="D3090">
        <v>25000</v>
      </c>
      <c r="E3090">
        <v>22</v>
      </c>
      <c r="F3090" s="6" t="s">
        <v>8221</v>
      </c>
      <c r="G3090" t="s">
        <v>8230</v>
      </c>
      <c r="H3090" t="s">
        <v>8249</v>
      </c>
      <c r="I3090">
        <v>1457617359</v>
      </c>
      <c r="J3090">
        <v>1455025359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8.8000000000000009E-2</v>
      </c>
      <c r="P3090" s="10">
        <f t="shared" si="289"/>
        <v>7.333333333333333</v>
      </c>
      <c r="Q3090" t="str">
        <f t="shared" si="290"/>
        <v>theater</v>
      </c>
      <c r="R3090" t="str">
        <f t="shared" si="291"/>
        <v>spaces</v>
      </c>
      <c r="S3090" s="15">
        <f t="shared" si="292"/>
        <v>42409.321284722217</v>
      </c>
      <c r="T3090" s="15">
        <f t="shared" si="293"/>
        <v>42439.321284722217</v>
      </c>
    </row>
    <row r="3091" spans="1:20" ht="43.2" x14ac:dyDescent="0.3">
      <c r="A3091">
        <v>3085</v>
      </c>
      <c r="B3091" s="3" t="s">
        <v>3085</v>
      </c>
      <c r="C3091" s="3" t="s">
        <v>7195</v>
      </c>
      <c r="D3091">
        <v>25000</v>
      </c>
      <c r="E3091">
        <v>610</v>
      </c>
      <c r="F3091" s="6" t="s">
        <v>8221</v>
      </c>
      <c r="G3091" t="s">
        <v>8224</v>
      </c>
      <c r="H3091" t="s">
        <v>8246</v>
      </c>
      <c r="I3091">
        <v>1443561159</v>
      </c>
      <c r="J3091">
        <v>1440969159</v>
      </c>
      <c r="K3091" t="b">
        <v>0</v>
      </c>
      <c r="L3091">
        <v>9</v>
      </c>
      <c r="M3091" t="b">
        <v>0</v>
      </c>
      <c r="N3091" t="s">
        <v>8303</v>
      </c>
      <c r="O3091" s="9">
        <f t="shared" si="288"/>
        <v>2.44</v>
      </c>
      <c r="P3091" s="10">
        <f t="shared" si="289"/>
        <v>67.777777777777771</v>
      </c>
      <c r="Q3091" t="str">
        <f t="shared" si="290"/>
        <v>theater</v>
      </c>
      <c r="R3091" t="str">
        <f t="shared" si="291"/>
        <v>spaces</v>
      </c>
      <c r="S3091" s="15">
        <f t="shared" si="292"/>
        <v>42246.633784722217</v>
      </c>
      <c r="T3091" s="15">
        <f t="shared" si="293"/>
        <v>42276.633784722217</v>
      </c>
    </row>
    <row r="3092" spans="1:20" ht="43.2" x14ac:dyDescent="0.3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s="6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8303</v>
      </c>
      <c r="O3092" s="9">
        <f t="shared" si="288"/>
        <v>23.416</v>
      </c>
      <c r="P3092" s="10">
        <f t="shared" si="289"/>
        <v>130.0888888888889</v>
      </c>
      <c r="Q3092" t="str">
        <f t="shared" si="290"/>
        <v>theater</v>
      </c>
      <c r="R3092" t="str">
        <f t="shared" si="291"/>
        <v>spaces</v>
      </c>
      <c r="S3092" s="15">
        <f t="shared" si="292"/>
        <v>42528.292627314819</v>
      </c>
      <c r="T3092" s="15">
        <f t="shared" si="293"/>
        <v>42559.832638888889</v>
      </c>
    </row>
    <row r="3093" spans="1:20" ht="43.2" x14ac:dyDescent="0.3">
      <c r="A3093">
        <v>3110</v>
      </c>
      <c r="B3093" s="3" t="s">
        <v>3110</v>
      </c>
      <c r="C3093" s="3" t="s">
        <v>7220</v>
      </c>
      <c r="D3093">
        <v>25000</v>
      </c>
      <c r="E3093">
        <v>10</v>
      </c>
      <c r="F3093" s="6" t="s">
        <v>8221</v>
      </c>
      <c r="G3093" t="s">
        <v>8224</v>
      </c>
      <c r="H3093" t="s">
        <v>8246</v>
      </c>
      <c r="I3093">
        <v>1487465119</v>
      </c>
      <c r="J3093">
        <v>1484009119</v>
      </c>
      <c r="K3093" t="b">
        <v>0</v>
      </c>
      <c r="L3093">
        <v>1</v>
      </c>
      <c r="M3093" t="b">
        <v>0</v>
      </c>
      <c r="N3093" t="s">
        <v>8303</v>
      </c>
      <c r="O3093" s="9">
        <f t="shared" si="288"/>
        <v>0.04</v>
      </c>
      <c r="P3093" s="10">
        <f t="shared" si="289"/>
        <v>10</v>
      </c>
      <c r="Q3093" t="str">
        <f t="shared" si="290"/>
        <v>theater</v>
      </c>
      <c r="R3093" t="str">
        <f t="shared" si="291"/>
        <v>spaces</v>
      </c>
      <c r="S3093" s="15">
        <f t="shared" si="292"/>
        <v>42744.781469907408</v>
      </c>
      <c r="T3093" s="15">
        <f t="shared" si="293"/>
        <v>42784.781469907408</v>
      </c>
    </row>
    <row r="3094" spans="1:20" ht="43.2" x14ac:dyDescent="0.3">
      <c r="A3094">
        <v>3639</v>
      </c>
      <c r="B3094" s="3" t="s">
        <v>3637</v>
      </c>
      <c r="C3094" s="3" t="s">
        <v>7749</v>
      </c>
      <c r="D3094">
        <v>25000</v>
      </c>
      <c r="E3094">
        <v>1</v>
      </c>
      <c r="F3094" s="6" t="s">
        <v>8221</v>
      </c>
      <c r="G3094" t="s">
        <v>8224</v>
      </c>
      <c r="H3094" t="s">
        <v>8246</v>
      </c>
      <c r="I3094">
        <v>1475853060</v>
      </c>
      <c r="J3094">
        <v>1470672906</v>
      </c>
      <c r="K3094" t="b">
        <v>0</v>
      </c>
      <c r="L3094">
        <v>1</v>
      </c>
      <c r="M3094" t="b">
        <v>0</v>
      </c>
      <c r="N3094" t="s">
        <v>8305</v>
      </c>
      <c r="O3094" s="9">
        <f t="shared" si="288"/>
        <v>4.0000000000000001E-3</v>
      </c>
      <c r="P3094" s="10">
        <f t="shared" si="289"/>
        <v>1</v>
      </c>
      <c r="Q3094" t="str">
        <f t="shared" si="290"/>
        <v>theater</v>
      </c>
      <c r="R3094" t="str">
        <f t="shared" si="291"/>
        <v>musical</v>
      </c>
      <c r="S3094" s="15">
        <f t="shared" si="292"/>
        <v>42590.427152777775</v>
      </c>
      <c r="T3094" s="15">
        <f t="shared" si="293"/>
        <v>42650.382638888885</v>
      </c>
    </row>
    <row r="3095" spans="1:20" ht="43.2" x14ac:dyDescent="0.3">
      <c r="A3095">
        <v>3643</v>
      </c>
      <c r="B3095" s="3" t="s">
        <v>3641</v>
      </c>
      <c r="C3095" s="3" t="s">
        <v>7753</v>
      </c>
      <c r="D3095">
        <v>25000</v>
      </c>
      <c r="E3095">
        <v>0</v>
      </c>
      <c r="F3095" s="6" t="s">
        <v>8221</v>
      </c>
      <c r="G3095" t="s">
        <v>8224</v>
      </c>
      <c r="H3095" t="s">
        <v>8246</v>
      </c>
      <c r="I3095">
        <v>1447734439</v>
      </c>
      <c r="J3095">
        <v>1444274839</v>
      </c>
      <c r="K3095" t="b">
        <v>0</v>
      </c>
      <c r="L3095">
        <v>0</v>
      </c>
      <c r="M3095" t="b">
        <v>0</v>
      </c>
      <c r="N3095" t="s">
        <v>8305</v>
      </c>
      <c r="O3095" s="9">
        <f t="shared" si="288"/>
        <v>0</v>
      </c>
      <c r="P3095" s="10" t="e">
        <f t="shared" si="289"/>
        <v>#DIV/0!</v>
      </c>
      <c r="Q3095" t="str">
        <f t="shared" si="290"/>
        <v>theater</v>
      </c>
      <c r="R3095" t="str">
        <f t="shared" si="291"/>
        <v>musical</v>
      </c>
      <c r="S3095" s="15">
        <f t="shared" si="292"/>
        <v>42284.893969907411</v>
      </c>
      <c r="T3095" s="15">
        <f t="shared" si="293"/>
        <v>42324.935636574075</v>
      </c>
    </row>
    <row r="3096" spans="1:20" ht="57.6" x14ac:dyDescent="0.3">
      <c r="A3096">
        <v>3954</v>
      </c>
      <c r="B3096" s="3" t="s">
        <v>3951</v>
      </c>
      <c r="C3096" s="3" t="s">
        <v>8061</v>
      </c>
      <c r="D3096">
        <v>25000</v>
      </c>
      <c r="E3096">
        <v>0</v>
      </c>
      <c r="F3096" s="6" t="s">
        <v>8221</v>
      </c>
      <c r="G3096" t="s">
        <v>8229</v>
      </c>
      <c r="H3096" t="s">
        <v>8251</v>
      </c>
      <c r="I3096">
        <v>1405352264</v>
      </c>
      <c r="J3096">
        <v>1400168264</v>
      </c>
      <c r="K3096" t="b">
        <v>0</v>
      </c>
      <c r="L3096">
        <v>0</v>
      </c>
      <c r="M3096" t="b">
        <v>0</v>
      </c>
      <c r="N3096" t="s">
        <v>8271</v>
      </c>
      <c r="O3096" s="9">
        <f t="shared" si="288"/>
        <v>0</v>
      </c>
      <c r="P3096" s="10" t="e">
        <f t="shared" si="289"/>
        <v>#DIV/0!</v>
      </c>
      <c r="Q3096" t="str">
        <f t="shared" si="290"/>
        <v>theater</v>
      </c>
      <c r="R3096" t="str">
        <f t="shared" si="291"/>
        <v>plays</v>
      </c>
      <c r="S3096" s="15">
        <f t="shared" si="292"/>
        <v>41774.401203703703</v>
      </c>
      <c r="T3096" s="15">
        <f t="shared" si="293"/>
        <v>41834.401203703703</v>
      </c>
    </row>
    <row r="3097" spans="1:20" ht="43.2" x14ac:dyDescent="0.3">
      <c r="A3097">
        <v>238</v>
      </c>
      <c r="B3097" s="3" t="s">
        <v>240</v>
      </c>
      <c r="C3097" s="3" t="s">
        <v>4348</v>
      </c>
      <c r="D3097">
        <v>26000</v>
      </c>
      <c r="E3097">
        <v>0</v>
      </c>
      <c r="F3097" s="6" t="s">
        <v>8221</v>
      </c>
      <c r="G3097" t="s">
        <v>8224</v>
      </c>
      <c r="H3097" t="s">
        <v>8246</v>
      </c>
      <c r="I3097">
        <v>1483088400</v>
      </c>
      <c r="J3097">
        <v>1481324760</v>
      </c>
      <c r="K3097" t="b">
        <v>0</v>
      </c>
      <c r="L3097">
        <v>0</v>
      </c>
      <c r="M3097" t="b">
        <v>0</v>
      </c>
      <c r="N3097" t="s">
        <v>8268</v>
      </c>
      <c r="O3097" s="9">
        <f t="shared" si="288"/>
        <v>0</v>
      </c>
      <c r="P3097" s="10" t="e">
        <f t="shared" si="289"/>
        <v>#DIV/0!</v>
      </c>
      <c r="Q3097" t="str">
        <f t="shared" si="290"/>
        <v>film &amp; video</v>
      </c>
      <c r="R3097" t="str">
        <f t="shared" si="291"/>
        <v>drama</v>
      </c>
      <c r="S3097" s="15">
        <f t="shared" si="292"/>
        <v>42713.712499999994</v>
      </c>
      <c r="T3097" s="15">
        <f t="shared" si="293"/>
        <v>42734.125</v>
      </c>
    </row>
    <row r="3098" spans="1:20" ht="43.2" x14ac:dyDescent="0.3">
      <c r="A3098">
        <v>1079</v>
      </c>
      <c r="B3098" s="3" t="s">
        <v>1080</v>
      </c>
      <c r="C3098" s="3" t="s">
        <v>5189</v>
      </c>
      <c r="D3098">
        <v>26000</v>
      </c>
      <c r="E3098">
        <v>678</v>
      </c>
      <c r="F3098" s="6" t="s">
        <v>8221</v>
      </c>
      <c r="G3098" t="s">
        <v>8236</v>
      </c>
      <c r="H3098" t="s">
        <v>8249</v>
      </c>
      <c r="I3098">
        <v>1463232936</v>
      </c>
      <c r="J3098">
        <v>1461072936</v>
      </c>
      <c r="K3098" t="b">
        <v>0</v>
      </c>
      <c r="L3098">
        <v>18</v>
      </c>
      <c r="M3098" t="b">
        <v>0</v>
      </c>
      <c r="N3098" t="s">
        <v>8282</v>
      </c>
      <c r="O3098" s="9">
        <f t="shared" si="288"/>
        <v>2.6076923076923078</v>
      </c>
      <c r="P3098" s="10">
        <f t="shared" si="289"/>
        <v>37.666666666666664</v>
      </c>
      <c r="Q3098" t="str">
        <f t="shared" si="290"/>
        <v>games</v>
      </c>
      <c r="R3098" t="str">
        <f t="shared" si="291"/>
        <v>video games</v>
      </c>
      <c r="S3098" s="15">
        <f t="shared" si="292"/>
        <v>42479.316388888896</v>
      </c>
      <c r="T3098" s="15">
        <f t="shared" si="293"/>
        <v>42504.316388888896</v>
      </c>
    </row>
    <row r="3099" spans="1:20" ht="57.6" x14ac:dyDescent="0.3">
      <c r="A3099">
        <v>1820</v>
      </c>
      <c r="B3099" s="3" t="s">
        <v>1821</v>
      </c>
      <c r="C3099" s="3" t="s">
        <v>5930</v>
      </c>
      <c r="D3099">
        <v>26000</v>
      </c>
      <c r="E3099">
        <v>1707</v>
      </c>
      <c r="F3099" s="6" t="s">
        <v>8221</v>
      </c>
      <c r="G3099" t="s">
        <v>8224</v>
      </c>
      <c r="H3099" t="s">
        <v>8246</v>
      </c>
      <c r="I3099">
        <v>1427850090</v>
      </c>
      <c r="J3099">
        <v>1425261690</v>
      </c>
      <c r="K3099" t="b">
        <v>0</v>
      </c>
      <c r="L3099">
        <v>8</v>
      </c>
      <c r="M3099" t="b">
        <v>0</v>
      </c>
      <c r="N3099" t="s">
        <v>8285</v>
      </c>
      <c r="O3099" s="9">
        <f t="shared" si="288"/>
        <v>6.565384615384616</v>
      </c>
      <c r="P3099" s="10">
        <f t="shared" si="289"/>
        <v>213.375</v>
      </c>
      <c r="Q3099" t="str">
        <f t="shared" si="290"/>
        <v>photography</v>
      </c>
      <c r="R3099" t="str">
        <f t="shared" si="291"/>
        <v>photobooks</v>
      </c>
      <c r="S3099" s="15">
        <f t="shared" si="292"/>
        <v>42064.834375000006</v>
      </c>
      <c r="T3099" s="15">
        <f t="shared" si="293"/>
        <v>42094.792708333334</v>
      </c>
    </row>
    <row r="3100" spans="1:20" ht="43.2" x14ac:dyDescent="0.3">
      <c r="A3100">
        <v>3952</v>
      </c>
      <c r="B3100" s="3" t="s">
        <v>3949</v>
      </c>
      <c r="C3100" s="3" t="s">
        <v>8059</v>
      </c>
      <c r="D3100">
        <v>26000</v>
      </c>
      <c r="E3100">
        <v>25</v>
      </c>
      <c r="F3100" s="6" t="s">
        <v>8221</v>
      </c>
      <c r="G3100" t="s">
        <v>8224</v>
      </c>
      <c r="H3100" t="s">
        <v>8246</v>
      </c>
      <c r="I3100">
        <v>1445885890</v>
      </c>
      <c r="J3100">
        <v>1440701890</v>
      </c>
      <c r="K3100" t="b">
        <v>0</v>
      </c>
      <c r="L3100">
        <v>1</v>
      </c>
      <c r="M3100" t="b">
        <v>0</v>
      </c>
      <c r="N3100" t="s">
        <v>8271</v>
      </c>
      <c r="O3100" s="9">
        <f t="shared" si="288"/>
        <v>9.6153846153846159E-2</v>
      </c>
      <c r="P3100" s="10">
        <f t="shared" si="289"/>
        <v>25</v>
      </c>
      <c r="Q3100" t="str">
        <f t="shared" si="290"/>
        <v>theater</v>
      </c>
      <c r="R3100" t="str">
        <f t="shared" si="291"/>
        <v>plays</v>
      </c>
      <c r="S3100" s="15">
        <f t="shared" si="292"/>
        <v>42243.540393518517</v>
      </c>
      <c r="T3100" s="15">
        <f t="shared" si="293"/>
        <v>42303.540393518517</v>
      </c>
    </row>
    <row r="3101" spans="1:20" ht="43.2" x14ac:dyDescent="0.3">
      <c r="A3101">
        <v>3109</v>
      </c>
      <c r="B3101" s="3" t="s">
        <v>3109</v>
      </c>
      <c r="C3101" s="3" t="s">
        <v>7219</v>
      </c>
      <c r="D3101">
        <v>26500</v>
      </c>
      <c r="E3101">
        <v>6633</v>
      </c>
      <c r="F3101" s="6" t="s">
        <v>8221</v>
      </c>
      <c r="G3101" t="s">
        <v>8224</v>
      </c>
      <c r="H3101" t="s">
        <v>8246</v>
      </c>
      <c r="I3101">
        <v>1409194810</v>
      </c>
      <c r="J3101">
        <v>1406170810</v>
      </c>
      <c r="K3101" t="b">
        <v>0</v>
      </c>
      <c r="L3101">
        <v>114</v>
      </c>
      <c r="M3101" t="b">
        <v>0</v>
      </c>
      <c r="N3101" t="s">
        <v>8303</v>
      </c>
      <c r="O3101" s="9">
        <f t="shared" si="288"/>
        <v>25.030188679245285</v>
      </c>
      <c r="P3101" s="10">
        <f t="shared" si="289"/>
        <v>58.184210526315788</v>
      </c>
      <c r="Q3101" t="str">
        <f t="shared" si="290"/>
        <v>theater</v>
      </c>
      <c r="R3101" t="str">
        <f t="shared" si="291"/>
        <v>spaces</v>
      </c>
      <c r="S3101" s="15">
        <f t="shared" si="292"/>
        <v>41843.875115740739</v>
      </c>
      <c r="T3101" s="15">
        <f t="shared" si="293"/>
        <v>41878.875115740739</v>
      </c>
    </row>
    <row r="3102" spans="1:20" ht="43.2" x14ac:dyDescent="0.3">
      <c r="A3102">
        <v>922</v>
      </c>
      <c r="B3102" s="3" t="s">
        <v>923</v>
      </c>
      <c r="C3102" s="3" t="s">
        <v>5032</v>
      </c>
      <c r="D3102">
        <v>27000</v>
      </c>
      <c r="E3102">
        <v>5680</v>
      </c>
      <c r="F3102" s="6" t="s">
        <v>8221</v>
      </c>
      <c r="G3102" t="s">
        <v>8224</v>
      </c>
      <c r="H3102" t="s">
        <v>8246</v>
      </c>
      <c r="I3102">
        <v>1412167393</v>
      </c>
      <c r="J3102">
        <v>1409143393</v>
      </c>
      <c r="K3102" t="b">
        <v>0</v>
      </c>
      <c r="L3102">
        <v>30</v>
      </c>
      <c r="M3102" t="b">
        <v>0</v>
      </c>
      <c r="N3102" t="s">
        <v>8278</v>
      </c>
      <c r="O3102" s="9">
        <f t="shared" si="288"/>
        <v>21.037037037037038</v>
      </c>
      <c r="P3102" s="10">
        <f t="shared" si="289"/>
        <v>189.33333333333334</v>
      </c>
      <c r="Q3102" t="str">
        <f t="shared" si="290"/>
        <v>music</v>
      </c>
      <c r="R3102" t="str">
        <f t="shared" si="291"/>
        <v>jazz</v>
      </c>
      <c r="S3102" s="15">
        <f t="shared" si="292"/>
        <v>41878.280011574076</v>
      </c>
      <c r="T3102" s="15">
        <f t="shared" si="293"/>
        <v>41913.280011574076</v>
      </c>
    </row>
    <row r="3103" spans="1:20" ht="57.6" x14ac:dyDescent="0.3">
      <c r="A3103">
        <v>715</v>
      </c>
      <c r="B3103" s="3" t="s">
        <v>716</v>
      </c>
      <c r="C3103" s="3" t="s">
        <v>4825</v>
      </c>
      <c r="D3103">
        <v>27500</v>
      </c>
      <c r="E3103">
        <v>1389</v>
      </c>
      <c r="F3103" s="6" t="s">
        <v>8221</v>
      </c>
      <c r="G3103" t="s">
        <v>8224</v>
      </c>
      <c r="H3103" t="s">
        <v>8246</v>
      </c>
      <c r="I3103">
        <v>1446693040</v>
      </c>
      <c r="J3103">
        <v>1443233440</v>
      </c>
      <c r="K3103" t="b">
        <v>0</v>
      </c>
      <c r="L3103">
        <v>12</v>
      </c>
      <c r="M3103" t="b">
        <v>0</v>
      </c>
      <c r="N3103" t="s">
        <v>8273</v>
      </c>
      <c r="O3103" s="9">
        <f t="shared" si="288"/>
        <v>5.0509090909090908</v>
      </c>
      <c r="P3103" s="10">
        <f t="shared" si="289"/>
        <v>115.75</v>
      </c>
      <c r="Q3103" t="str">
        <f t="shared" si="290"/>
        <v>technology</v>
      </c>
      <c r="R3103" t="str">
        <f t="shared" si="291"/>
        <v>wearables</v>
      </c>
      <c r="S3103" s="15">
        <f t="shared" si="292"/>
        <v>42272.840740740736</v>
      </c>
      <c r="T3103" s="15">
        <f t="shared" si="293"/>
        <v>42312.882407407407</v>
      </c>
    </row>
    <row r="3104" spans="1:20" ht="43.2" x14ac:dyDescent="0.3">
      <c r="A3104">
        <v>227</v>
      </c>
      <c r="B3104" s="3" t="s">
        <v>229</v>
      </c>
      <c r="C3104" s="3" t="s">
        <v>4337</v>
      </c>
      <c r="D3104">
        <v>28000</v>
      </c>
      <c r="E3104">
        <v>0</v>
      </c>
      <c r="F3104" s="6" t="s">
        <v>8221</v>
      </c>
      <c r="G3104" t="s">
        <v>8224</v>
      </c>
      <c r="H3104" t="s">
        <v>8246</v>
      </c>
      <c r="I3104">
        <v>1436477241</v>
      </c>
      <c r="J3104">
        <v>1433885241</v>
      </c>
      <c r="K3104" t="b">
        <v>0</v>
      </c>
      <c r="L3104">
        <v>0</v>
      </c>
      <c r="M3104" t="b">
        <v>0</v>
      </c>
      <c r="N3104" t="s">
        <v>8268</v>
      </c>
      <c r="O3104" s="9">
        <f t="shared" si="288"/>
        <v>0</v>
      </c>
      <c r="P3104" s="10" t="e">
        <f t="shared" si="289"/>
        <v>#DIV/0!</v>
      </c>
      <c r="Q3104" t="str">
        <f t="shared" si="290"/>
        <v>film &amp; video</v>
      </c>
      <c r="R3104" t="str">
        <f t="shared" si="291"/>
        <v>drama</v>
      </c>
      <c r="S3104" s="15">
        <f t="shared" si="292"/>
        <v>42164.643993055557</v>
      </c>
      <c r="T3104" s="15">
        <f t="shared" si="293"/>
        <v>42194.643993055557</v>
      </c>
    </row>
    <row r="3105" spans="1:20" ht="43.2" x14ac:dyDescent="0.3">
      <c r="A3105">
        <v>1795</v>
      </c>
      <c r="B3105" s="3" t="s">
        <v>1796</v>
      </c>
      <c r="C3105" s="3" t="s">
        <v>5905</v>
      </c>
      <c r="D3105">
        <v>28000</v>
      </c>
      <c r="E3105">
        <v>10846</v>
      </c>
      <c r="F3105" s="6" t="s">
        <v>8221</v>
      </c>
      <c r="G3105" t="s">
        <v>8236</v>
      </c>
      <c r="H3105" t="s">
        <v>8249</v>
      </c>
      <c r="I3105">
        <v>1476460800</v>
      </c>
      <c r="J3105">
        <v>1473922541</v>
      </c>
      <c r="K3105" t="b">
        <v>1</v>
      </c>
      <c r="L3105">
        <v>81</v>
      </c>
      <c r="M3105" t="b">
        <v>0</v>
      </c>
      <c r="N3105" t="s">
        <v>8285</v>
      </c>
      <c r="O3105" s="9">
        <f t="shared" si="288"/>
        <v>38.735714285714288</v>
      </c>
      <c r="P3105" s="10">
        <f t="shared" si="289"/>
        <v>133.90123456790124</v>
      </c>
      <c r="Q3105" t="str">
        <f t="shared" si="290"/>
        <v>photography</v>
      </c>
      <c r="R3105" t="str">
        <f t="shared" si="291"/>
        <v>photobooks</v>
      </c>
      <c r="S3105" s="15">
        <f t="shared" si="292"/>
        <v>42628.038668981477</v>
      </c>
      <c r="T3105" s="15">
        <f t="shared" si="293"/>
        <v>42657.416666666672</v>
      </c>
    </row>
    <row r="3106" spans="1:20" ht="43.2" x14ac:dyDescent="0.3">
      <c r="A3106">
        <v>1808</v>
      </c>
      <c r="B3106" s="3" t="s">
        <v>1809</v>
      </c>
      <c r="C3106" s="3" t="s">
        <v>5918</v>
      </c>
      <c r="D3106">
        <v>28000</v>
      </c>
      <c r="E3106">
        <v>11594</v>
      </c>
      <c r="F3106" s="6" t="s">
        <v>8221</v>
      </c>
      <c r="G3106" t="s">
        <v>8224</v>
      </c>
      <c r="H3106" t="s">
        <v>8246</v>
      </c>
      <c r="I3106">
        <v>1486830030</v>
      </c>
      <c r="J3106">
        <v>1483806030</v>
      </c>
      <c r="K3106" t="b">
        <v>1</v>
      </c>
      <c r="L3106">
        <v>96</v>
      </c>
      <c r="M3106" t="b">
        <v>0</v>
      </c>
      <c r="N3106" t="s">
        <v>8285</v>
      </c>
      <c r="O3106" s="9">
        <f t="shared" ref="O3106:O3169" si="294">E3106/D3106*100</f>
        <v>41.407142857142858</v>
      </c>
      <c r="P3106" s="10">
        <f t="shared" ref="P3106:P3169" si="295">E3106/L3106</f>
        <v>120.77083333333333</v>
      </c>
      <c r="Q3106" t="str">
        <f t="shared" ref="Q3106:Q3169" si="296">LEFT(N3106, SEARCH("/", N3106)-1)</f>
        <v>photography</v>
      </c>
      <c r="R3106" t="str">
        <f t="shared" ref="R3106:R3169" si="297">RIGHT(N3106,LEN(N3106)-SEARCH("/",N3106))</f>
        <v>photobooks</v>
      </c>
      <c r="S3106" s="15">
        <f t="shared" si="292"/>
        <v>42742.430902777778</v>
      </c>
      <c r="T3106" s="15">
        <f t="shared" si="293"/>
        <v>42777.430902777778</v>
      </c>
    </row>
    <row r="3107" spans="1:20" ht="28.8" x14ac:dyDescent="0.3">
      <c r="A3107">
        <v>2127</v>
      </c>
      <c r="B3107" s="3" t="s">
        <v>2128</v>
      </c>
      <c r="C3107" s="3" t="s">
        <v>6237</v>
      </c>
      <c r="D3107">
        <v>28000</v>
      </c>
      <c r="E3107">
        <v>8076</v>
      </c>
      <c r="F3107" s="6" t="s">
        <v>8221</v>
      </c>
      <c r="G3107" t="s">
        <v>8225</v>
      </c>
      <c r="H3107" t="s">
        <v>8247</v>
      </c>
      <c r="I3107">
        <v>1426158463</v>
      </c>
      <c r="J3107">
        <v>1423570063</v>
      </c>
      <c r="K3107" t="b">
        <v>0</v>
      </c>
      <c r="L3107">
        <v>236</v>
      </c>
      <c r="M3107" t="b">
        <v>0</v>
      </c>
      <c r="N3107" t="s">
        <v>8282</v>
      </c>
      <c r="O3107" s="9">
        <f t="shared" si="294"/>
        <v>28.842857142857142</v>
      </c>
      <c r="P3107" s="10">
        <f t="shared" si="295"/>
        <v>34.220338983050844</v>
      </c>
      <c r="Q3107" t="str">
        <f t="shared" si="296"/>
        <v>games</v>
      </c>
      <c r="R3107" t="str">
        <f t="shared" si="297"/>
        <v>video games</v>
      </c>
      <c r="S3107" s="15">
        <f t="shared" si="292"/>
        <v>42045.25535879629</v>
      </c>
      <c r="T3107" s="15">
        <f t="shared" si="293"/>
        <v>42075.213692129633</v>
      </c>
    </row>
    <row r="3108" spans="1:20" ht="43.2" x14ac:dyDescent="0.3">
      <c r="A3108">
        <v>2401</v>
      </c>
      <c r="B3108" s="3" t="s">
        <v>2402</v>
      </c>
      <c r="C3108" s="3" t="s">
        <v>6511</v>
      </c>
      <c r="D3108">
        <v>28000</v>
      </c>
      <c r="E3108">
        <v>201</v>
      </c>
      <c r="F3108" s="6" t="s">
        <v>8221</v>
      </c>
      <c r="G3108" t="s">
        <v>8224</v>
      </c>
      <c r="H3108" t="s">
        <v>8246</v>
      </c>
      <c r="I3108">
        <v>1457207096</v>
      </c>
      <c r="J3108">
        <v>1452023096</v>
      </c>
      <c r="K3108" t="b">
        <v>0</v>
      </c>
      <c r="L3108">
        <v>9</v>
      </c>
      <c r="M3108" t="b">
        <v>0</v>
      </c>
      <c r="N3108" t="s">
        <v>8284</v>
      </c>
      <c r="O3108" s="9">
        <f t="shared" si="294"/>
        <v>0.71785714285714286</v>
      </c>
      <c r="P3108" s="10">
        <f t="shared" si="295"/>
        <v>22.333333333333332</v>
      </c>
      <c r="Q3108" t="str">
        <f t="shared" si="296"/>
        <v>food</v>
      </c>
      <c r="R3108" t="str">
        <f t="shared" si="297"/>
        <v>food trucks</v>
      </c>
      <c r="S3108" s="15">
        <f t="shared" si="292"/>
        <v>42374.572870370372</v>
      </c>
      <c r="T3108" s="15">
        <f t="shared" si="293"/>
        <v>42434.572870370372</v>
      </c>
    </row>
    <row r="3109" spans="1:20" ht="43.2" x14ac:dyDescent="0.3">
      <c r="A3109">
        <v>3957</v>
      </c>
      <c r="B3109" s="3" t="s">
        <v>3954</v>
      </c>
      <c r="C3109" s="3" t="s">
        <v>8064</v>
      </c>
      <c r="D3109">
        <v>28000</v>
      </c>
      <c r="E3109">
        <v>7</v>
      </c>
      <c r="F3109" s="6" t="s">
        <v>8221</v>
      </c>
      <c r="G3109" t="s">
        <v>8224</v>
      </c>
      <c r="H3109" t="s">
        <v>8246</v>
      </c>
      <c r="I3109">
        <v>1468020354</v>
      </c>
      <c r="J3109">
        <v>1464045954</v>
      </c>
      <c r="K3109" t="b">
        <v>0</v>
      </c>
      <c r="L3109">
        <v>1</v>
      </c>
      <c r="M3109" t="b">
        <v>0</v>
      </c>
      <c r="N3109" t="s">
        <v>8271</v>
      </c>
      <c r="O3109" s="9">
        <f t="shared" si="294"/>
        <v>2.5000000000000001E-2</v>
      </c>
      <c r="P3109" s="10">
        <f t="shared" si="295"/>
        <v>7</v>
      </c>
      <c r="Q3109" t="str">
        <f t="shared" si="296"/>
        <v>theater</v>
      </c>
      <c r="R3109" t="str">
        <f t="shared" si="297"/>
        <v>plays</v>
      </c>
      <c r="S3109" s="15">
        <f t="shared" si="292"/>
        <v>42513.726319444439</v>
      </c>
      <c r="T3109" s="15">
        <f t="shared" si="293"/>
        <v>42559.726319444439</v>
      </c>
    </row>
    <row r="3110" spans="1:20" ht="43.2" x14ac:dyDescent="0.3">
      <c r="A3110">
        <v>226</v>
      </c>
      <c r="B3110" s="3" t="s">
        <v>228</v>
      </c>
      <c r="C3110" s="3" t="s">
        <v>4336</v>
      </c>
      <c r="D3110">
        <v>29000</v>
      </c>
      <c r="E3110">
        <v>250</v>
      </c>
      <c r="F3110" s="6" t="s">
        <v>8221</v>
      </c>
      <c r="G3110" t="s">
        <v>8225</v>
      </c>
      <c r="H3110" t="s">
        <v>8247</v>
      </c>
      <c r="I3110">
        <v>1433064540</v>
      </c>
      <c r="J3110">
        <v>1428854344</v>
      </c>
      <c r="K3110" t="b">
        <v>0</v>
      </c>
      <c r="L3110">
        <v>2</v>
      </c>
      <c r="M3110" t="b">
        <v>0</v>
      </c>
      <c r="N3110" t="s">
        <v>8268</v>
      </c>
      <c r="O3110" s="9">
        <f t="shared" si="294"/>
        <v>0.86206896551724133</v>
      </c>
      <c r="P3110" s="10">
        <f t="shared" si="295"/>
        <v>125</v>
      </c>
      <c r="Q3110" t="str">
        <f t="shared" si="296"/>
        <v>film &amp; video</v>
      </c>
      <c r="R3110" t="str">
        <f t="shared" si="297"/>
        <v>drama</v>
      </c>
      <c r="S3110" s="15">
        <f t="shared" si="292"/>
        <v>42106.416018518517</v>
      </c>
      <c r="T3110" s="15">
        <f t="shared" si="293"/>
        <v>42155.145138888889</v>
      </c>
    </row>
    <row r="3111" spans="1:20" ht="43.2" x14ac:dyDescent="0.3">
      <c r="A3111">
        <v>678</v>
      </c>
      <c r="B3111" s="3" t="s">
        <v>679</v>
      </c>
      <c r="C3111" s="3" t="s">
        <v>4788</v>
      </c>
      <c r="D3111">
        <v>29000</v>
      </c>
      <c r="E3111">
        <v>1108</v>
      </c>
      <c r="F3111" s="6" t="s">
        <v>8221</v>
      </c>
      <c r="G3111" t="s">
        <v>8224</v>
      </c>
      <c r="H3111" t="s">
        <v>8246</v>
      </c>
      <c r="I3111">
        <v>1463821338</v>
      </c>
      <c r="J3111">
        <v>1461229338</v>
      </c>
      <c r="K3111" t="b">
        <v>0</v>
      </c>
      <c r="L3111">
        <v>17</v>
      </c>
      <c r="M3111" t="b">
        <v>0</v>
      </c>
      <c r="N3111" t="s">
        <v>8273</v>
      </c>
      <c r="O3111" s="9">
        <f t="shared" si="294"/>
        <v>3.8206896551724134</v>
      </c>
      <c r="P3111" s="10">
        <f t="shared" si="295"/>
        <v>65.17647058823529</v>
      </c>
      <c r="Q3111" t="str">
        <f t="shared" si="296"/>
        <v>technology</v>
      </c>
      <c r="R3111" t="str">
        <f t="shared" si="297"/>
        <v>wearables</v>
      </c>
      <c r="S3111" s="15">
        <f t="shared" si="292"/>
        <v>42481.126597222217</v>
      </c>
      <c r="T3111" s="15">
        <f t="shared" si="293"/>
        <v>42511.126597222217</v>
      </c>
    </row>
    <row r="3112" spans="1:20" ht="43.2" x14ac:dyDescent="0.3">
      <c r="A3112">
        <v>447</v>
      </c>
      <c r="B3112" s="3" t="s">
        <v>448</v>
      </c>
      <c r="C3112" s="3" t="s">
        <v>4557</v>
      </c>
      <c r="D3112">
        <v>30000</v>
      </c>
      <c r="E3112">
        <v>5</v>
      </c>
      <c r="F3112" s="6" t="s">
        <v>8221</v>
      </c>
      <c r="G3112" t="s">
        <v>8225</v>
      </c>
      <c r="H3112" t="s">
        <v>8247</v>
      </c>
      <c r="I3112">
        <v>1364041163</v>
      </c>
      <c r="J3112">
        <v>1361884763</v>
      </c>
      <c r="K3112" t="b">
        <v>0</v>
      </c>
      <c r="L3112">
        <v>1</v>
      </c>
      <c r="M3112" t="b">
        <v>0</v>
      </c>
      <c r="N3112" t="s">
        <v>8270</v>
      </c>
      <c r="O3112" s="9">
        <f t="shared" si="294"/>
        <v>1.6666666666666666E-2</v>
      </c>
      <c r="P3112" s="10">
        <f t="shared" si="295"/>
        <v>5</v>
      </c>
      <c r="Q3112" t="str">
        <f t="shared" si="296"/>
        <v>film &amp; video</v>
      </c>
      <c r="R3112" t="str">
        <f t="shared" si="297"/>
        <v>animation</v>
      </c>
      <c r="S3112" s="15">
        <f t="shared" si="292"/>
        <v>41331.305127314816</v>
      </c>
      <c r="T3112" s="15">
        <f t="shared" si="293"/>
        <v>41356.263460648144</v>
      </c>
    </row>
    <row r="3113" spans="1:20" ht="43.2" x14ac:dyDescent="0.3">
      <c r="A3113">
        <v>473</v>
      </c>
      <c r="B3113" s="3" t="s">
        <v>474</v>
      </c>
      <c r="C3113" s="3" t="s">
        <v>4583</v>
      </c>
      <c r="D3113">
        <v>30000</v>
      </c>
      <c r="E3113">
        <v>861</v>
      </c>
      <c r="F3113" s="6" t="s">
        <v>8221</v>
      </c>
      <c r="G3113" t="s">
        <v>8224</v>
      </c>
      <c r="H3113" t="s">
        <v>8246</v>
      </c>
      <c r="I3113">
        <v>1410972319</v>
      </c>
      <c r="J3113">
        <v>1408380319</v>
      </c>
      <c r="K3113" t="b">
        <v>0</v>
      </c>
      <c r="L3113">
        <v>14</v>
      </c>
      <c r="M3113" t="b">
        <v>0</v>
      </c>
      <c r="N3113" t="s">
        <v>8270</v>
      </c>
      <c r="O3113" s="9">
        <f t="shared" si="294"/>
        <v>2.87</v>
      </c>
      <c r="P3113" s="10">
        <f t="shared" si="295"/>
        <v>61.5</v>
      </c>
      <c r="Q3113" t="str">
        <f t="shared" si="296"/>
        <v>film &amp; video</v>
      </c>
      <c r="R3113" t="str">
        <f t="shared" si="297"/>
        <v>animation</v>
      </c>
      <c r="S3113" s="15">
        <f t="shared" si="292"/>
        <v>41869.448136574072</v>
      </c>
      <c r="T3113" s="15">
        <f t="shared" si="293"/>
        <v>41899.448136574072</v>
      </c>
    </row>
    <row r="3114" spans="1:20" ht="43.2" x14ac:dyDescent="0.3">
      <c r="A3114">
        <v>481</v>
      </c>
      <c r="B3114" s="3" t="s">
        <v>482</v>
      </c>
      <c r="C3114" s="3" t="s">
        <v>4591</v>
      </c>
      <c r="D3114">
        <v>30000</v>
      </c>
      <c r="E3114">
        <v>1830</v>
      </c>
      <c r="F3114" s="6" t="s">
        <v>8221</v>
      </c>
      <c r="G3114" t="s">
        <v>8224</v>
      </c>
      <c r="H3114" t="s">
        <v>8246</v>
      </c>
      <c r="I3114">
        <v>1349885289</v>
      </c>
      <c r="J3114">
        <v>1347293289</v>
      </c>
      <c r="K3114" t="b">
        <v>0</v>
      </c>
      <c r="L3114">
        <v>21</v>
      </c>
      <c r="M3114" t="b">
        <v>0</v>
      </c>
      <c r="N3114" t="s">
        <v>8270</v>
      </c>
      <c r="O3114" s="9">
        <f t="shared" si="294"/>
        <v>6.1</v>
      </c>
      <c r="P3114" s="10">
        <f t="shared" si="295"/>
        <v>87.142857142857139</v>
      </c>
      <c r="Q3114" t="str">
        <f t="shared" si="296"/>
        <v>film &amp; video</v>
      </c>
      <c r="R3114" t="str">
        <f t="shared" si="297"/>
        <v>animation</v>
      </c>
      <c r="S3114" s="15">
        <f t="shared" si="292"/>
        <v>41162.422326388885</v>
      </c>
      <c r="T3114" s="15">
        <f t="shared" si="293"/>
        <v>41192.422326388885</v>
      </c>
    </row>
    <row r="3115" spans="1:20" ht="43.2" x14ac:dyDescent="0.3">
      <c r="A3115">
        <v>493</v>
      </c>
      <c r="B3115" s="3" t="s">
        <v>494</v>
      </c>
      <c r="C3115" s="3" t="s">
        <v>4603</v>
      </c>
      <c r="D3115">
        <v>30000</v>
      </c>
      <c r="E3115">
        <v>0</v>
      </c>
      <c r="F3115" s="6" t="s">
        <v>8221</v>
      </c>
      <c r="G3115" t="s">
        <v>8225</v>
      </c>
      <c r="H3115" t="s">
        <v>8247</v>
      </c>
      <c r="I3115">
        <v>1432142738</v>
      </c>
      <c r="J3115">
        <v>1429550738</v>
      </c>
      <c r="K3115" t="b">
        <v>0</v>
      </c>
      <c r="L3115">
        <v>0</v>
      </c>
      <c r="M3115" t="b">
        <v>0</v>
      </c>
      <c r="N3115" t="s">
        <v>8270</v>
      </c>
      <c r="O3115" s="9">
        <f t="shared" si="294"/>
        <v>0</v>
      </c>
      <c r="P3115" s="10" t="e">
        <f t="shared" si="295"/>
        <v>#DIV/0!</v>
      </c>
      <c r="Q3115" t="str">
        <f t="shared" si="296"/>
        <v>film &amp; video</v>
      </c>
      <c r="R3115" t="str">
        <f t="shared" si="297"/>
        <v>animation</v>
      </c>
      <c r="S3115" s="15">
        <f t="shared" si="292"/>
        <v>42114.476134259254</v>
      </c>
      <c r="T3115" s="15">
        <f t="shared" si="293"/>
        <v>42144.476134259254</v>
      </c>
    </row>
    <row r="3116" spans="1:20" ht="72" x14ac:dyDescent="0.3">
      <c r="A3116">
        <v>587</v>
      </c>
      <c r="B3116" s="3" t="s">
        <v>588</v>
      </c>
      <c r="C3116" s="3" t="s">
        <v>4697</v>
      </c>
      <c r="D3116">
        <v>30000</v>
      </c>
      <c r="E3116">
        <v>2725</v>
      </c>
      <c r="F3116" s="6" t="s">
        <v>8221</v>
      </c>
      <c r="G3116" t="s">
        <v>8229</v>
      </c>
      <c r="H3116" t="s">
        <v>8251</v>
      </c>
      <c r="I3116">
        <v>1429207833</v>
      </c>
      <c r="J3116">
        <v>1426615833</v>
      </c>
      <c r="K3116" t="b">
        <v>0</v>
      </c>
      <c r="L3116">
        <v>7</v>
      </c>
      <c r="M3116" t="b">
        <v>0</v>
      </c>
      <c r="N3116" t="s">
        <v>8272</v>
      </c>
      <c r="O3116" s="9">
        <f t="shared" si="294"/>
        <v>9.0833333333333339</v>
      </c>
      <c r="P3116" s="10">
        <f t="shared" si="295"/>
        <v>389.28571428571428</v>
      </c>
      <c r="Q3116" t="str">
        <f t="shared" si="296"/>
        <v>technology</v>
      </c>
      <c r="R3116" t="str">
        <f t="shared" si="297"/>
        <v>web</v>
      </c>
      <c r="S3116" s="15">
        <f t="shared" si="292"/>
        <v>42080.507326388892</v>
      </c>
      <c r="T3116" s="15">
        <f t="shared" si="293"/>
        <v>42110.507326388892</v>
      </c>
    </row>
    <row r="3117" spans="1:20" ht="57.6" x14ac:dyDescent="0.3">
      <c r="A3117">
        <v>671</v>
      </c>
      <c r="B3117" s="3" t="s">
        <v>672</v>
      </c>
      <c r="C3117" s="3" t="s">
        <v>4781</v>
      </c>
      <c r="D3117">
        <v>30000</v>
      </c>
      <c r="E3117">
        <v>11828</v>
      </c>
      <c r="F3117" s="6" t="s">
        <v>8221</v>
      </c>
      <c r="G3117" t="s">
        <v>8224</v>
      </c>
      <c r="H3117" t="s">
        <v>8246</v>
      </c>
      <c r="I3117">
        <v>1421208000</v>
      </c>
      <c r="J3117">
        <v>1418315852</v>
      </c>
      <c r="K3117" t="b">
        <v>0</v>
      </c>
      <c r="L3117">
        <v>15</v>
      </c>
      <c r="M3117" t="b">
        <v>0</v>
      </c>
      <c r="N3117" t="s">
        <v>8273</v>
      </c>
      <c r="O3117" s="9">
        <f t="shared" si="294"/>
        <v>39.426666666666662</v>
      </c>
      <c r="P3117" s="10">
        <f t="shared" si="295"/>
        <v>788.5333333333333</v>
      </c>
      <c r="Q3117" t="str">
        <f t="shared" si="296"/>
        <v>technology</v>
      </c>
      <c r="R3117" t="str">
        <f t="shared" si="297"/>
        <v>wearables</v>
      </c>
      <c r="S3117" s="15">
        <f t="shared" si="292"/>
        <v>41984.442731481482</v>
      </c>
      <c r="T3117" s="15">
        <f t="shared" si="293"/>
        <v>42017.916666666672</v>
      </c>
    </row>
    <row r="3118" spans="1:20" ht="57.6" x14ac:dyDescent="0.3">
      <c r="A3118">
        <v>902</v>
      </c>
      <c r="B3118" s="3" t="s">
        <v>903</v>
      </c>
      <c r="C3118" s="3" t="s">
        <v>5012</v>
      </c>
      <c r="D3118">
        <v>30000</v>
      </c>
      <c r="E3118">
        <v>90</v>
      </c>
      <c r="F3118" s="6" t="s">
        <v>8221</v>
      </c>
      <c r="G3118" t="s">
        <v>8224</v>
      </c>
      <c r="H3118" t="s">
        <v>8246</v>
      </c>
      <c r="I3118">
        <v>1409412600</v>
      </c>
      <c r="J3118">
        <v>1404947422</v>
      </c>
      <c r="K3118" t="b">
        <v>0</v>
      </c>
      <c r="L3118">
        <v>3</v>
      </c>
      <c r="M3118" t="b">
        <v>0</v>
      </c>
      <c r="N3118" t="s">
        <v>8278</v>
      </c>
      <c r="O3118" s="9">
        <f t="shared" si="294"/>
        <v>0.3</v>
      </c>
      <c r="P3118" s="10">
        <f t="shared" si="295"/>
        <v>30</v>
      </c>
      <c r="Q3118" t="str">
        <f t="shared" si="296"/>
        <v>music</v>
      </c>
      <c r="R3118" t="str">
        <f t="shared" si="297"/>
        <v>jazz</v>
      </c>
      <c r="S3118" s="15">
        <f t="shared" si="292"/>
        <v>41829.715532407405</v>
      </c>
      <c r="T3118" s="15">
        <f t="shared" si="293"/>
        <v>41881.395833333336</v>
      </c>
    </row>
    <row r="3119" spans="1:20" ht="43.2" x14ac:dyDescent="0.3">
      <c r="A3119">
        <v>913</v>
      </c>
      <c r="B3119" s="3" t="s">
        <v>914</v>
      </c>
      <c r="C3119" s="3" t="s">
        <v>5023</v>
      </c>
      <c r="D3119">
        <v>30000</v>
      </c>
      <c r="E3119">
        <v>1982</v>
      </c>
      <c r="F3119" s="6" t="s">
        <v>8221</v>
      </c>
      <c r="G3119" t="s">
        <v>8224</v>
      </c>
      <c r="H3119" t="s">
        <v>8246</v>
      </c>
      <c r="I3119">
        <v>1336188019</v>
      </c>
      <c r="J3119">
        <v>1333596019</v>
      </c>
      <c r="K3119" t="b">
        <v>0</v>
      </c>
      <c r="L3119">
        <v>24</v>
      </c>
      <c r="M3119" t="b">
        <v>0</v>
      </c>
      <c r="N3119" t="s">
        <v>8278</v>
      </c>
      <c r="O3119" s="9">
        <f t="shared" si="294"/>
        <v>6.6066666666666665</v>
      </c>
      <c r="P3119" s="10">
        <f t="shared" si="295"/>
        <v>82.583333333333329</v>
      </c>
      <c r="Q3119" t="str">
        <f t="shared" si="296"/>
        <v>music</v>
      </c>
      <c r="R3119" t="str">
        <f t="shared" si="297"/>
        <v>jazz</v>
      </c>
      <c r="S3119" s="15">
        <f t="shared" si="292"/>
        <v>41003.889108796298</v>
      </c>
      <c r="T3119" s="15">
        <f t="shared" si="293"/>
        <v>41033.889108796298</v>
      </c>
    </row>
    <row r="3120" spans="1:20" ht="28.8" x14ac:dyDescent="0.3">
      <c r="A3120">
        <v>969</v>
      </c>
      <c r="B3120" s="3" t="s">
        <v>970</v>
      </c>
      <c r="C3120" s="3" t="s">
        <v>5079</v>
      </c>
      <c r="D3120">
        <v>30000</v>
      </c>
      <c r="E3120">
        <v>14000</v>
      </c>
      <c r="F3120" s="6" t="s">
        <v>8221</v>
      </c>
      <c r="G3120" t="s">
        <v>8238</v>
      </c>
      <c r="H3120" t="s">
        <v>8256</v>
      </c>
      <c r="I3120">
        <v>1486624607</v>
      </c>
      <c r="J3120">
        <v>1483773407</v>
      </c>
      <c r="K3120" t="b">
        <v>0</v>
      </c>
      <c r="L3120">
        <v>11</v>
      </c>
      <c r="M3120" t="b">
        <v>0</v>
      </c>
      <c r="N3120" t="s">
        <v>8273</v>
      </c>
      <c r="O3120" s="9">
        <f t="shared" si="294"/>
        <v>46.666666666666664</v>
      </c>
      <c r="P3120" s="10">
        <f t="shared" si="295"/>
        <v>1272.7272727272727</v>
      </c>
      <c r="Q3120" t="str">
        <f t="shared" si="296"/>
        <v>technology</v>
      </c>
      <c r="R3120" t="str">
        <f t="shared" si="297"/>
        <v>wearables</v>
      </c>
      <c r="S3120" s="15">
        <f t="shared" si="292"/>
        <v>42742.05332175926</v>
      </c>
      <c r="T3120" s="15">
        <f t="shared" si="293"/>
        <v>42775.05332175926</v>
      </c>
    </row>
    <row r="3121" spans="1:20" ht="43.2" x14ac:dyDescent="0.3">
      <c r="A3121">
        <v>985</v>
      </c>
      <c r="B3121" s="3" t="s">
        <v>986</v>
      </c>
      <c r="C3121" s="3" t="s">
        <v>5095</v>
      </c>
      <c r="D3121">
        <v>30000</v>
      </c>
      <c r="E3121">
        <v>1888</v>
      </c>
      <c r="F3121" s="6" t="s">
        <v>8221</v>
      </c>
      <c r="G3121" t="s">
        <v>8236</v>
      </c>
      <c r="H3121" t="s">
        <v>8249</v>
      </c>
      <c r="I3121">
        <v>1451602800</v>
      </c>
      <c r="J3121">
        <v>1449011610</v>
      </c>
      <c r="K3121" t="b">
        <v>0</v>
      </c>
      <c r="L3121">
        <v>23</v>
      </c>
      <c r="M3121" t="b">
        <v>0</v>
      </c>
      <c r="N3121" t="s">
        <v>8273</v>
      </c>
      <c r="O3121" s="9">
        <f t="shared" si="294"/>
        <v>6.293333333333333</v>
      </c>
      <c r="P3121" s="10">
        <f t="shared" si="295"/>
        <v>82.086956521739125</v>
      </c>
      <c r="Q3121" t="str">
        <f t="shared" si="296"/>
        <v>technology</v>
      </c>
      <c r="R3121" t="str">
        <f t="shared" si="297"/>
        <v>wearables</v>
      </c>
      <c r="S3121" s="15">
        <f t="shared" si="292"/>
        <v>42339.717708333337</v>
      </c>
      <c r="T3121" s="15">
        <f t="shared" si="293"/>
        <v>42369.708333333328</v>
      </c>
    </row>
    <row r="3122" spans="1:20" ht="57.6" x14ac:dyDescent="0.3">
      <c r="A3122">
        <v>1068</v>
      </c>
      <c r="B3122" s="3" t="s">
        <v>1069</v>
      </c>
      <c r="C3122" s="3" t="s">
        <v>5178</v>
      </c>
      <c r="D3122">
        <v>30000</v>
      </c>
      <c r="E3122">
        <v>45</v>
      </c>
      <c r="F3122" s="6" t="s">
        <v>8221</v>
      </c>
      <c r="G3122" t="s">
        <v>8224</v>
      </c>
      <c r="H3122" t="s">
        <v>8246</v>
      </c>
      <c r="I3122">
        <v>1460274864</v>
      </c>
      <c r="J3122">
        <v>1457686464</v>
      </c>
      <c r="K3122" t="b">
        <v>0</v>
      </c>
      <c r="L3122">
        <v>4</v>
      </c>
      <c r="M3122" t="b">
        <v>0</v>
      </c>
      <c r="N3122" t="s">
        <v>8282</v>
      </c>
      <c r="O3122" s="9">
        <f t="shared" si="294"/>
        <v>0.15</v>
      </c>
      <c r="P3122" s="10">
        <f t="shared" si="295"/>
        <v>11.25</v>
      </c>
      <c r="Q3122" t="str">
        <f t="shared" si="296"/>
        <v>games</v>
      </c>
      <c r="R3122" t="str">
        <f t="shared" si="297"/>
        <v>video games</v>
      </c>
      <c r="S3122" s="15">
        <f t="shared" si="292"/>
        <v>42440.121111111104</v>
      </c>
      <c r="T3122" s="15">
        <f t="shared" si="293"/>
        <v>42470.079444444447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94"/>
        <v>0.66666666666666674</v>
      </c>
      <c r="P3123" s="10">
        <f t="shared" si="295"/>
        <v>10</v>
      </c>
      <c r="Q3123" t="str">
        <f t="shared" si="296"/>
        <v>theater</v>
      </c>
      <c r="R3123" t="str">
        <f t="shared" si="297"/>
        <v>spaces</v>
      </c>
      <c r="S3123" s="15">
        <f t="shared" si="292"/>
        <v>41848.429803240739</v>
      </c>
      <c r="T3123" s="15">
        <f t="shared" si="293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94"/>
        <v>58.291457286432156</v>
      </c>
      <c r="P3124" s="10">
        <f t="shared" si="295"/>
        <v>58</v>
      </c>
      <c r="Q3124" t="str">
        <f t="shared" si="296"/>
        <v>theater</v>
      </c>
      <c r="R3124" t="str">
        <f t="shared" si="297"/>
        <v>spaces</v>
      </c>
      <c r="S3124" s="15">
        <f t="shared" si="292"/>
        <v>42678.682083333333</v>
      </c>
      <c r="T3124" s="15">
        <f t="shared" si="293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94"/>
        <v>68.153599999999997</v>
      </c>
      <c r="P3125" s="10">
        <f t="shared" si="295"/>
        <v>244.80459770114942</v>
      </c>
      <c r="Q3125" t="str">
        <f t="shared" si="296"/>
        <v>theater</v>
      </c>
      <c r="R3125" t="str">
        <f t="shared" si="297"/>
        <v>spaces</v>
      </c>
      <c r="S3125" s="15">
        <f t="shared" si="292"/>
        <v>42530.743032407408</v>
      </c>
      <c r="T3125" s="15">
        <f t="shared" si="293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94"/>
        <v>3.2499999999999999E-3</v>
      </c>
      <c r="P3126" s="10">
        <f t="shared" si="295"/>
        <v>6.5</v>
      </c>
      <c r="Q3126" t="str">
        <f t="shared" si="296"/>
        <v>theater</v>
      </c>
      <c r="R3126" t="str">
        <f t="shared" si="297"/>
        <v>spaces</v>
      </c>
      <c r="S3126" s="15">
        <f t="shared" si="292"/>
        <v>41977.530104166668</v>
      </c>
      <c r="T3126" s="15">
        <f t="shared" si="293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94"/>
        <v>0</v>
      </c>
      <c r="P3127" s="10" t="e">
        <f t="shared" si="295"/>
        <v>#DIV/0!</v>
      </c>
      <c r="Q3127" t="str">
        <f t="shared" si="296"/>
        <v>theater</v>
      </c>
      <c r="R3127" t="str">
        <f t="shared" si="297"/>
        <v>spaces</v>
      </c>
      <c r="S3127" s="15">
        <f t="shared" si="292"/>
        <v>42345.95685185185</v>
      </c>
      <c r="T3127" s="15">
        <f t="shared" si="293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94"/>
        <v>4.16</v>
      </c>
      <c r="P3128" s="10">
        <f t="shared" si="295"/>
        <v>61.176470588235297</v>
      </c>
      <c r="Q3128" t="str">
        <f t="shared" si="296"/>
        <v>theater</v>
      </c>
      <c r="R3128" t="str">
        <f t="shared" si="297"/>
        <v>spaces</v>
      </c>
      <c r="S3128" s="15">
        <f t="shared" si="292"/>
        <v>42426.76807870371</v>
      </c>
      <c r="T3128" s="15">
        <f t="shared" si="293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94"/>
        <v>0</v>
      </c>
      <c r="P3129" s="10" t="e">
        <f t="shared" si="295"/>
        <v>#DIV/0!</v>
      </c>
      <c r="Q3129" t="str">
        <f t="shared" si="296"/>
        <v>theater</v>
      </c>
      <c r="R3129" t="str">
        <f t="shared" si="297"/>
        <v>spaces</v>
      </c>
      <c r="S3129" s="15">
        <f t="shared" si="292"/>
        <v>42034.606817129628</v>
      </c>
      <c r="T3129" s="15">
        <f t="shared" si="293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94"/>
        <v>108.60666666666667</v>
      </c>
      <c r="P3130" s="10">
        <f t="shared" si="295"/>
        <v>139.23931623931625</v>
      </c>
      <c r="Q3130" t="str">
        <f t="shared" si="296"/>
        <v>theater</v>
      </c>
      <c r="R3130" t="str">
        <f t="shared" si="297"/>
        <v>plays</v>
      </c>
      <c r="S3130" s="15">
        <f t="shared" si="292"/>
        <v>42780.575706018513</v>
      </c>
      <c r="T3130" s="15">
        <f t="shared" si="293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94"/>
        <v>0.8</v>
      </c>
      <c r="P3131" s="10">
        <f t="shared" si="295"/>
        <v>10</v>
      </c>
      <c r="Q3131" t="str">
        <f t="shared" si="296"/>
        <v>theater</v>
      </c>
      <c r="R3131" t="str">
        <f t="shared" si="297"/>
        <v>plays</v>
      </c>
      <c r="S3131" s="15">
        <f t="shared" si="292"/>
        <v>42803.592812499999</v>
      </c>
      <c r="T3131" s="15">
        <f t="shared" si="293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94"/>
        <v>3.75</v>
      </c>
      <c r="P3132" s="10">
        <f t="shared" si="295"/>
        <v>93.75</v>
      </c>
      <c r="Q3132" t="str">
        <f t="shared" si="296"/>
        <v>theater</v>
      </c>
      <c r="R3132" t="str">
        <f t="shared" si="297"/>
        <v>plays</v>
      </c>
      <c r="S3132" s="15">
        <f t="shared" si="292"/>
        <v>42808.390231481477</v>
      </c>
      <c r="T3132" s="15">
        <f t="shared" si="293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94"/>
        <v>15.731707317073171</v>
      </c>
      <c r="P3133" s="10">
        <f t="shared" si="295"/>
        <v>53.75</v>
      </c>
      <c r="Q3133" t="str">
        <f t="shared" si="296"/>
        <v>theater</v>
      </c>
      <c r="R3133" t="str">
        <f t="shared" si="297"/>
        <v>plays</v>
      </c>
      <c r="S3133" s="15">
        <f t="shared" si="292"/>
        <v>42803.329224537039</v>
      </c>
      <c r="T3133" s="15">
        <f t="shared" si="293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94"/>
        <v>3.3333333333333333E-2</v>
      </c>
      <c r="P3134" s="10">
        <f t="shared" si="295"/>
        <v>10</v>
      </c>
      <c r="Q3134" t="str">
        <f t="shared" si="296"/>
        <v>theater</v>
      </c>
      <c r="R3134" t="str">
        <f t="shared" si="297"/>
        <v>plays</v>
      </c>
      <c r="S3134" s="15">
        <f t="shared" si="292"/>
        <v>42786.100231481483</v>
      </c>
      <c r="T3134" s="15">
        <f t="shared" si="293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94"/>
        <v>108</v>
      </c>
      <c r="P3135" s="10">
        <f t="shared" si="295"/>
        <v>33.75</v>
      </c>
      <c r="Q3135" t="str">
        <f t="shared" si="296"/>
        <v>theater</v>
      </c>
      <c r="R3135" t="str">
        <f t="shared" si="297"/>
        <v>plays</v>
      </c>
      <c r="S3135" s="15">
        <f t="shared" si="292"/>
        <v>42788.315208333333</v>
      </c>
      <c r="T3135" s="15">
        <f t="shared" si="293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94"/>
        <v>22.5</v>
      </c>
      <c r="P3136" s="10">
        <f t="shared" si="295"/>
        <v>18.75</v>
      </c>
      <c r="Q3136" t="str">
        <f t="shared" si="296"/>
        <v>theater</v>
      </c>
      <c r="R3136" t="str">
        <f t="shared" si="297"/>
        <v>plays</v>
      </c>
      <c r="S3136" s="15">
        <f t="shared" si="292"/>
        <v>42800.470127314817</v>
      </c>
      <c r="T3136" s="15">
        <f t="shared" si="293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94"/>
        <v>20.849420849420849</v>
      </c>
      <c r="P3137" s="10">
        <f t="shared" si="295"/>
        <v>23.142857142857142</v>
      </c>
      <c r="Q3137" t="str">
        <f t="shared" si="296"/>
        <v>theater</v>
      </c>
      <c r="R3137" t="str">
        <f t="shared" si="297"/>
        <v>plays</v>
      </c>
      <c r="S3137" s="15">
        <f t="shared" si="292"/>
        <v>42806.901863425926</v>
      </c>
      <c r="T3137" s="15">
        <f t="shared" si="293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94"/>
        <v>127.8</v>
      </c>
      <c r="P3138" s="10">
        <f t="shared" si="295"/>
        <v>29.045454545454547</v>
      </c>
      <c r="Q3138" t="str">
        <f t="shared" si="296"/>
        <v>theater</v>
      </c>
      <c r="R3138" t="str">
        <f t="shared" si="297"/>
        <v>plays</v>
      </c>
      <c r="S3138" s="15">
        <f t="shared" si="292"/>
        <v>42789.212430555555</v>
      </c>
      <c r="T3138" s="15">
        <f t="shared" si="293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si="294"/>
        <v>3.3333333333333335</v>
      </c>
      <c r="P3139" s="10">
        <f t="shared" si="295"/>
        <v>50</v>
      </c>
      <c r="Q3139" t="str">
        <f t="shared" si="296"/>
        <v>theater</v>
      </c>
      <c r="R3139" t="str">
        <f t="shared" si="297"/>
        <v>plays</v>
      </c>
      <c r="S3139" s="15">
        <f t="shared" ref="S3139:S3202" si="298">(((J3139/60)/60)/24)+DATE(1970,1,1)+(-6/24)</f>
        <v>42807.635057870371</v>
      </c>
      <c r="T3139" s="15">
        <f t="shared" ref="T3139:T3202" si="299">(((I3139/60)/60)/24)+DATE(1970,1,1)+(-6/24)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1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42809.395914351851</v>
      </c>
      <c r="T3140" s="15">
        <f t="shared" si="2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10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42785.020370370374</v>
      </c>
      <c r="T3141" s="15">
        <f t="shared" si="2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10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42802.468784722223</v>
      </c>
      <c r="T3142" s="15">
        <f t="shared" si="2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10">
        <f t="shared" si="295"/>
        <v>32.25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42800.503333333334</v>
      </c>
      <c r="T3143" s="15">
        <f t="shared" si="2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10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42783.263182870374</v>
      </c>
      <c r="T3144" s="15">
        <f t="shared" si="2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10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42808.108287037037</v>
      </c>
      <c r="T3145" s="15">
        <f t="shared" si="2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10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42796.288275462968</v>
      </c>
      <c r="T3146" s="15">
        <f t="shared" si="2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10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5">
        <f t="shared" si="298"/>
        <v>42761.790902777779</v>
      </c>
      <c r="T3147" s="15">
        <f t="shared" si="2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10">
        <f t="shared" si="295"/>
        <v>437.5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42796.432476851856</v>
      </c>
      <c r="T3148" s="15">
        <f t="shared" si="2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10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41909.719386574077</v>
      </c>
      <c r="T3149" s="15">
        <f t="shared" si="2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1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41891.415324074071</v>
      </c>
      <c r="T3150" s="15">
        <f t="shared" si="2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10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41225.767361111109</v>
      </c>
      <c r="T3151" s="15">
        <f t="shared" si="2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10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40478.013923611114</v>
      </c>
      <c r="T3152" s="15">
        <f t="shared" si="2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10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41862.58997685185</v>
      </c>
      <c r="T3153" s="15">
        <f t="shared" si="2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10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41550.617673611108</v>
      </c>
      <c r="T3154" s="15">
        <f t="shared" si="2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10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298"/>
        <v>40632.904363425929</v>
      </c>
      <c r="T3155" s="15">
        <f t="shared" si="2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10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40970.625671296293</v>
      </c>
      <c r="T3156" s="15">
        <f t="shared" si="2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10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41233.249131944445</v>
      </c>
      <c r="T3157" s="15">
        <f t="shared" si="2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10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41026.703055555554</v>
      </c>
      <c r="T3158" s="15">
        <f t="shared" si="2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10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41829.538252314815</v>
      </c>
      <c r="T3159" s="15">
        <f t="shared" si="2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1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41447.589722222219</v>
      </c>
      <c r="T3160" s="15">
        <f t="shared" si="299"/>
        <v>41477.589722222219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10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298"/>
        <v>40883.816678240742</v>
      </c>
      <c r="T3161" s="15">
        <f t="shared" si="2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10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41841.01489583333</v>
      </c>
      <c r="T3162" s="15">
        <f t="shared" si="2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10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41897.286134259259</v>
      </c>
      <c r="T3163" s="15">
        <f t="shared" si="2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10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41799.435902777775</v>
      </c>
      <c r="T3164" s="15">
        <f t="shared" si="2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10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41775.503761574073</v>
      </c>
      <c r="T3165" s="15">
        <f t="shared" si="2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10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41766.55572916667</v>
      </c>
      <c r="T3166" s="15">
        <f t="shared" si="299"/>
        <v>41799.55572916667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10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298"/>
        <v>40643.909259259257</v>
      </c>
      <c r="T3167" s="15">
        <f t="shared" si="2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10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41940.44158564815</v>
      </c>
      <c r="T3168" s="15">
        <f t="shared" si="2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10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5">
        <f t="shared" si="298"/>
        <v>41838.925706018519</v>
      </c>
      <c r="T3169" s="15">
        <f t="shared" si="2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ref="O3170:O3233" si="300">E3170/D3170*100</f>
        <v>124.2</v>
      </c>
      <c r="P3170" s="10">
        <f t="shared" ref="P3170:P3233" si="301">E3170/L3170</f>
        <v>50.901639344262293</v>
      </c>
      <c r="Q3170" t="str">
        <f t="shared" ref="Q3170:Q3233" si="302">LEFT(N3170, SEARCH("/", N3170)-1)</f>
        <v>theater</v>
      </c>
      <c r="R3170" t="str">
        <f t="shared" ref="R3170:R3233" si="303">RIGHT(N3170,LEN(N3170)-SEARCH("/",N3170))</f>
        <v>plays</v>
      </c>
      <c r="S3170" s="15">
        <f t="shared" si="298"/>
        <v>41771.855937500004</v>
      </c>
      <c r="T3170" s="15">
        <f t="shared" si="2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300"/>
        <v>103.01249999999999</v>
      </c>
      <c r="P3171" s="10">
        <f t="shared" si="301"/>
        <v>100.5</v>
      </c>
      <c r="Q3171" t="str">
        <f t="shared" si="302"/>
        <v>theater</v>
      </c>
      <c r="R3171" t="str">
        <f t="shared" si="303"/>
        <v>plays</v>
      </c>
      <c r="S3171" s="15">
        <f t="shared" si="298"/>
        <v>41591.487974537034</v>
      </c>
      <c r="T3171" s="15">
        <f t="shared" si="2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300"/>
        <v>112.25</v>
      </c>
      <c r="P3172" s="10">
        <f t="shared" si="301"/>
        <v>31.619718309859156</v>
      </c>
      <c r="Q3172" t="str">
        <f t="shared" si="302"/>
        <v>theater</v>
      </c>
      <c r="R3172" t="str">
        <f t="shared" si="303"/>
        <v>plays</v>
      </c>
      <c r="S3172" s="15">
        <f t="shared" si="298"/>
        <v>41788.830370370371</v>
      </c>
      <c r="T3172" s="15">
        <f t="shared" si="2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300"/>
        <v>108.8142857142857</v>
      </c>
      <c r="P3173" s="10">
        <f t="shared" si="301"/>
        <v>65.102564102564102</v>
      </c>
      <c r="Q3173" t="str">
        <f t="shared" si="302"/>
        <v>theater</v>
      </c>
      <c r="R3173" t="str">
        <f t="shared" si="303"/>
        <v>plays</v>
      </c>
      <c r="S3173" s="15">
        <f t="shared" si="298"/>
        <v>42466.358310185184</v>
      </c>
      <c r="T3173" s="15">
        <f t="shared" si="2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300"/>
        <v>114.99999999999999</v>
      </c>
      <c r="P3174" s="10">
        <f t="shared" si="301"/>
        <v>79.310344827586206</v>
      </c>
      <c r="Q3174" t="str">
        <f t="shared" si="302"/>
        <v>theater</v>
      </c>
      <c r="R3174" t="str">
        <f t="shared" si="303"/>
        <v>plays</v>
      </c>
      <c r="S3174" s="15">
        <f t="shared" si="298"/>
        <v>40923.479953703703</v>
      </c>
      <c r="T3174" s="15">
        <f t="shared" si="2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300"/>
        <v>103</v>
      </c>
      <c r="P3175" s="10">
        <f t="shared" si="301"/>
        <v>139.18918918918919</v>
      </c>
      <c r="Q3175" t="str">
        <f t="shared" si="302"/>
        <v>theater</v>
      </c>
      <c r="R3175" t="str">
        <f t="shared" si="303"/>
        <v>plays</v>
      </c>
      <c r="S3175" s="15">
        <f t="shared" si="298"/>
        <v>41878.628379629627</v>
      </c>
      <c r="T3175" s="15">
        <f t="shared" si="299"/>
        <v>41908.628379629627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300"/>
        <v>101.13333333333334</v>
      </c>
      <c r="P3176" s="10">
        <f t="shared" si="301"/>
        <v>131.91304347826087</v>
      </c>
      <c r="Q3176" t="str">
        <f t="shared" si="302"/>
        <v>theater</v>
      </c>
      <c r="R3176" t="str">
        <f t="shared" si="303"/>
        <v>plays</v>
      </c>
      <c r="S3176" s="15">
        <f t="shared" si="298"/>
        <v>41862.614675925928</v>
      </c>
      <c r="T3176" s="15">
        <f t="shared" si="2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300"/>
        <v>109.55999999999999</v>
      </c>
      <c r="P3177" s="10">
        <f t="shared" si="301"/>
        <v>91.3</v>
      </c>
      <c r="Q3177" t="str">
        <f t="shared" si="302"/>
        <v>theater</v>
      </c>
      <c r="R3177" t="str">
        <f t="shared" si="303"/>
        <v>plays</v>
      </c>
      <c r="S3177" s="15">
        <f t="shared" si="298"/>
        <v>40531.636886574073</v>
      </c>
      <c r="T3177" s="15">
        <f t="shared" si="2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300"/>
        <v>114.8421052631579</v>
      </c>
      <c r="P3178" s="10">
        <f t="shared" si="301"/>
        <v>39.672727272727272</v>
      </c>
      <c r="Q3178" t="str">
        <f t="shared" si="302"/>
        <v>theater</v>
      </c>
      <c r="R3178" t="str">
        <f t="shared" si="303"/>
        <v>plays</v>
      </c>
      <c r="S3178" s="15">
        <f t="shared" si="298"/>
        <v>41477.680914351848</v>
      </c>
      <c r="T3178" s="15">
        <f t="shared" si="2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300"/>
        <v>117.39999999999999</v>
      </c>
      <c r="P3179" s="10">
        <f t="shared" si="301"/>
        <v>57.549019607843135</v>
      </c>
      <c r="Q3179" t="str">
        <f t="shared" si="302"/>
        <v>theater</v>
      </c>
      <c r="R3179" t="str">
        <f t="shared" si="303"/>
        <v>plays</v>
      </c>
      <c r="S3179" s="15">
        <f t="shared" si="298"/>
        <v>41781.416770833333</v>
      </c>
      <c r="T3179" s="15">
        <f t="shared" si="2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300"/>
        <v>171.73333333333335</v>
      </c>
      <c r="P3180" s="10">
        <f t="shared" si="301"/>
        <v>33.025641025641029</v>
      </c>
      <c r="Q3180" t="str">
        <f t="shared" si="302"/>
        <v>theater</v>
      </c>
      <c r="R3180" t="str">
        <f t="shared" si="303"/>
        <v>plays</v>
      </c>
      <c r="S3180" s="15">
        <f t="shared" si="298"/>
        <v>41806.355034722219</v>
      </c>
      <c r="T3180" s="15">
        <f t="shared" si="2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300"/>
        <v>114.16238095238094</v>
      </c>
      <c r="P3181" s="10">
        <f t="shared" si="301"/>
        <v>77.335806451612896</v>
      </c>
      <c r="Q3181" t="str">
        <f t="shared" si="302"/>
        <v>theater</v>
      </c>
      <c r="R3181" t="str">
        <f t="shared" si="303"/>
        <v>plays</v>
      </c>
      <c r="S3181" s="15">
        <f t="shared" si="298"/>
        <v>41375.452210648145</v>
      </c>
      <c r="T3181" s="15">
        <f t="shared" si="2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300"/>
        <v>119.75</v>
      </c>
      <c r="P3182" s="10">
        <f t="shared" si="301"/>
        <v>31.933333333333334</v>
      </c>
      <c r="Q3182" t="str">
        <f t="shared" si="302"/>
        <v>theater</v>
      </c>
      <c r="R3182" t="str">
        <f t="shared" si="303"/>
        <v>plays</v>
      </c>
      <c r="S3182" s="15">
        <f t="shared" si="298"/>
        <v>41780.162604166668</v>
      </c>
      <c r="T3182" s="15">
        <f t="shared" si="2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300"/>
        <v>109.00000000000001</v>
      </c>
      <c r="P3183" s="10">
        <f t="shared" si="301"/>
        <v>36.333333333333336</v>
      </c>
      <c r="Q3183" t="str">
        <f t="shared" si="302"/>
        <v>theater</v>
      </c>
      <c r="R3183" t="str">
        <f t="shared" si="303"/>
        <v>plays</v>
      </c>
      <c r="S3183" s="15">
        <f t="shared" si="298"/>
        <v>41779.060034722221</v>
      </c>
      <c r="T3183" s="15">
        <f t="shared" si="2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300"/>
        <v>100.88571428571429</v>
      </c>
      <c r="P3184" s="10">
        <f t="shared" si="301"/>
        <v>46.768211920529801</v>
      </c>
      <c r="Q3184" t="str">
        <f t="shared" si="302"/>
        <v>theater</v>
      </c>
      <c r="R3184" t="str">
        <f t="shared" si="303"/>
        <v>plays</v>
      </c>
      <c r="S3184" s="15">
        <f t="shared" si="298"/>
        <v>40883.699317129627</v>
      </c>
      <c r="T3184" s="15">
        <f t="shared" si="2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300"/>
        <v>109.00000000000001</v>
      </c>
      <c r="P3185" s="10">
        <f t="shared" si="301"/>
        <v>40.073529411764703</v>
      </c>
      <c r="Q3185" t="str">
        <f t="shared" si="302"/>
        <v>theater</v>
      </c>
      <c r="R3185" t="str">
        <f t="shared" si="303"/>
        <v>plays</v>
      </c>
      <c r="S3185" s="15">
        <f t="shared" si="298"/>
        <v>41491.54478009259</v>
      </c>
      <c r="T3185" s="15">
        <f t="shared" si="2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300"/>
        <v>107.20930232558139</v>
      </c>
      <c r="P3186" s="10">
        <f t="shared" si="301"/>
        <v>100.21739130434783</v>
      </c>
      <c r="Q3186" t="str">
        <f t="shared" si="302"/>
        <v>theater</v>
      </c>
      <c r="R3186" t="str">
        <f t="shared" si="303"/>
        <v>plays</v>
      </c>
      <c r="S3186" s="15">
        <f t="shared" si="298"/>
        <v>41791.743414351848</v>
      </c>
      <c r="T3186" s="15">
        <f t="shared" si="2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300"/>
        <v>100</v>
      </c>
      <c r="P3187" s="10">
        <f t="shared" si="301"/>
        <v>41.666666666666664</v>
      </c>
      <c r="Q3187" t="str">
        <f t="shared" si="302"/>
        <v>theater</v>
      </c>
      <c r="R3187" t="str">
        <f t="shared" si="303"/>
        <v>plays</v>
      </c>
      <c r="S3187" s="15">
        <f t="shared" si="298"/>
        <v>41829.727326388893</v>
      </c>
      <c r="T3187" s="15">
        <f t="shared" si="299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300"/>
        <v>102.18750000000001</v>
      </c>
      <c r="P3188" s="10">
        <f t="shared" si="301"/>
        <v>46.714285714285715</v>
      </c>
      <c r="Q3188" t="str">
        <f t="shared" si="302"/>
        <v>theater</v>
      </c>
      <c r="R3188" t="str">
        <f t="shared" si="303"/>
        <v>plays</v>
      </c>
      <c r="S3188" s="15">
        <f t="shared" si="298"/>
        <v>41868.674050925925</v>
      </c>
      <c r="T3188" s="15">
        <f t="shared" si="2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300"/>
        <v>116.29333333333334</v>
      </c>
      <c r="P3189" s="10">
        <f t="shared" si="301"/>
        <v>71.491803278688522</v>
      </c>
      <c r="Q3189" t="str">
        <f t="shared" si="302"/>
        <v>theater</v>
      </c>
      <c r="R3189" t="str">
        <f t="shared" si="303"/>
        <v>plays</v>
      </c>
      <c r="S3189" s="15">
        <f t="shared" si="298"/>
        <v>41835.416354166664</v>
      </c>
      <c r="T3189" s="15">
        <f t="shared" si="299"/>
        <v>41855.416354166664</v>
      </c>
    </row>
    <row r="3190" spans="1:20" ht="43.2" x14ac:dyDescent="0.3">
      <c r="A3190">
        <v>1085</v>
      </c>
      <c r="B3190" s="3" t="s">
        <v>1086</v>
      </c>
      <c r="C3190" s="3" t="s">
        <v>5195</v>
      </c>
      <c r="D3190">
        <v>30000</v>
      </c>
      <c r="E3190">
        <v>1026</v>
      </c>
      <c r="F3190" s="6" t="s">
        <v>8221</v>
      </c>
      <c r="G3190" t="s">
        <v>8229</v>
      </c>
      <c r="H3190" t="s">
        <v>8251</v>
      </c>
      <c r="I3190">
        <v>1457967975</v>
      </c>
      <c r="J3190">
        <v>1455379575</v>
      </c>
      <c r="K3190" t="b">
        <v>0</v>
      </c>
      <c r="L3190">
        <v>9</v>
      </c>
      <c r="M3190" t="b">
        <v>0</v>
      </c>
      <c r="N3190" t="s">
        <v>8282</v>
      </c>
      <c r="O3190" s="9">
        <f t="shared" si="300"/>
        <v>3.42</v>
      </c>
      <c r="P3190" s="10">
        <f t="shared" si="301"/>
        <v>114</v>
      </c>
      <c r="Q3190" t="str">
        <f t="shared" si="302"/>
        <v>games</v>
      </c>
      <c r="R3190" t="str">
        <f t="shared" si="303"/>
        <v>video games</v>
      </c>
      <c r="S3190" s="15">
        <f t="shared" si="298"/>
        <v>42413.421006944445</v>
      </c>
      <c r="T3190" s="15">
        <f t="shared" si="299"/>
        <v>42443.379340277781</v>
      </c>
    </row>
    <row r="3191" spans="1:20" ht="43.2" x14ac:dyDescent="0.3">
      <c r="A3191">
        <v>1160</v>
      </c>
      <c r="B3191" s="3" t="s">
        <v>1161</v>
      </c>
      <c r="C3191" s="3" t="s">
        <v>5270</v>
      </c>
      <c r="D3191">
        <v>30000</v>
      </c>
      <c r="E3191">
        <v>1155</v>
      </c>
      <c r="F3191" s="6" t="s">
        <v>8221</v>
      </c>
      <c r="G3191" t="s">
        <v>8224</v>
      </c>
      <c r="H3191" t="s">
        <v>8246</v>
      </c>
      <c r="I3191">
        <v>1427510586</v>
      </c>
      <c r="J3191">
        <v>1424922186</v>
      </c>
      <c r="K3191" t="b">
        <v>0</v>
      </c>
      <c r="L3191">
        <v>19</v>
      </c>
      <c r="M3191" t="b">
        <v>0</v>
      </c>
      <c r="N3191" t="s">
        <v>8284</v>
      </c>
      <c r="O3191" s="9">
        <f t="shared" si="300"/>
        <v>3.85</v>
      </c>
      <c r="P3191" s="10">
        <f t="shared" si="301"/>
        <v>60.789473684210527</v>
      </c>
      <c r="Q3191" t="str">
        <f t="shared" si="302"/>
        <v>food</v>
      </c>
      <c r="R3191" t="str">
        <f t="shared" si="303"/>
        <v>food trucks</v>
      </c>
      <c r="S3191" s="15">
        <f t="shared" si="298"/>
        <v>42060.904930555553</v>
      </c>
      <c r="T3191" s="15">
        <f t="shared" si="299"/>
        <v>42090.863263888896</v>
      </c>
    </row>
    <row r="3192" spans="1:20" ht="43.2" x14ac:dyDescent="0.3">
      <c r="A3192">
        <v>1423</v>
      </c>
      <c r="B3192" s="3" t="s">
        <v>1424</v>
      </c>
      <c r="C3192" s="3" t="s">
        <v>5533</v>
      </c>
      <c r="D3192">
        <v>30000</v>
      </c>
      <c r="E3192">
        <v>100</v>
      </c>
      <c r="F3192" s="6" t="s">
        <v>8221</v>
      </c>
      <c r="G3192" t="s">
        <v>8226</v>
      </c>
      <c r="H3192" t="s">
        <v>8248</v>
      </c>
      <c r="I3192">
        <v>1451637531</v>
      </c>
      <c r="J3192">
        <v>1449045531</v>
      </c>
      <c r="K3192" t="b">
        <v>0</v>
      </c>
      <c r="L3192">
        <v>1</v>
      </c>
      <c r="M3192" t="b">
        <v>0</v>
      </c>
      <c r="N3192" t="s">
        <v>8287</v>
      </c>
      <c r="O3192" s="9">
        <f t="shared" si="300"/>
        <v>0.33333333333333337</v>
      </c>
      <c r="P3192" s="10">
        <f t="shared" si="301"/>
        <v>100</v>
      </c>
      <c r="Q3192" t="str">
        <f t="shared" si="302"/>
        <v>publishing</v>
      </c>
      <c r="R3192" t="str">
        <f t="shared" si="303"/>
        <v>translations</v>
      </c>
      <c r="S3192" s="15">
        <f t="shared" si="298"/>
        <v>42340.110312500001</v>
      </c>
      <c r="T3192" s="15">
        <f t="shared" si="299"/>
        <v>42370.110312500001</v>
      </c>
    </row>
    <row r="3193" spans="1:20" ht="43.2" x14ac:dyDescent="0.3">
      <c r="A3193">
        <v>1773</v>
      </c>
      <c r="B3193" s="3" t="s">
        <v>1774</v>
      </c>
      <c r="C3193" s="3" t="s">
        <v>5883</v>
      </c>
      <c r="D3193">
        <v>30000</v>
      </c>
      <c r="E3193">
        <v>1877</v>
      </c>
      <c r="F3193" s="6" t="s">
        <v>8221</v>
      </c>
      <c r="G3193" t="s">
        <v>8224</v>
      </c>
      <c r="H3193" t="s">
        <v>8246</v>
      </c>
      <c r="I3193">
        <v>1421691298</v>
      </c>
      <c r="J3193">
        <v>1417803298</v>
      </c>
      <c r="K3193" t="b">
        <v>1</v>
      </c>
      <c r="L3193">
        <v>19</v>
      </c>
      <c r="M3193" t="b">
        <v>0</v>
      </c>
      <c r="N3193" t="s">
        <v>8285</v>
      </c>
      <c r="O3193" s="9">
        <f t="shared" si="300"/>
        <v>6.2566666666666677</v>
      </c>
      <c r="P3193" s="10">
        <f t="shared" si="301"/>
        <v>98.78947368421052</v>
      </c>
      <c r="Q3193" t="str">
        <f t="shared" si="302"/>
        <v>photography</v>
      </c>
      <c r="R3193" t="str">
        <f t="shared" si="303"/>
        <v>photobooks</v>
      </c>
      <c r="S3193" s="15">
        <f t="shared" si="298"/>
        <v>41978.510393518518</v>
      </c>
      <c r="T3193" s="15">
        <f t="shared" si="299"/>
        <v>42023.510393518518</v>
      </c>
    </row>
    <row r="3194" spans="1:20" ht="43.2" x14ac:dyDescent="0.3">
      <c r="A3194">
        <v>1780</v>
      </c>
      <c r="B3194" s="3" t="s">
        <v>1781</v>
      </c>
      <c r="C3194" s="3" t="s">
        <v>5890</v>
      </c>
      <c r="D3194">
        <v>30000</v>
      </c>
      <c r="E3194">
        <v>11923</v>
      </c>
      <c r="F3194" s="6" t="s">
        <v>8221</v>
      </c>
      <c r="G3194" t="s">
        <v>8224</v>
      </c>
      <c r="H3194" t="s">
        <v>8246</v>
      </c>
      <c r="I3194">
        <v>1467469510</v>
      </c>
      <c r="J3194">
        <v>1462285510</v>
      </c>
      <c r="K3194" t="b">
        <v>1</v>
      </c>
      <c r="L3194">
        <v>152</v>
      </c>
      <c r="M3194" t="b">
        <v>0</v>
      </c>
      <c r="N3194" t="s">
        <v>8285</v>
      </c>
      <c r="O3194" s="9">
        <f t="shared" si="300"/>
        <v>39.743333333333339</v>
      </c>
      <c r="P3194" s="10">
        <f t="shared" si="301"/>
        <v>78.440789473684205</v>
      </c>
      <c r="Q3194" t="str">
        <f t="shared" si="302"/>
        <v>photography</v>
      </c>
      <c r="R3194" t="str">
        <f t="shared" si="303"/>
        <v>photobooks</v>
      </c>
      <c r="S3194" s="15">
        <f t="shared" si="298"/>
        <v>42493.350810185191</v>
      </c>
      <c r="T3194" s="15">
        <f t="shared" si="299"/>
        <v>42553.350810185191</v>
      </c>
    </row>
    <row r="3195" spans="1:20" ht="43.2" x14ac:dyDescent="0.3">
      <c r="A3195">
        <v>1907</v>
      </c>
      <c r="B3195" s="3" t="s">
        <v>1908</v>
      </c>
      <c r="C3195" s="3" t="s">
        <v>6017</v>
      </c>
      <c r="D3195">
        <v>30000</v>
      </c>
      <c r="E3195">
        <v>85</v>
      </c>
      <c r="F3195" s="6" t="s">
        <v>8221</v>
      </c>
      <c r="G3195" t="s">
        <v>8224</v>
      </c>
      <c r="H3195" t="s">
        <v>8246</v>
      </c>
      <c r="I3195">
        <v>1400853925</v>
      </c>
      <c r="J3195">
        <v>1399557925</v>
      </c>
      <c r="K3195" t="b">
        <v>0</v>
      </c>
      <c r="L3195">
        <v>4</v>
      </c>
      <c r="M3195" t="b">
        <v>0</v>
      </c>
      <c r="N3195" t="s">
        <v>8294</v>
      </c>
      <c r="O3195" s="9">
        <f t="shared" si="300"/>
        <v>0.28333333333333333</v>
      </c>
      <c r="P3195" s="10">
        <f t="shared" si="301"/>
        <v>21.25</v>
      </c>
      <c r="Q3195" t="str">
        <f t="shared" si="302"/>
        <v>technology</v>
      </c>
      <c r="R3195" t="str">
        <f t="shared" si="303"/>
        <v>gadgets</v>
      </c>
      <c r="S3195" s="15">
        <f t="shared" si="298"/>
        <v>41767.337094907409</v>
      </c>
      <c r="T3195" s="15">
        <f t="shared" si="299"/>
        <v>41782.337094907409</v>
      </c>
    </row>
    <row r="3196" spans="1:20" ht="43.2" x14ac:dyDescent="0.3">
      <c r="A3196">
        <v>2139</v>
      </c>
      <c r="B3196" s="3" t="s">
        <v>2140</v>
      </c>
      <c r="C3196" s="3" t="s">
        <v>6249</v>
      </c>
      <c r="D3196">
        <v>30000</v>
      </c>
      <c r="E3196">
        <v>1626</v>
      </c>
      <c r="F3196" s="6" t="s">
        <v>8221</v>
      </c>
      <c r="G3196" t="s">
        <v>8224</v>
      </c>
      <c r="H3196" t="s">
        <v>8246</v>
      </c>
      <c r="I3196">
        <v>1478196008</v>
      </c>
      <c r="J3196">
        <v>1475604008</v>
      </c>
      <c r="K3196" t="b">
        <v>0</v>
      </c>
      <c r="L3196">
        <v>56</v>
      </c>
      <c r="M3196" t="b">
        <v>0</v>
      </c>
      <c r="N3196" t="s">
        <v>8282</v>
      </c>
      <c r="O3196" s="9">
        <f t="shared" si="300"/>
        <v>5.42</v>
      </c>
      <c r="P3196" s="10">
        <f t="shared" si="301"/>
        <v>29.035714285714285</v>
      </c>
      <c r="Q3196" t="str">
        <f t="shared" si="302"/>
        <v>games</v>
      </c>
      <c r="R3196" t="str">
        <f t="shared" si="303"/>
        <v>video games</v>
      </c>
      <c r="S3196" s="15">
        <f t="shared" si="298"/>
        <v>42647.500092592592</v>
      </c>
      <c r="T3196" s="15">
        <f t="shared" si="299"/>
        <v>42677.500092592592</v>
      </c>
    </row>
    <row r="3197" spans="1:20" ht="43.2" x14ac:dyDescent="0.3">
      <c r="A3197">
        <v>2152</v>
      </c>
      <c r="B3197" s="3" t="s">
        <v>2153</v>
      </c>
      <c r="C3197" s="3" t="s">
        <v>6262</v>
      </c>
      <c r="D3197">
        <v>30000</v>
      </c>
      <c r="E3197">
        <v>50</v>
      </c>
      <c r="F3197" s="6" t="s">
        <v>8221</v>
      </c>
      <c r="G3197" t="s">
        <v>8224</v>
      </c>
      <c r="H3197" t="s">
        <v>8246</v>
      </c>
      <c r="I3197">
        <v>1394909909</v>
      </c>
      <c r="J3197">
        <v>1392321509</v>
      </c>
      <c r="K3197" t="b">
        <v>0</v>
      </c>
      <c r="L3197">
        <v>4</v>
      </c>
      <c r="M3197" t="b">
        <v>0</v>
      </c>
      <c r="N3197" t="s">
        <v>8282</v>
      </c>
      <c r="O3197" s="9">
        <f t="shared" si="300"/>
        <v>0.16666666666666669</v>
      </c>
      <c r="P3197" s="10">
        <f t="shared" si="301"/>
        <v>12.5</v>
      </c>
      <c r="Q3197" t="str">
        <f t="shared" si="302"/>
        <v>games</v>
      </c>
      <c r="R3197" t="str">
        <f t="shared" si="303"/>
        <v>video games</v>
      </c>
      <c r="S3197" s="15">
        <f t="shared" si="298"/>
        <v>41683.582280092596</v>
      </c>
      <c r="T3197" s="15">
        <f t="shared" si="299"/>
        <v>41713.540613425925</v>
      </c>
    </row>
    <row r="3198" spans="1:20" ht="43.2" x14ac:dyDescent="0.3">
      <c r="A3198">
        <v>2585</v>
      </c>
      <c r="B3198" s="3" t="s">
        <v>2585</v>
      </c>
      <c r="C3198" s="3" t="s">
        <v>6695</v>
      </c>
      <c r="D3198">
        <v>30000</v>
      </c>
      <c r="E3198">
        <v>50</v>
      </c>
      <c r="F3198" s="6" t="s">
        <v>8221</v>
      </c>
      <c r="G3198" t="s">
        <v>8224</v>
      </c>
      <c r="H3198" t="s">
        <v>8246</v>
      </c>
      <c r="I3198">
        <v>1404601632</v>
      </c>
      <c r="J3198">
        <v>1402009632</v>
      </c>
      <c r="K3198" t="b">
        <v>0</v>
      </c>
      <c r="L3198">
        <v>1</v>
      </c>
      <c r="M3198" t="b">
        <v>0</v>
      </c>
      <c r="N3198" t="s">
        <v>8284</v>
      </c>
      <c r="O3198" s="9">
        <f t="shared" si="300"/>
        <v>0.16666666666666669</v>
      </c>
      <c r="P3198" s="10">
        <f t="shared" si="301"/>
        <v>50</v>
      </c>
      <c r="Q3198" t="str">
        <f t="shared" si="302"/>
        <v>food</v>
      </c>
      <c r="R3198" t="str">
        <f t="shared" si="303"/>
        <v>food trucks</v>
      </c>
      <c r="S3198" s="15">
        <f t="shared" si="298"/>
        <v>41795.713333333333</v>
      </c>
      <c r="T3198" s="15">
        <f t="shared" si="299"/>
        <v>41825.713333333333</v>
      </c>
    </row>
    <row r="3199" spans="1:20" ht="57.6" x14ac:dyDescent="0.3">
      <c r="A3199">
        <v>2592</v>
      </c>
      <c r="B3199" s="3" t="s">
        <v>2592</v>
      </c>
      <c r="C3199" s="3" t="s">
        <v>6702</v>
      </c>
      <c r="D3199">
        <v>30000</v>
      </c>
      <c r="E3199">
        <v>50</v>
      </c>
      <c r="F3199" s="6" t="s">
        <v>8221</v>
      </c>
      <c r="G3199" t="s">
        <v>8224</v>
      </c>
      <c r="H3199" t="s">
        <v>8246</v>
      </c>
      <c r="I3199">
        <v>1412536421</v>
      </c>
      <c r="J3199">
        <v>1409944421</v>
      </c>
      <c r="K3199" t="b">
        <v>0</v>
      </c>
      <c r="L3199">
        <v>1</v>
      </c>
      <c r="M3199" t="b">
        <v>0</v>
      </c>
      <c r="N3199" t="s">
        <v>8284</v>
      </c>
      <c r="O3199" s="9">
        <f t="shared" si="300"/>
        <v>0.16666666666666669</v>
      </c>
      <c r="P3199" s="10">
        <f t="shared" si="301"/>
        <v>50</v>
      </c>
      <c r="Q3199" t="str">
        <f t="shared" si="302"/>
        <v>food</v>
      </c>
      <c r="R3199" t="str">
        <f t="shared" si="303"/>
        <v>food trucks</v>
      </c>
      <c r="S3199" s="15">
        <f t="shared" si="298"/>
        <v>41887.551168981481</v>
      </c>
      <c r="T3199" s="15">
        <f t="shared" si="299"/>
        <v>41917.551168981481</v>
      </c>
    </row>
    <row r="3200" spans="1:20" ht="43.2" x14ac:dyDescent="0.3">
      <c r="A3200">
        <v>2686</v>
      </c>
      <c r="B3200" s="3" t="s">
        <v>2686</v>
      </c>
      <c r="C3200" s="3" t="s">
        <v>6796</v>
      </c>
      <c r="D3200">
        <v>30000</v>
      </c>
      <c r="E3200">
        <v>0</v>
      </c>
      <c r="F3200" s="6" t="s">
        <v>8221</v>
      </c>
      <c r="G3200" t="s">
        <v>8224</v>
      </c>
      <c r="H3200" t="s">
        <v>8246</v>
      </c>
      <c r="I3200">
        <v>1412119423</v>
      </c>
      <c r="J3200">
        <v>1410391423</v>
      </c>
      <c r="K3200" t="b">
        <v>0</v>
      </c>
      <c r="L3200">
        <v>0</v>
      </c>
      <c r="M3200" t="b">
        <v>0</v>
      </c>
      <c r="N3200" t="s">
        <v>8284</v>
      </c>
      <c r="O3200" s="9">
        <f t="shared" si="300"/>
        <v>0</v>
      </c>
      <c r="P3200" s="10" t="e">
        <f t="shared" si="301"/>
        <v>#DIV/0!</v>
      </c>
      <c r="Q3200" t="str">
        <f t="shared" si="302"/>
        <v>food</v>
      </c>
      <c r="R3200" t="str">
        <f t="shared" si="303"/>
        <v>food trucks</v>
      </c>
      <c r="S3200" s="15">
        <f t="shared" si="298"/>
        <v>41892.724803240737</v>
      </c>
      <c r="T3200" s="15">
        <f t="shared" si="299"/>
        <v>41912.724803240737</v>
      </c>
    </row>
    <row r="3201" spans="1:20" ht="57.6" x14ac:dyDescent="0.3">
      <c r="A3201">
        <v>2694</v>
      </c>
      <c r="B3201" s="3" t="s">
        <v>2694</v>
      </c>
      <c r="C3201" s="3" t="s">
        <v>6804</v>
      </c>
      <c r="D3201">
        <v>30000</v>
      </c>
      <c r="E3201">
        <v>1</v>
      </c>
      <c r="F3201" s="6" t="s">
        <v>8221</v>
      </c>
      <c r="G3201" t="s">
        <v>8224</v>
      </c>
      <c r="H3201" t="s">
        <v>8246</v>
      </c>
      <c r="I3201">
        <v>1411701739</v>
      </c>
      <c r="J3201">
        <v>1409109739</v>
      </c>
      <c r="K3201" t="b">
        <v>0</v>
      </c>
      <c r="L3201">
        <v>1</v>
      </c>
      <c r="M3201" t="b">
        <v>0</v>
      </c>
      <c r="N3201" t="s">
        <v>8284</v>
      </c>
      <c r="O3201" s="9">
        <f t="shared" si="300"/>
        <v>3.3333333333333335E-3</v>
      </c>
      <c r="P3201" s="10">
        <f t="shared" si="301"/>
        <v>1</v>
      </c>
      <c r="Q3201" t="str">
        <f t="shared" si="302"/>
        <v>food</v>
      </c>
      <c r="R3201" t="str">
        <f t="shared" si="303"/>
        <v>food trucks</v>
      </c>
      <c r="S3201" s="15">
        <f t="shared" si="298"/>
        <v>41877.890497685185</v>
      </c>
      <c r="T3201" s="15">
        <f t="shared" si="299"/>
        <v>41907.890497685185</v>
      </c>
    </row>
    <row r="3202" spans="1:20" ht="43.2" x14ac:dyDescent="0.3">
      <c r="A3202">
        <v>2888</v>
      </c>
      <c r="B3202" s="3" t="s">
        <v>2888</v>
      </c>
      <c r="C3202" s="3" t="s">
        <v>6998</v>
      </c>
      <c r="D3202">
        <v>30000</v>
      </c>
      <c r="E3202">
        <v>0</v>
      </c>
      <c r="F3202" s="6" t="s">
        <v>8221</v>
      </c>
      <c r="G3202" t="s">
        <v>8224</v>
      </c>
      <c r="H3202" t="s">
        <v>8246</v>
      </c>
      <c r="I3202">
        <v>1413608340</v>
      </c>
      <c r="J3202">
        <v>1412945440</v>
      </c>
      <c r="K3202" t="b">
        <v>0</v>
      </c>
      <c r="L3202">
        <v>0</v>
      </c>
      <c r="M3202" t="b">
        <v>0</v>
      </c>
      <c r="N3202" t="s">
        <v>8271</v>
      </c>
      <c r="O3202" s="9">
        <f t="shared" si="300"/>
        <v>0</v>
      </c>
      <c r="P3202" s="10" t="e">
        <f t="shared" si="301"/>
        <v>#DIV/0!</v>
      </c>
      <c r="Q3202" t="str">
        <f t="shared" si="302"/>
        <v>theater</v>
      </c>
      <c r="R3202" t="str">
        <f t="shared" si="303"/>
        <v>plays</v>
      </c>
      <c r="S3202" s="15">
        <f t="shared" si="298"/>
        <v>41922.285185185188</v>
      </c>
      <c r="T3202" s="15">
        <f t="shared" si="299"/>
        <v>41929.957638888889</v>
      </c>
    </row>
    <row r="3203" spans="1:20" ht="43.2" x14ac:dyDescent="0.3">
      <c r="A3203">
        <v>2910</v>
      </c>
      <c r="B3203" s="3" t="s">
        <v>2910</v>
      </c>
      <c r="C3203" s="3" t="s">
        <v>7020</v>
      </c>
      <c r="D3203">
        <v>30000</v>
      </c>
      <c r="E3203">
        <v>1</v>
      </c>
      <c r="F3203" s="6" t="s">
        <v>8221</v>
      </c>
      <c r="G3203" t="s">
        <v>8225</v>
      </c>
      <c r="H3203" t="s">
        <v>8247</v>
      </c>
      <c r="I3203">
        <v>1434139887</v>
      </c>
      <c r="J3203">
        <v>1428955887</v>
      </c>
      <c r="K3203" t="b">
        <v>0</v>
      </c>
      <c r="L3203">
        <v>1</v>
      </c>
      <c r="M3203" t="b">
        <v>0</v>
      </c>
      <c r="N3203" t="s">
        <v>8271</v>
      </c>
      <c r="O3203" s="9">
        <f t="shared" si="300"/>
        <v>3.3333333333333335E-3</v>
      </c>
      <c r="P3203" s="10">
        <f t="shared" si="301"/>
        <v>1</v>
      </c>
      <c r="Q3203" t="str">
        <f t="shared" si="302"/>
        <v>theater</v>
      </c>
      <c r="R3203" t="str">
        <f t="shared" si="303"/>
        <v>plays</v>
      </c>
      <c r="S3203" s="15">
        <f t="shared" ref="S3203:S3266" si="304">(((J3203/60)/60)/24)+DATE(1970,1,1)+(-6/24)</f>
        <v>42107.591284722221</v>
      </c>
      <c r="T3203" s="15">
        <f t="shared" ref="T3203:T3266" si="305">(((I3203/60)/60)/24)+DATE(1970,1,1)+(-6/24)</f>
        <v>42167.591284722221</v>
      </c>
    </row>
    <row r="3204" spans="1:20" ht="57.6" x14ac:dyDescent="0.3">
      <c r="A3204">
        <v>3198</v>
      </c>
      <c r="B3204" s="3" t="s">
        <v>3198</v>
      </c>
      <c r="C3204" s="3" t="s">
        <v>7308</v>
      </c>
      <c r="D3204">
        <v>30000</v>
      </c>
      <c r="E3204">
        <v>110</v>
      </c>
      <c r="F3204" s="6" t="s">
        <v>8221</v>
      </c>
      <c r="G3204" t="s">
        <v>8232</v>
      </c>
      <c r="H3204" t="s">
        <v>8253</v>
      </c>
      <c r="I3204">
        <v>1424081477</v>
      </c>
      <c r="J3204">
        <v>1420798277</v>
      </c>
      <c r="K3204" t="b">
        <v>0</v>
      </c>
      <c r="L3204">
        <v>3</v>
      </c>
      <c r="M3204" t="b">
        <v>0</v>
      </c>
      <c r="N3204" t="s">
        <v>8305</v>
      </c>
      <c r="O3204" s="9">
        <f t="shared" si="300"/>
        <v>0.36666666666666664</v>
      </c>
      <c r="P3204" s="10">
        <f t="shared" si="301"/>
        <v>36.666666666666664</v>
      </c>
      <c r="Q3204" t="str">
        <f t="shared" si="302"/>
        <v>theater</v>
      </c>
      <c r="R3204" t="str">
        <f t="shared" si="303"/>
        <v>musical</v>
      </c>
      <c r="S3204" s="15">
        <f t="shared" si="304"/>
        <v>42013.174502314811</v>
      </c>
      <c r="T3204" s="15">
        <f t="shared" si="305"/>
        <v>42051.174502314811</v>
      </c>
    </row>
    <row r="3205" spans="1:20" ht="57.6" x14ac:dyDescent="0.3">
      <c r="A3205">
        <v>3849</v>
      </c>
      <c r="B3205" s="3" t="s">
        <v>3846</v>
      </c>
      <c r="C3205" s="3" t="s">
        <v>7958</v>
      </c>
      <c r="D3205">
        <v>30000</v>
      </c>
      <c r="E3205">
        <v>2113</v>
      </c>
      <c r="F3205" s="6" t="s">
        <v>8221</v>
      </c>
      <c r="G3205" t="s">
        <v>8236</v>
      </c>
      <c r="H3205" t="s">
        <v>8249</v>
      </c>
      <c r="I3205">
        <v>1434047084</v>
      </c>
      <c r="J3205">
        <v>1431455084</v>
      </c>
      <c r="K3205" t="b">
        <v>1</v>
      </c>
      <c r="L3205">
        <v>28</v>
      </c>
      <c r="M3205" t="b">
        <v>0</v>
      </c>
      <c r="N3205" t="s">
        <v>8271</v>
      </c>
      <c r="O3205" s="9">
        <f t="shared" si="300"/>
        <v>7.043333333333333</v>
      </c>
      <c r="P3205" s="10">
        <f t="shared" si="301"/>
        <v>75.464285714285708</v>
      </c>
      <c r="Q3205" t="str">
        <f t="shared" si="302"/>
        <v>theater</v>
      </c>
      <c r="R3205" t="str">
        <f t="shared" si="303"/>
        <v>plays</v>
      </c>
      <c r="S3205" s="15">
        <f t="shared" si="304"/>
        <v>42136.517175925925</v>
      </c>
      <c r="T3205" s="15">
        <f t="shared" si="305"/>
        <v>42166.517175925925</v>
      </c>
    </row>
    <row r="3206" spans="1:20" ht="43.2" x14ac:dyDescent="0.3">
      <c r="A3206">
        <v>3948</v>
      </c>
      <c r="B3206" s="3" t="s">
        <v>3945</v>
      </c>
      <c r="C3206" s="3" t="s">
        <v>8056</v>
      </c>
      <c r="D3206">
        <v>30000</v>
      </c>
      <c r="E3206">
        <v>0</v>
      </c>
      <c r="F3206" s="6" t="s">
        <v>8221</v>
      </c>
      <c r="G3206" t="s">
        <v>8226</v>
      </c>
      <c r="H3206" t="s">
        <v>8248</v>
      </c>
      <c r="I3206">
        <v>1410076123</v>
      </c>
      <c r="J3206">
        <v>1404892123</v>
      </c>
      <c r="K3206" t="b">
        <v>0</v>
      </c>
      <c r="L3206">
        <v>0</v>
      </c>
      <c r="M3206" t="b">
        <v>0</v>
      </c>
      <c r="N3206" t="s">
        <v>8271</v>
      </c>
      <c r="O3206" s="9">
        <f t="shared" si="300"/>
        <v>0</v>
      </c>
      <c r="P3206" s="10" t="e">
        <f t="shared" si="301"/>
        <v>#DIV/0!</v>
      </c>
      <c r="Q3206" t="str">
        <f t="shared" si="302"/>
        <v>theater</v>
      </c>
      <c r="R3206" t="str">
        <f t="shared" si="303"/>
        <v>plays</v>
      </c>
      <c r="S3206" s="15">
        <f t="shared" si="304"/>
        <v>41829.075497685182</v>
      </c>
      <c r="T3206" s="15">
        <f t="shared" si="305"/>
        <v>41889.075497685182</v>
      </c>
    </row>
    <row r="3207" spans="1:20" ht="43.2" x14ac:dyDescent="0.3">
      <c r="A3207">
        <v>3981</v>
      </c>
      <c r="B3207" s="3" t="s">
        <v>3358</v>
      </c>
      <c r="C3207" s="3" t="s">
        <v>7469</v>
      </c>
      <c r="D3207">
        <v>30000</v>
      </c>
      <c r="E3207">
        <v>1225</v>
      </c>
      <c r="F3207" s="6" t="s">
        <v>8221</v>
      </c>
      <c r="G3207" t="s">
        <v>8224</v>
      </c>
      <c r="H3207" t="s">
        <v>8246</v>
      </c>
      <c r="I3207">
        <v>1468729149</v>
      </c>
      <c r="J3207">
        <v>1463545149</v>
      </c>
      <c r="K3207" t="b">
        <v>0</v>
      </c>
      <c r="L3207">
        <v>7</v>
      </c>
      <c r="M3207" t="b">
        <v>0</v>
      </c>
      <c r="N3207" t="s">
        <v>8271</v>
      </c>
      <c r="O3207" s="9">
        <f t="shared" si="300"/>
        <v>4.083333333333333</v>
      </c>
      <c r="P3207" s="10">
        <f t="shared" si="301"/>
        <v>175</v>
      </c>
      <c r="Q3207" t="str">
        <f t="shared" si="302"/>
        <v>theater</v>
      </c>
      <c r="R3207" t="str">
        <f t="shared" si="303"/>
        <v>plays</v>
      </c>
      <c r="S3207" s="15">
        <f t="shared" si="304"/>
        <v>42507.929965277777</v>
      </c>
      <c r="T3207" s="15">
        <f t="shared" si="305"/>
        <v>42567.929965277777</v>
      </c>
    </row>
    <row r="3208" spans="1:20" ht="43.2" x14ac:dyDescent="0.3">
      <c r="A3208">
        <v>4006</v>
      </c>
      <c r="B3208" s="3" t="s">
        <v>4002</v>
      </c>
      <c r="C3208" s="3" t="s">
        <v>8111</v>
      </c>
      <c r="D3208">
        <v>30000</v>
      </c>
      <c r="E3208">
        <v>2</v>
      </c>
      <c r="F3208" s="6" t="s">
        <v>8221</v>
      </c>
      <c r="G3208" t="s">
        <v>8224</v>
      </c>
      <c r="H3208" t="s">
        <v>8246</v>
      </c>
      <c r="I3208">
        <v>1455647587</v>
      </c>
      <c r="J3208">
        <v>1453487587</v>
      </c>
      <c r="K3208" t="b">
        <v>0</v>
      </c>
      <c r="L3208">
        <v>1</v>
      </c>
      <c r="M3208" t="b">
        <v>0</v>
      </c>
      <c r="N3208" t="s">
        <v>8271</v>
      </c>
      <c r="O3208" s="9">
        <f t="shared" si="300"/>
        <v>6.6666666666666671E-3</v>
      </c>
      <c r="P3208" s="10">
        <f t="shared" si="301"/>
        <v>2</v>
      </c>
      <c r="Q3208" t="str">
        <f t="shared" si="302"/>
        <v>theater</v>
      </c>
      <c r="R3208" t="str">
        <f t="shared" si="303"/>
        <v>plays</v>
      </c>
      <c r="S3208" s="15">
        <f t="shared" si="304"/>
        <v>42391.522997685184</v>
      </c>
      <c r="T3208" s="15">
        <f t="shared" si="305"/>
        <v>42416.522997685184</v>
      </c>
    </row>
    <row r="3209" spans="1:20" ht="43.2" x14ac:dyDescent="0.3">
      <c r="A3209">
        <v>4095</v>
      </c>
      <c r="B3209" s="3" t="s">
        <v>4091</v>
      </c>
      <c r="C3209" s="3" t="s">
        <v>8198</v>
      </c>
      <c r="D3209">
        <v>30000</v>
      </c>
      <c r="E3209">
        <v>800</v>
      </c>
      <c r="F3209" s="6" t="s">
        <v>8221</v>
      </c>
      <c r="G3209" t="s">
        <v>8238</v>
      </c>
      <c r="H3209" t="s">
        <v>8256</v>
      </c>
      <c r="I3209">
        <v>1482108350</v>
      </c>
      <c r="J3209">
        <v>1479516350</v>
      </c>
      <c r="K3209" t="b">
        <v>0</v>
      </c>
      <c r="L3209">
        <v>1</v>
      </c>
      <c r="M3209" t="b">
        <v>0</v>
      </c>
      <c r="N3209" t="s">
        <v>8271</v>
      </c>
      <c r="O3209" s="9">
        <f t="shared" si="300"/>
        <v>2.666666666666667</v>
      </c>
      <c r="P3209" s="10">
        <f t="shared" si="301"/>
        <v>800</v>
      </c>
      <c r="Q3209" t="str">
        <f t="shared" si="302"/>
        <v>theater</v>
      </c>
      <c r="R3209" t="str">
        <f t="shared" si="303"/>
        <v>plays</v>
      </c>
      <c r="S3209" s="15">
        <f t="shared" si="304"/>
        <v>42692.781828703708</v>
      </c>
      <c r="T3209" s="15">
        <f t="shared" si="305"/>
        <v>42722.781828703708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41827.355057870373</v>
      </c>
      <c r="T3210" s="15">
        <f t="shared" si="305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10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41778.387245370373</v>
      </c>
      <c r="T3211" s="15">
        <f t="shared" si="305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10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41013.686562499999</v>
      </c>
      <c r="T3212" s="15">
        <f t="shared" si="305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10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41834.336574074077</v>
      </c>
      <c r="T3213" s="15">
        <f t="shared" si="305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10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41829.545729166668</v>
      </c>
      <c r="T3214" s="15">
        <f t="shared" si="305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10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42171.513414351852</v>
      </c>
      <c r="T3215" s="15">
        <f t="shared" si="305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10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42337.542511574073</v>
      </c>
      <c r="T3216" s="15">
        <f t="shared" si="305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10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42219.415173611109</v>
      </c>
      <c r="T3217" s="15">
        <f t="shared" si="305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10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42165.212627314817</v>
      </c>
      <c r="T3218" s="15">
        <f t="shared" si="305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10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42648.296111111107</v>
      </c>
      <c r="T3219" s="15">
        <f t="shared" si="305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1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4"/>
        <v>41970.752152777779</v>
      </c>
      <c r="T3220" s="15">
        <f t="shared" si="305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10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42050.733182870375</v>
      </c>
      <c r="T3221" s="15">
        <f t="shared" si="305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10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42772.583379629628</v>
      </c>
      <c r="T3222" s="15">
        <f t="shared" si="305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10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42155.446793981479</v>
      </c>
      <c r="T3223" s="15">
        <f t="shared" si="305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10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42270.332141203704</v>
      </c>
      <c r="T3224" s="15">
        <f t="shared" si="305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10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42206.585370370376</v>
      </c>
      <c r="T3225" s="15">
        <f t="shared" si="305"/>
        <v>42236.585370370376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10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42697.600844907407</v>
      </c>
      <c r="T3226" s="15">
        <f t="shared" si="305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10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42503.309467592597</v>
      </c>
      <c r="T3227" s="15">
        <f t="shared" si="305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10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42277.333472222221</v>
      </c>
      <c r="T3228" s="15">
        <f t="shared" si="305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10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42722.632361111115</v>
      </c>
      <c r="T3229" s="15">
        <f t="shared" si="305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1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42323.45930555556</v>
      </c>
      <c r="T3230" s="15">
        <f t="shared" si="305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10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41933.041643518518</v>
      </c>
      <c r="T3231" s="15">
        <f t="shared" si="305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10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4"/>
        <v>41897.918125000004</v>
      </c>
      <c r="T3232" s="15">
        <f t="shared" si="305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10">
        <f t="shared" si="301"/>
        <v>57.5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42446.693831018521</v>
      </c>
      <c r="T3233" s="15">
        <f t="shared" si="305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ref="O3234:O3297" si="306">E3234/D3234*100</f>
        <v>131.20000000000002</v>
      </c>
      <c r="P3234" s="10">
        <f t="shared" ref="P3234:P3297" si="307">E3234/L3234</f>
        <v>50.46153846153846</v>
      </c>
      <c r="Q3234" t="str">
        <f t="shared" ref="Q3234:Q3297" si="308">LEFT(N3234, SEARCH("/", N3234)-1)</f>
        <v>theater</v>
      </c>
      <c r="R3234" t="str">
        <f t="shared" ref="R3234:R3297" si="309">RIGHT(N3234,LEN(N3234)-SEARCH("/",N3234))</f>
        <v>plays</v>
      </c>
      <c r="S3234" s="15">
        <f t="shared" si="304"/>
        <v>42463.56385416667</v>
      </c>
      <c r="T3234" s="15">
        <f t="shared" si="305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6"/>
        <v>118.8</v>
      </c>
      <c r="P3235" s="10">
        <f t="shared" si="307"/>
        <v>97.377049180327873</v>
      </c>
      <c r="Q3235" t="str">
        <f t="shared" si="308"/>
        <v>theater</v>
      </c>
      <c r="R3235" t="str">
        <f t="shared" si="309"/>
        <v>plays</v>
      </c>
      <c r="S3235" s="15">
        <f t="shared" si="304"/>
        <v>42766.555034722223</v>
      </c>
      <c r="T3235" s="15">
        <f t="shared" si="305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6"/>
        <v>100.39275000000001</v>
      </c>
      <c r="P3236" s="10">
        <f t="shared" si="307"/>
        <v>34.91921739130435</v>
      </c>
      <c r="Q3236" t="str">
        <f t="shared" si="308"/>
        <v>theater</v>
      </c>
      <c r="R3236" t="str">
        <f t="shared" si="309"/>
        <v>plays</v>
      </c>
      <c r="S3236" s="15">
        <f t="shared" si="304"/>
        <v>42734.539444444439</v>
      </c>
      <c r="T3236" s="15">
        <f t="shared" si="305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6"/>
        <v>103.20666666666666</v>
      </c>
      <c r="P3237" s="10">
        <f t="shared" si="307"/>
        <v>85.530386740331494</v>
      </c>
      <c r="Q3237" t="str">
        <f t="shared" si="308"/>
        <v>theater</v>
      </c>
      <c r="R3237" t="str">
        <f t="shared" si="309"/>
        <v>plays</v>
      </c>
      <c r="S3237" s="15">
        <f t="shared" si="304"/>
        <v>42522.097812499997</v>
      </c>
      <c r="T3237" s="15">
        <f t="shared" si="305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6"/>
        <v>100.6</v>
      </c>
      <c r="P3238" s="10">
        <f t="shared" si="307"/>
        <v>182.90909090909091</v>
      </c>
      <c r="Q3238" t="str">
        <f t="shared" si="308"/>
        <v>theater</v>
      </c>
      <c r="R3238" t="str">
        <f t="shared" si="309"/>
        <v>plays</v>
      </c>
      <c r="S3238" s="15">
        <f t="shared" si="304"/>
        <v>42702.667048611111</v>
      </c>
      <c r="T3238" s="15">
        <f t="shared" si="305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6"/>
        <v>100.78754285714287</v>
      </c>
      <c r="P3239" s="10">
        <f t="shared" si="307"/>
        <v>131.13620817843866</v>
      </c>
      <c r="Q3239" t="str">
        <f t="shared" si="308"/>
        <v>theater</v>
      </c>
      <c r="R3239" t="str">
        <f t="shared" si="309"/>
        <v>plays</v>
      </c>
      <c r="S3239" s="15">
        <f t="shared" si="304"/>
        <v>42252.224351851852</v>
      </c>
      <c r="T3239" s="15">
        <f t="shared" si="305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6"/>
        <v>112.32142857142857</v>
      </c>
      <c r="P3240" s="10">
        <f t="shared" si="307"/>
        <v>39.810126582278478</v>
      </c>
      <c r="Q3240" t="str">
        <f t="shared" si="308"/>
        <v>theater</v>
      </c>
      <c r="R3240" t="str">
        <f t="shared" si="309"/>
        <v>plays</v>
      </c>
      <c r="S3240" s="15">
        <f t="shared" si="304"/>
        <v>42156.260393518518</v>
      </c>
      <c r="T3240" s="15">
        <f t="shared" si="305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6"/>
        <v>105.91914022517912</v>
      </c>
      <c r="P3241" s="10">
        <f t="shared" si="307"/>
        <v>59.701730769230764</v>
      </c>
      <c r="Q3241" t="str">
        <f t="shared" si="308"/>
        <v>theater</v>
      </c>
      <c r="R3241" t="str">
        <f t="shared" si="309"/>
        <v>plays</v>
      </c>
      <c r="S3241" s="15">
        <f t="shared" si="304"/>
        <v>42277.839039351849</v>
      </c>
      <c r="T3241" s="15">
        <f t="shared" si="305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6"/>
        <v>100.56666666666668</v>
      </c>
      <c r="P3242" s="10">
        <f t="shared" si="307"/>
        <v>88.735294117647058</v>
      </c>
      <c r="Q3242" t="str">
        <f t="shared" si="308"/>
        <v>theater</v>
      </c>
      <c r="R3242" t="str">
        <f t="shared" si="309"/>
        <v>plays</v>
      </c>
      <c r="S3242" s="15">
        <f t="shared" si="304"/>
        <v>42754.443842592591</v>
      </c>
      <c r="T3242" s="15">
        <f t="shared" si="305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6"/>
        <v>115.30588235294117</v>
      </c>
      <c r="P3243" s="10">
        <f t="shared" si="307"/>
        <v>58.688622754491021</v>
      </c>
      <c r="Q3243" t="str">
        <f t="shared" si="308"/>
        <v>theater</v>
      </c>
      <c r="R3243" t="str">
        <f t="shared" si="309"/>
        <v>plays</v>
      </c>
      <c r="S3243" s="15">
        <f t="shared" si="304"/>
        <v>41893.074884259258</v>
      </c>
      <c r="T3243" s="15">
        <f t="shared" si="305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6"/>
        <v>127.30419999999999</v>
      </c>
      <c r="P3244" s="10">
        <f t="shared" si="307"/>
        <v>69.56513661202186</v>
      </c>
      <c r="Q3244" t="str">
        <f t="shared" si="308"/>
        <v>theater</v>
      </c>
      <c r="R3244" t="str">
        <f t="shared" si="309"/>
        <v>plays</v>
      </c>
      <c r="S3244" s="15">
        <f t="shared" si="304"/>
        <v>41871.505694444444</v>
      </c>
      <c r="T3244" s="15">
        <f t="shared" si="305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6"/>
        <v>102.83750000000001</v>
      </c>
      <c r="P3245" s="10">
        <f t="shared" si="307"/>
        <v>115.87323943661971</v>
      </c>
      <c r="Q3245" t="str">
        <f t="shared" si="308"/>
        <v>theater</v>
      </c>
      <c r="R3245" t="str">
        <f t="shared" si="309"/>
        <v>plays</v>
      </c>
      <c r="S3245" s="15">
        <f t="shared" si="304"/>
        <v>42261.846782407403</v>
      </c>
      <c r="T3245" s="15">
        <f t="shared" si="305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6"/>
        <v>102.9375</v>
      </c>
      <c r="P3246" s="10">
        <f t="shared" si="307"/>
        <v>23.869565217391305</v>
      </c>
      <c r="Q3246" t="str">
        <f t="shared" si="308"/>
        <v>theater</v>
      </c>
      <c r="R3246" t="str">
        <f t="shared" si="309"/>
        <v>plays</v>
      </c>
      <c r="S3246" s="15">
        <f t="shared" si="304"/>
        <v>42675.444236111114</v>
      </c>
      <c r="T3246" s="15">
        <f t="shared" si="305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6"/>
        <v>104.3047619047619</v>
      </c>
      <c r="P3247" s="10">
        <f t="shared" si="307"/>
        <v>81.125925925925927</v>
      </c>
      <c r="Q3247" t="str">
        <f t="shared" si="308"/>
        <v>theater</v>
      </c>
      <c r="R3247" t="str">
        <f t="shared" si="309"/>
        <v>plays</v>
      </c>
      <c r="S3247" s="15">
        <f t="shared" si="304"/>
        <v>42135.35020833333</v>
      </c>
      <c r="T3247" s="15">
        <f t="shared" si="305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6"/>
        <v>111.22000000000001</v>
      </c>
      <c r="P3248" s="10">
        <f t="shared" si="307"/>
        <v>57.626943005181346</v>
      </c>
      <c r="Q3248" t="str">
        <f t="shared" si="308"/>
        <v>theater</v>
      </c>
      <c r="R3248" t="str">
        <f t="shared" si="309"/>
        <v>plays</v>
      </c>
      <c r="S3248" s="15">
        <f t="shared" si="304"/>
        <v>42230.222222222219</v>
      </c>
      <c r="T3248" s="15">
        <f t="shared" si="305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6"/>
        <v>105.86</v>
      </c>
      <c r="P3249" s="10">
        <f t="shared" si="307"/>
        <v>46.429824561403507</v>
      </c>
      <c r="Q3249" t="str">
        <f t="shared" si="308"/>
        <v>theater</v>
      </c>
      <c r="R3249" t="str">
        <f t="shared" si="309"/>
        <v>plays</v>
      </c>
      <c r="S3249" s="15">
        <f t="shared" si="304"/>
        <v>42167.184166666666</v>
      </c>
      <c r="T3249" s="15">
        <f t="shared" si="305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6"/>
        <v>100.79166666666666</v>
      </c>
      <c r="P3250" s="10">
        <f t="shared" si="307"/>
        <v>60.475000000000001</v>
      </c>
      <c r="Q3250" t="str">
        <f t="shared" si="308"/>
        <v>theater</v>
      </c>
      <c r="R3250" t="str">
        <f t="shared" si="309"/>
        <v>plays</v>
      </c>
      <c r="S3250" s="15">
        <f t="shared" si="304"/>
        <v>42068.638391203705</v>
      </c>
      <c r="T3250" s="15">
        <f t="shared" si="305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6"/>
        <v>104.92727272727274</v>
      </c>
      <c r="P3251" s="10">
        <f t="shared" si="307"/>
        <v>65.579545454545453</v>
      </c>
      <c r="Q3251" t="str">
        <f t="shared" si="308"/>
        <v>theater</v>
      </c>
      <c r="R3251" t="str">
        <f t="shared" si="309"/>
        <v>plays</v>
      </c>
      <c r="S3251" s="15">
        <f t="shared" si="304"/>
        <v>42145.496689814812</v>
      </c>
      <c r="T3251" s="15">
        <f t="shared" si="305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6"/>
        <v>101.55199999999999</v>
      </c>
      <c r="P3252" s="10">
        <f t="shared" si="307"/>
        <v>119.1924882629108</v>
      </c>
      <c r="Q3252" t="str">
        <f t="shared" si="308"/>
        <v>theater</v>
      </c>
      <c r="R3252" t="str">
        <f t="shared" si="309"/>
        <v>plays</v>
      </c>
      <c r="S3252" s="15">
        <f t="shared" si="304"/>
        <v>41918.492175925923</v>
      </c>
      <c r="T3252" s="15">
        <f t="shared" si="305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6"/>
        <v>110.73333333333333</v>
      </c>
      <c r="P3253" s="10">
        <f t="shared" si="307"/>
        <v>83.05</v>
      </c>
      <c r="Q3253" t="str">
        <f t="shared" si="308"/>
        <v>theater</v>
      </c>
      <c r="R3253" t="str">
        <f t="shared" si="309"/>
        <v>plays</v>
      </c>
      <c r="S3253" s="15">
        <f t="shared" si="304"/>
        <v>42146.481087962966</v>
      </c>
      <c r="T3253" s="15">
        <f t="shared" si="305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6"/>
        <v>127.82222222222221</v>
      </c>
      <c r="P3254" s="10">
        <f t="shared" si="307"/>
        <v>57.52</v>
      </c>
      <c r="Q3254" t="str">
        <f t="shared" si="308"/>
        <v>theater</v>
      </c>
      <c r="R3254" t="str">
        <f t="shared" si="309"/>
        <v>plays</v>
      </c>
      <c r="S3254" s="15">
        <f t="shared" si="304"/>
        <v>42590.222685185188</v>
      </c>
      <c r="T3254" s="15">
        <f t="shared" si="305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6"/>
        <v>101.82500000000002</v>
      </c>
      <c r="P3255" s="10">
        <f t="shared" si="307"/>
        <v>177.08695652173913</v>
      </c>
      <c r="Q3255" t="str">
        <f t="shared" si="308"/>
        <v>theater</v>
      </c>
      <c r="R3255" t="str">
        <f t="shared" si="309"/>
        <v>plays</v>
      </c>
      <c r="S3255" s="15">
        <f t="shared" si="304"/>
        <v>42602.326712962968</v>
      </c>
      <c r="T3255" s="15">
        <f t="shared" si="305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6"/>
        <v>101.25769230769231</v>
      </c>
      <c r="P3256" s="10">
        <f t="shared" si="307"/>
        <v>70.771505376344081</v>
      </c>
      <c r="Q3256" t="str">
        <f t="shared" si="308"/>
        <v>theater</v>
      </c>
      <c r="R3256" t="str">
        <f t="shared" si="309"/>
        <v>plays</v>
      </c>
      <c r="S3256" s="15">
        <f t="shared" si="304"/>
        <v>42058.835752314815</v>
      </c>
      <c r="T3256" s="15">
        <f t="shared" si="305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6"/>
        <v>175</v>
      </c>
      <c r="P3257" s="10">
        <f t="shared" si="307"/>
        <v>29.166666666666668</v>
      </c>
      <c r="Q3257" t="str">
        <f t="shared" si="308"/>
        <v>theater</v>
      </c>
      <c r="R3257" t="str">
        <f t="shared" si="309"/>
        <v>plays</v>
      </c>
      <c r="S3257" s="15">
        <f t="shared" si="304"/>
        <v>41889.518229166664</v>
      </c>
      <c r="T3257" s="15">
        <f t="shared" si="305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6"/>
        <v>128.06</v>
      </c>
      <c r="P3258" s="10">
        <f t="shared" si="307"/>
        <v>72.76136363636364</v>
      </c>
      <c r="Q3258" t="str">
        <f t="shared" si="308"/>
        <v>theater</v>
      </c>
      <c r="R3258" t="str">
        <f t="shared" si="309"/>
        <v>plays</v>
      </c>
      <c r="S3258" s="15">
        <f t="shared" si="304"/>
        <v>42144.323807870373</v>
      </c>
      <c r="T3258" s="15">
        <f t="shared" si="305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6"/>
        <v>106.29949999999999</v>
      </c>
      <c r="P3259" s="10">
        <f t="shared" si="307"/>
        <v>51.853414634146333</v>
      </c>
      <c r="Q3259" t="str">
        <f t="shared" si="308"/>
        <v>theater</v>
      </c>
      <c r="R3259" t="str">
        <f t="shared" si="309"/>
        <v>plays</v>
      </c>
      <c r="S3259" s="15">
        <f t="shared" si="304"/>
        <v>42758.309629629628</v>
      </c>
      <c r="T3259" s="15">
        <f t="shared" si="305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6"/>
        <v>105.21428571428571</v>
      </c>
      <c r="P3260" s="10">
        <f t="shared" si="307"/>
        <v>98.2</v>
      </c>
      <c r="Q3260" t="str">
        <f t="shared" si="308"/>
        <v>theater</v>
      </c>
      <c r="R3260" t="str">
        <f t="shared" si="309"/>
        <v>plays</v>
      </c>
      <c r="S3260" s="15">
        <f t="shared" si="304"/>
        <v>41982.637280092589</v>
      </c>
      <c r="T3260" s="15">
        <f t="shared" si="305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6"/>
        <v>106.16782608695652</v>
      </c>
      <c r="P3261" s="10">
        <f t="shared" si="307"/>
        <v>251.7381443298969</v>
      </c>
      <c r="Q3261" t="str">
        <f t="shared" si="308"/>
        <v>theater</v>
      </c>
      <c r="R3261" t="str">
        <f t="shared" si="309"/>
        <v>plays</v>
      </c>
      <c r="S3261" s="15">
        <f t="shared" si="304"/>
        <v>42614.510937500003</v>
      </c>
      <c r="T3261" s="15">
        <f t="shared" si="305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6"/>
        <v>109.24000000000001</v>
      </c>
      <c r="P3262" s="10">
        <f t="shared" si="307"/>
        <v>74.821917808219183</v>
      </c>
      <c r="Q3262" t="str">
        <f t="shared" si="308"/>
        <v>theater</v>
      </c>
      <c r="R3262" t="str">
        <f t="shared" si="309"/>
        <v>plays</v>
      </c>
      <c r="S3262" s="15">
        <f t="shared" si="304"/>
        <v>42303.422662037032</v>
      </c>
      <c r="T3262" s="15">
        <f t="shared" si="305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6"/>
        <v>100.45454545454547</v>
      </c>
      <c r="P3263" s="10">
        <f t="shared" si="307"/>
        <v>67.65306122448979</v>
      </c>
      <c r="Q3263" t="str">
        <f t="shared" si="308"/>
        <v>theater</v>
      </c>
      <c r="R3263" t="str">
        <f t="shared" si="309"/>
        <v>plays</v>
      </c>
      <c r="S3263" s="15">
        <f t="shared" si="304"/>
        <v>42171.475416666668</v>
      </c>
      <c r="T3263" s="15">
        <f t="shared" si="305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6"/>
        <v>103.04098360655738</v>
      </c>
      <c r="P3264" s="10">
        <f t="shared" si="307"/>
        <v>93.81343283582089</v>
      </c>
      <c r="Q3264" t="str">
        <f t="shared" si="308"/>
        <v>theater</v>
      </c>
      <c r="R3264" t="str">
        <f t="shared" si="309"/>
        <v>plays</v>
      </c>
      <c r="S3264" s="15">
        <f t="shared" si="304"/>
        <v>41964.065532407403</v>
      </c>
      <c r="T3264" s="15">
        <f t="shared" si="305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6"/>
        <v>112.1664</v>
      </c>
      <c r="P3265" s="10">
        <f t="shared" si="307"/>
        <v>41.237647058823526</v>
      </c>
      <c r="Q3265" t="str">
        <f t="shared" si="308"/>
        <v>theater</v>
      </c>
      <c r="R3265" t="str">
        <f t="shared" si="309"/>
        <v>plays</v>
      </c>
      <c r="S3265" s="15">
        <f t="shared" si="304"/>
        <v>42284.266064814816</v>
      </c>
      <c r="T3265" s="15">
        <f t="shared" si="305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6"/>
        <v>103</v>
      </c>
      <c r="P3266" s="10">
        <f t="shared" si="307"/>
        <v>52.551020408163268</v>
      </c>
      <c r="Q3266" t="str">
        <f t="shared" si="308"/>
        <v>theater</v>
      </c>
      <c r="R3266" t="str">
        <f t="shared" si="309"/>
        <v>plays</v>
      </c>
      <c r="S3266" s="15">
        <f t="shared" si="304"/>
        <v>42016.550208333334</v>
      </c>
      <c r="T3266" s="15">
        <f t="shared" si="305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si="306"/>
        <v>164</v>
      </c>
      <c r="P3267" s="10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5">
        <f t="shared" ref="S3267:S3330" si="310">(((J3267/60)/60)/24)+DATE(1970,1,1)+(-6/24)</f>
        <v>42311.461979166663</v>
      </c>
      <c r="T3267" s="15">
        <f t="shared" ref="T3267:T3330" si="311">(((I3267/60)/60)/24)+DATE(1970,1,1)+(-6/24)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10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42136.286134259266</v>
      </c>
      <c r="T3268" s="15">
        <f t="shared" si="311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10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42172.507638888885</v>
      </c>
      <c r="T3269" s="15">
        <f t="shared" si="311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1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42590.65425925926</v>
      </c>
      <c r="T3270" s="15">
        <f t="shared" si="311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10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42137.145798611105</v>
      </c>
      <c r="T3271" s="15">
        <f t="shared" si="311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10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42167.283159722225</v>
      </c>
      <c r="T3272" s="15">
        <f t="shared" si="311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10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41915.187210648146</v>
      </c>
      <c r="T3273" s="15">
        <f t="shared" si="311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10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42284.250104166669</v>
      </c>
      <c r="T3274" s="15">
        <f t="shared" si="311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10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42611.551412037035</v>
      </c>
      <c r="T3275" s="15">
        <f t="shared" si="311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10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42400.454537037032</v>
      </c>
      <c r="T3276" s="15">
        <f t="shared" si="311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10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42017.63045138889</v>
      </c>
      <c r="T3277" s="15">
        <f t="shared" si="311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10">
        <f t="shared" si="307"/>
        <v>52.58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42426.699988425928</v>
      </c>
      <c r="T3278" s="15">
        <f t="shared" si="311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10">
        <f t="shared" si="307"/>
        <v>54.3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41931.432939814818</v>
      </c>
      <c r="T3279" s="15">
        <f t="shared" si="311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1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42124.598414351851</v>
      </c>
      <c r="T3280" s="15">
        <f t="shared" si="311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10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0"/>
        <v>42430.852534722217</v>
      </c>
      <c r="T3281" s="15">
        <f t="shared" si="311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10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42121.506921296299</v>
      </c>
      <c r="T3282" s="15">
        <f t="shared" si="311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10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0"/>
        <v>42218.769733796296</v>
      </c>
      <c r="T3283" s="15">
        <f t="shared" si="311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10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0"/>
        <v>42444.94430555556</v>
      </c>
      <c r="T3284" s="15">
        <f t="shared" si="311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10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42379.49418981481</v>
      </c>
      <c r="T3285" s="15">
        <f t="shared" si="311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10">
        <f t="shared" si="307"/>
        <v>203.2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42380.634872685187</v>
      </c>
      <c r="T3286" s="15">
        <f t="shared" si="311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10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42762.692430555559</v>
      </c>
      <c r="T3287" s="15">
        <f t="shared" si="311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10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42567.590069444443</v>
      </c>
      <c r="T3288" s="15">
        <f t="shared" si="311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10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42311.500324074077</v>
      </c>
      <c r="T3289" s="15">
        <f t="shared" si="311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1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42505.524479166663</v>
      </c>
      <c r="T3290" s="15">
        <f t="shared" si="311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10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42758.118078703701</v>
      </c>
      <c r="T3291" s="15">
        <f t="shared" si="311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10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42775.26494212963</v>
      </c>
      <c r="T3292" s="15">
        <f t="shared" si="311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10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42232.452546296292</v>
      </c>
      <c r="T3293" s="15">
        <f t="shared" si="311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10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42282.520231481481</v>
      </c>
      <c r="T3294" s="15">
        <f t="shared" si="311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10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42768.175370370373</v>
      </c>
      <c r="T3295" s="15">
        <f t="shared" si="311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10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42141.291134259256</v>
      </c>
      <c r="T3296" s="15">
        <f t="shared" si="311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10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42609.192465277782</v>
      </c>
      <c r="T3297" s="15">
        <f t="shared" si="311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ref="O3298:O3361" si="312">E3298/D3298*100</f>
        <v>144.06666666666666</v>
      </c>
      <c r="P3298" s="10">
        <f t="shared" ref="P3298:P3361" si="313">E3298/L3298</f>
        <v>45.978723404255319</v>
      </c>
      <c r="Q3298" t="str">
        <f t="shared" ref="Q3298:Q3361" si="314">LEFT(N3298, SEARCH("/", N3298)-1)</f>
        <v>theater</v>
      </c>
      <c r="R3298" t="str">
        <f t="shared" ref="R3298:R3361" si="315">RIGHT(N3298,LEN(N3298)-SEARCH("/",N3298))</f>
        <v>plays</v>
      </c>
      <c r="S3298" s="15">
        <f t="shared" si="310"/>
        <v>42309.506620370375</v>
      </c>
      <c r="T3298" s="15">
        <f t="shared" si="311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12"/>
        <v>100.07272727272726</v>
      </c>
      <c r="P3299" s="10">
        <f t="shared" si="313"/>
        <v>125.09090909090909</v>
      </c>
      <c r="Q3299" t="str">
        <f t="shared" si="314"/>
        <v>theater</v>
      </c>
      <c r="R3299" t="str">
        <f t="shared" si="315"/>
        <v>plays</v>
      </c>
      <c r="S3299" s="15">
        <f t="shared" si="310"/>
        <v>42193.521481481483</v>
      </c>
      <c r="T3299" s="15">
        <f t="shared" si="311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12"/>
        <v>101.73</v>
      </c>
      <c r="P3300" s="10">
        <f t="shared" si="313"/>
        <v>141.29166666666666</v>
      </c>
      <c r="Q3300" t="str">
        <f t="shared" si="314"/>
        <v>theater</v>
      </c>
      <c r="R3300" t="str">
        <f t="shared" si="315"/>
        <v>plays</v>
      </c>
      <c r="S3300" s="15">
        <f t="shared" si="310"/>
        <v>42239.707962962959</v>
      </c>
      <c r="T3300" s="15">
        <f t="shared" si="311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12"/>
        <v>116.19999999999999</v>
      </c>
      <c r="P3301" s="10">
        <f t="shared" si="313"/>
        <v>55.333333333333336</v>
      </c>
      <c r="Q3301" t="str">
        <f t="shared" si="314"/>
        <v>theater</v>
      </c>
      <c r="R3301" t="str">
        <f t="shared" si="315"/>
        <v>plays</v>
      </c>
      <c r="S3301" s="15">
        <f t="shared" si="310"/>
        <v>42261.667395833334</v>
      </c>
      <c r="T3301" s="15">
        <f t="shared" si="311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12"/>
        <v>136.16666666666666</v>
      </c>
      <c r="P3302" s="10">
        <f t="shared" si="313"/>
        <v>46.420454545454547</v>
      </c>
      <c r="Q3302" t="str">
        <f t="shared" si="314"/>
        <v>theater</v>
      </c>
      <c r="R3302" t="str">
        <f t="shared" si="315"/>
        <v>plays</v>
      </c>
      <c r="S3302" s="15">
        <f t="shared" si="310"/>
        <v>42102.493773148148</v>
      </c>
      <c r="T3302" s="15">
        <f t="shared" si="311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12"/>
        <v>133.46666666666667</v>
      </c>
      <c r="P3303" s="10">
        <f t="shared" si="313"/>
        <v>57.2</v>
      </c>
      <c r="Q3303" t="str">
        <f t="shared" si="314"/>
        <v>theater</v>
      </c>
      <c r="R3303" t="str">
        <f t="shared" si="315"/>
        <v>plays</v>
      </c>
      <c r="S3303" s="15">
        <f t="shared" si="310"/>
        <v>42538.48583333334</v>
      </c>
      <c r="T3303" s="15">
        <f t="shared" si="311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12"/>
        <v>103.39285714285715</v>
      </c>
      <c r="P3304" s="10">
        <f t="shared" si="313"/>
        <v>173.7</v>
      </c>
      <c r="Q3304" t="str">
        <f t="shared" si="314"/>
        <v>theater</v>
      </c>
      <c r="R3304" t="str">
        <f t="shared" si="315"/>
        <v>plays</v>
      </c>
      <c r="S3304" s="15">
        <f t="shared" si="310"/>
        <v>42681.10157407407</v>
      </c>
      <c r="T3304" s="15">
        <f t="shared" si="311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12"/>
        <v>115.88888888888889</v>
      </c>
      <c r="P3305" s="10">
        <f t="shared" si="313"/>
        <v>59.6</v>
      </c>
      <c r="Q3305" t="str">
        <f t="shared" si="314"/>
        <v>theater</v>
      </c>
      <c r="R3305" t="str">
        <f t="shared" si="315"/>
        <v>plays</v>
      </c>
      <c r="S3305" s="15">
        <f t="shared" si="310"/>
        <v>42056.40143518518</v>
      </c>
      <c r="T3305" s="15">
        <f t="shared" si="311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12"/>
        <v>104.51666666666665</v>
      </c>
      <c r="P3306" s="10">
        <f t="shared" si="313"/>
        <v>89.585714285714289</v>
      </c>
      <c r="Q3306" t="str">
        <f t="shared" si="314"/>
        <v>theater</v>
      </c>
      <c r="R3306" t="str">
        <f t="shared" si="315"/>
        <v>plays</v>
      </c>
      <c r="S3306" s="15">
        <f t="shared" si="310"/>
        <v>42696.374444444446</v>
      </c>
      <c r="T3306" s="15">
        <f t="shared" si="311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12"/>
        <v>102.02500000000001</v>
      </c>
      <c r="P3307" s="10">
        <f t="shared" si="313"/>
        <v>204.05</v>
      </c>
      <c r="Q3307" t="str">
        <f t="shared" si="314"/>
        <v>theater</v>
      </c>
      <c r="R3307" t="str">
        <f t="shared" si="315"/>
        <v>plays</v>
      </c>
      <c r="S3307" s="15">
        <f t="shared" si="310"/>
        <v>42186.605879629627</v>
      </c>
      <c r="T3307" s="15">
        <f t="shared" si="311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12"/>
        <v>175.33333333333334</v>
      </c>
      <c r="P3308" s="10">
        <f t="shared" si="313"/>
        <v>48.703703703703702</v>
      </c>
      <c r="Q3308" t="str">
        <f t="shared" si="314"/>
        <v>theater</v>
      </c>
      <c r="R3308" t="str">
        <f t="shared" si="315"/>
        <v>plays</v>
      </c>
      <c r="S3308" s="15">
        <f t="shared" si="310"/>
        <v>42492.969236111108</v>
      </c>
      <c r="T3308" s="15">
        <f t="shared" si="311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12"/>
        <v>106.67999999999999</v>
      </c>
      <c r="P3309" s="10">
        <f t="shared" si="313"/>
        <v>53.339999999999996</v>
      </c>
      <c r="Q3309" t="str">
        <f t="shared" si="314"/>
        <v>theater</v>
      </c>
      <c r="R3309" t="str">
        <f t="shared" si="315"/>
        <v>plays</v>
      </c>
      <c r="S3309" s="15">
        <f t="shared" si="310"/>
        <v>42474.807164351849</v>
      </c>
      <c r="T3309" s="15">
        <f t="shared" si="311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12"/>
        <v>122.28571428571429</v>
      </c>
      <c r="P3310" s="10">
        <f t="shared" si="313"/>
        <v>75.087719298245617</v>
      </c>
      <c r="Q3310" t="str">
        <f t="shared" si="314"/>
        <v>theater</v>
      </c>
      <c r="R3310" t="str">
        <f t="shared" si="315"/>
        <v>plays</v>
      </c>
      <c r="S3310" s="15">
        <f t="shared" si="310"/>
        <v>42452.626909722225</v>
      </c>
      <c r="T3310" s="15">
        <f t="shared" si="311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12"/>
        <v>159.42857142857144</v>
      </c>
      <c r="P3311" s="10">
        <f t="shared" si="313"/>
        <v>18</v>
      </c>
      <c r="Q3311" t="str">
        <f t="shared" si="314"/>
        <v>theater</v>
      </c>
      <c r="R3311" t="str">
        <f t="shared" si="315"/>
        <v>plays</v>
      </c>
      <c r="S3311" s="15">
        <f t="shared" si="310"/>
        <v>42628.400208333333</v>
      </c>
      <c r="T3311" s="15">
        <f t="shared" si="311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12"/>
        <v>100.07692307692308</v>
      </c>
      <c r="P3312" s="10">
        <f t="shared" si="313"/>
        <v>209.83870967741936</v>
      </c>
      <c r="Q3312" t="str">
        <f t="shared" si="314"/>
        <v>theater</v>
      </c>
      <c r="R3312" t="str">
        <f t="shared" si="315"/>
        <v>plays</v>
      </c>
      <c r="S3312" s="15">
        <f t="shared" si="310"/>
        <v>42253.678530092591</v>
      </c>
      <c r="T3312" s="15">
        <f t="shared" si="311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12"/>
        <v>109.84</v>
      </c>
      <c r="P3313" s="10">
        <f t="shared" si="313"/>
        <v>61.022222222222226</v>
      </c>
      <c r="Q3313" t="str">
        <f t="shared" si="314"/>
        <v>theater</v>
      </c>
      <c r="R3313" t="str">
        <f t="shared" si="315"/>
        <v>plays</v>
      </c>
      <c r="S3313" s="15">
        <f t="shared" si="310"/>
        <v>42264.04178240741</v>
      </c>
      <c r="T3313" s="15">
        <f t="shared" si="311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12"/>
        <v>100.03999999999999</v>
      </c>
      <c r="P3314" s="10">
        <f t="shared" si="313"/>
        <v>61</v>
      </c>
      <c r="Q3314" t="str">
        <f t="shared" si="314"/>
        <v>theater</v>
      </c>
      <c r="R3314" t="str">
        <f t="shared" si="315"/>
        <v>plays</v>
      </c>
      <c r="S3314" s="15">
        <f t="shared" si="310"/>
        <v>42664.559560185182</v>
      </c>
      <c r="T3314" s="15">
        <f t="shared" si="311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12"/>
        <v>116.05000000000001</v>
      </c>
      <c r="P3315" s="10">
        <f t="shared" si="313"/>
        <v>80.034482758620683</v>
      </c>
      <c r="Q3315" t="str">
        <f t="shared" si="314"/>
        <v>theater</v>
      </c>
      <c r="R3315" t="str">
        <f t="shared" si="315"/>
        <v>plays</v>
      </c>
      <c r="S3315" s="15">
        <f t="shared" si="310"/>
        <v>42381.994409722218</v>
      </c>
      <c r="T3315" s="15">
        <f t="shared" si="311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12"/>
        <v>210.75</v>
      </c>
      <c r="P3316" s="10">
        <f t="shared" si="313"/>
        <v>29.068965517241381</v>
      </c>
      <c r="Q3316" t="str">
        <f t="shared" si="314"/>
        <v>theater</v>
      </c>
      <c r="R3316" t="str">
        <f t="shared" si="315"/>
        <v>plays</v>
      </c>
      <c r="S3316" s="15">
        <f t="shared" si="310"/>
        <v>42105.017488425925</v>
      </c>
      <c r="T3316" s="15">
        <f t="shared" si="311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12"/>
        <v>110.00000000000001</v>
      </c>
      <c r="P3317" s="10">
        <f t="shared" si="313"/>
        <v>49.438202247191015</v>
      </c>
      <c r="Q3317" t="str">
        <f t="shared" si="314"/>
        <v>theater</v>
      </c>
      <c r="R3317" t="str">
        <f t="shared" si="315"/>
        <v>plays</v>
      </c>
      <c r="S3317" s="15">
        <f t="shared" si="310"/>
        <v>42466.053715277783</v>
      </c>
      <c r="T3317" s="15">
        <f t="shared" si="311"/>
        <v>42496.053715277783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12"/>
        <v>100.08673425918037</v>
      </c>
      <c r="P3318" s="10">
        <f t="shared" si="313"/>
        <v>93.977440000000001</v>
      </c>
      <c r="Q3318" t="str">
        <f t="shared" si="314"/>
        <v>theater</v>
      </c>
      <c r="R3318" t="str">
        <f t="shared" si="315"/>
        <v>plays</v>
      </c>
      <c r="S3318" s="15">
        <f t="shared" si="310"/>
        <v>41826.621238425927</v>
      </c>
      <c r="T3318" s="15">
        <f t="shared" si="311"/>
        <v>41859.32916666667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12"/>
        <v>106.19047619047619</v>
      </c>
      <c r="P3319" s="10">
        <f t="shared" si="313"/>
        <v>61.944444444444443</v>
      </c>
      <c r="Q3319" t="str">
        <f t="shared" si="314"/>
        <v>theater</v>
      </c>
      <c r="R3319" t="str">
        <f t="shared" si="315"/>
        <v>plays</v>
      </c>
      <c r="S3319" s="15">
        <f t="shared" si="310"/>
        <v>42498.789629629624</v>
      </c>
      <c r="T3319" s="15">
        <f t="shared" si="311"/>
        <v>42528.789629629624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12"/>
        <v>125.6</v>
      </c>
      <c r="P3320" s="10">
        <f t="shared" si="313"/>
        <v>78.5</v>
      </c>
      <c r="Q3320" t="str">
        <f t="shared" si="314"/>
        <v>theater</v>
      </c>
      <c r="R3320" t="str">
        <f t="shared" si="315"/>
        <v>plays</v>
      </c>
      <c r="S3320" s="15">
        <f t="shared" si="310"/>
        <v>42431.052002314813</v>
      </c>
      <c r="T3320" s="15">
        <f t="shared" si="311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12"/>
        <v>108</v>
      </c>
      <c r="P3321" s="10">
        <f t="shared" si="313"/>
        <v>33.75</v>
      </c>
      <c r="Q3321" t="str">
        <f t="shared" si="314"/>
        <v>theater</v>
      </c>
      <c r="R3321" t="str">
        <f t="shared" si="315"/>
        <v>plays</v>
      </c>
      <c r="S3321" s="15">
        <f t="shared" si="310"/>
        <v>41990.335486111115</v>
      </c>
      <c r="T3321" s="15">
        <f t="shared" si="311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12"/>
        <v>101</v>
      </c>
      <c r="P3322" s="10">
        <f t="shared" si="313"/>
        <v>66.44736842105263</v>
      </c>
      <c r="Q3322" t="str">
        <f t="shared" si="314"/>
        <v>theater</v>
      </c>
      <c r="R3322" t="str">
        <f t="shared" si="315"/>
        <v>plays</v>
      </c>
      <c r="S3322" s="15">
        <f t="shared" si="310"/>
        <v>42512.795798611114</v>
      </c>
      <c r="T3322" s="15">
        <f t="shared" si="311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12"/>
        <v>107.4</v>
      </c>
      <c r="P3323" s="10">
        <f t="shared" si="313"/>
        <v>35.799999999999997</v>
      </c>
      <c r="Q3323" t="str">
        <f t="shared" si="314"/>
        <v>theater</v>
      </c>
      <c r="R3323" t="str">
        <f t="shared" si="315"/>
        <v>plays</v>
      </c>
      <c r="S3323" s="15">
        <f t="shared" si="310"/>
        <v>41913.850289351853</v>
      </c>
      <c r="T3323" s="15">
        <f t="shared" si="311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12"/>
        <v>101.51515151515152</v>
      </c>
      <c r="P3324" s="10">
        <f t="shared" si="313"/>
        <v>145.65217391304347</v>
      </c>
      <c r="Q3324" t="str">
        <f t="shared" si="314"/>
        <v>theater</v>
      </c>
      <c r="R3324" t="str">
        <f t="shared" si="315"/>
        <v>plays</v>
      </c>
      <c r="S3324" s="15">
        <f t="shared" si="310"/>
        <v>42520.760370370372</v>
      </c>
      <c r="T3324" s="15">
        <f t="shared" si="311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12"/>
        <v>125.89999999999999</v>
      </c>
      <c r="P3325" s="10">
        <f t="shared" si="313"/>
        <v>25.693877551020407</v>
      </c>
      <c r="Q3325" t="str">
        <f t="shared" si="314"/>
        <v>theater</v>
      </c>
      <c r="R3325" t="str">
        <f t="shared" si="315"/>
        <v>plays</v>
      </c>
      <c r="S3325" s="15">
        <f t="shared" si="310"/>
        <v>42608.11583333333</v>
      </c>
      <c r="T3325" s="15">
        <f t="shared" si="311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12"/>
        <v>101.66666666666666</v>
      </c>
      <c r="P3326" s="10">
        <f t="shared" si="313"/>
        <v>152.5</v>
      </c>
      <c r="Q3326" t="str">
        <f t="shared" si="314"/>
        <v>theater</v>
      </c>
      <c r="R3326" t="str">
        <f t="shared" si="315"/>
        <v>plays</v>
      </c>
      <c r="S3326" s="15">
        <f t="shared" si="310"/>
        <v>42512.33321759259</v>
      </c>
      <c r="T3326" s="15">
        <f t="shared" si="311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12"/>
        <v>112.5</v>
      </c>
      <c r="P3327" s="10">
        <f t="shared" si="313"/>
        <v>30</v>
      </c>
      <c r="Q3327" t="str">
        <f t="shared" si="314"/>
        <v>theater</v>
      </c>
      <c r="R3327" t="str">
        <f t="shared" si="315"/>
        <v>plays</v>
      </c>
      <c r="S3327" s="15">
        <f t="shared" si="310"/>
        <v>42064.535613425927</v>
      </c>
      <c r="T3327" s="15">
        <f t="shared" si="311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12"/>
        <v>101.375</v>
      </c>
      <c r="P3328" s="10">
        <f t="shared" si="313"/>
        <v>142.28070175438597</v>
      </c>
      <c r="Q3328" t="str">
        <f t="shared" si="314"/>
        <v>theater</v>
      </c>
      <c r="R3328" t="str">
        <f t="shared" si="315"/>
        <v>plays</v>
      </c>
      <c r="S3328" s="15">
        <f t="shared" si="310"/>
        <v>42041.464178240742</v>
      </c>
      <c r="T3328" s="15">
        <f t="shared" si="311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12"/>
        <v>101.25</v>
      </c>
      <c r="P3329" s="10">
        <f t="shared" si="313"/>
        <v>24.545454545454547</v>
      </c>
      <c r="Q3329" t="str">
        <f t="shared" si="314"/>
        <v>theater</v>
      </c>
      <c r="R3329" t="str">
        <f t="shared" si="315"/>
        <v>plays</v>
      </c>
      <c r="S3329" s="15">
        <f t="shared" si="310"/>
        <v>42468.124606481477</v>
      </c>
      <c r="T3329" s="15">
        <f t="shared" si="311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12"/>
        <v>146.38888888888889</v>
      </c>
      <c r="P3330" s="10">
        <f t="shared" si="313"/>
        <v>292.77777777777777</v>
      </c>
      <c r="Q3330" t="str">
        <f t="shared" si="314"/>
        <v>theater</v>
      </c>
      <c r="R3330" t="str">
        <f t="shared" si="315"/>
        <v>plays</v>
      </c>
      <c r="S3330" s="15">
        <f t="shared" si="310"/>
        <v>41822.32503472222</v>
      </c>
      <c r="T3330" s="15">
        <f t="shared" si="311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si="312"/>
        <v>116.8</v>
      </c>
      <c r="P3331" s="10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5">
        <f t="shared" ref="S3331:S3394" si="316">(((J3331/60)/60)/24)+DATE(1970,1,1)+(-6/24)</f>
        <v>41837.073009259257</v>
      </c>
      <c r="T3331" s="15">
        <f t="shared" ref="T3331:T3394" si="317">(((I3331/60)/60)/24)+DATE(1970,1,1)+(-6/24)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10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42065.637361111112</v>
      </c>
      <c r="T3332" s="15">
        <f t="shared" si="317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10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42248.447754629626</v>
      </c>
      <c r="T3333" s="15">
        <f t="shared" si="317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10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41809.610300925924</v>
      </c>
      <c r="T3334" s="15">
        <f t="shared" si="317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10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42148.426851851851</v>
      </c>
      <c r="T3335" s="15">
        <f t="shared" si="317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10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42185.271087962959</v>
      </c>
      <c r="T3336" s="15">
        <f t="shared" si="317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10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41827.424143518518</v>
      </c>
      <c r="T3337" s="15">
        <f t="shared" si="317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10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42437.148680555561</v>
      </c>
      <c r="T3338" s="15">
        <f t="shared" si="317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10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41901.032025462962</v>
      </c>
      <c r="T3339" s="15">
        <f t="shared" si="317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1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42769.324999999997</v>
      </c>
      <c r="T3340" s="15">
        <f t="shared" si="317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10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42549.415717592594</v>
      </c>
      <c r="T3341" s="15">
        <f t="shared" si="317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10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42685.724004629628</v>
      </c>
      <c r="T3342" s="15">
        <f t="shared" si="317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10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42510.548854166671</v>
      </c>
      <c r="T3343" s="15">
        <f t="shared" si="317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10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42062.046412037031</v>
      </c>
      <c r="T3344" s="15">
        <f t="shared" si="317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10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42452.666481481487</v>
      </c>
      <c r="T3345" s="15">
        <f t="shared" si="317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10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6"/>
        <v>41850.950150462959</v>
      </c>
      <c r="T3346" s="15">
        <f t="shared" si="317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10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42052.856111111112</v>
      </c>
      <c r="T3347" s="15">
        <f t="shared" si="317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10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42053.774421296301</v>
      </c>
      <c r="T3348" s="15">
        <f t="shared" si="317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10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42484.301550925928</v>
      </c>
      <c r="T3349" s="15">
        <f t="shared" si="317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1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42466.308796296296</v>
      </c>
      <c r="T3350" s="15">
        <f t="shared" si="317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10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6"/>
        <v>42512.860787037032</v>
      </c>
      <c r="T3351" s="15">
        <f t="shared" si="317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10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42302.451516203699</v>
      </c>
      <c r="T3352" s="15">
        <f t="shared" si="317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10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41806.145428240743</v>
      </c>
      <c r="T3353" s="15">
        <f t="shared" si="317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10">
        <f t="shared" si="313"/>
        <v>76.8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42495.742800925931</v>
      </c>
      <c r="T3354" s="15">
        <f t="shared" si="317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10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42479.182291666672</v>
      </c>
      <c r="T3355" s="15">
        <f t="shared" si="317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10">
        <f t="shared" si="313"/>
        <v>55.6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42270.4769212963</v>
      </c>
      <c r="T3356" s="15">
        <f t="shared" si="317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10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42489.369525462964</v>
      </c>
      <c r="T3357" s="15">
        <f t="shared" si="317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10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42536.565648148149</v>
      </c>
      <c r="T3358" s="15">
        <f t="shared" si="317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10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41822.167939814812</v>
      </c>
      <c r="T3359" s="15">
        <f t="shared" si="317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1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41932.061099537037</v>
      </c>
      <c r="T3360" s="15">
        <f t="shared" si="317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10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5">
        <f t="shared" si="316"/>
        <v>42745.807106481487</v>
      </c>
      <c r="T3361" s="15">
        <f t="shared" si="317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ref="O3362:O3425" si="318">E3362/D3362*100</f>
        <v>101.37777777777779</v>
      </c>
      <c r="P3362" s="10">
        <f t="shared" ref="P3362:P3425" si="319">E3362/L3362</f>
        <v>126.72222222222223</v>
      </c>
      <c r="Q3362" t="str">
        <f t="shared" ref="Q3362:Q3425" si="320">LEFT(N3362, SEARCH("/", N3362)-1)</f>
        <v>theater</v>
      </c>
      <c r="R3362" t="str">
        <f t="shared" ref="R3362:R3425" si="321">RIGHT(N3362,LEN(N3362)-SEARCH("/",N3362))</f>
        <v>plays</v>
      </c>
      <c r="S3362" s="15">
        <f t="shared" si="316"/>
        <v>42696.832673611112</v>
      </c>
      <c r="T3362" s="15">
        <f t="shared" si="317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8"/>
        <v>113.46000000000001</v>
      </c>
      <c r="P3363" s="10">
        <f t="shared" si="319"/>
        <v>83.42647058823529</v>
      </c>
      <c r="Q3363" t="str">
        <f t="shared" si="320"/>
        <v>theater</v>
      </c>
      <c r="R3363" t="str">
        <f t="shared" si="321"/>
        <v>plays</v>
      </c>
      <c r="S3363" s="15">
        <f t="shared" si="316"/>
        <v>41865.775347222225</v>
      </c>
      <c r="T3363" s="15">
        <f t="shared" si="317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8"/>
        <v>218.00000000000003</v>
      </c>
      <c r="P3364" s="10">
        <f t="shared" si="319"/>
        <v>54.5</v>
      </c>
      <c r="Q3364" t="str">
        <f t="shared" si="320"/>
        <v>theater</v>
      </c>
      <c r="R3364" t="str">
        <f t="shared" si="321"/>
        <v>plays</v>
      </c>
      <c r="S3364" s="15">
        <f t="shared" si="316"/>
        <v>42055.841631944444</v>
      </c>
      <c r="T3364" s="15">
        <f t="shared" si="317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8"/>
        <v>101.41935483870968</v>
      </c>
      <c r="P3365" s="10">
        <f t="shared" si="319"/>
        <v>302.30769230769232</v>
      </c>
      <c r="Q3365" t="str">
        <f t="shared" si="320"/>
        <v>theater</v>
      </c>
      <c r="R3365" t="str">
        <f t="shared" si="321"/>
        <v>plays</v>
      </c>
      <c r="S3365" s="15">
        <f t="shared" si="316"/>
        <v>41851.521354166667</v>
      </c>
      <c r="T3365" s="15">
        <f t="shared" si="317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8"/>
        <v>105.93333333333332</v>
      </c>
      <c r="P3366" s="10">
        <f t="shared" si="319"/>
        <v>44.138888888888886</v>
      </c>
      <c r="Q3366" t="str">
        <f t="shared" si="320"/>
        <v>theater</v>
      </c>
      <c r="R3366" t="str">
        <f t="shared" si="321"/>
        <v>plays</v>
      </c>
      <c r="S3366" s="15">
        <f t="shared" si="316"/>
        <v>42422.727418981478</v>
      </c>
      <c r="T3366" s="15">
        <f t="shared" si="317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8"/>
        <v>104</v>
      </c>
      <c r="P3367" s="10">
        <f t="shared" si="319"/>
        <v>866.66666666666663</v>
      </c>
      <c r="Q3367" t="str">
        <f t="shared" si="320"/>
        <v>theater</v>
      </c>
      <c r="R3367" t="str">
        <f t="shared" si="321"/>
        <v>plays</v>
      </c>
      <c r="S3367" s="15">
        <f t="shared" si="316"/>
        <v>42320.851759259262</v>
      </c>
      <c r="T3367" s="15">
        <f t="shared" si="317"/>
        <v>42350.851759259262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8"/>
        <v>221</v>
      </c>
      <c r="P3368" s="10">
        <f t="shared" si="319"/>
        <v>61.388888888888886</v>
      </c>
      <c r="Q3368" t="str">
        <f t="shared" si="320"/>
        <v>theater</v>
      </c>
      <c r="R3368" t="str">
        <f t="shared" si="321"/>
        <v>plays</v>
      </c>
      <c r="S3368" s="15">
        <f t="shared" si="316"/>
        <v>42106.817557870367</v>
      </c>
      <c r="T3368" s="15">
        <f t="shared" si="317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8"/>
        <v>118.66666666666667</v>
      </c>
      <c r="P3369" s="10">
        <f t="shared" si="319"/>
        <v>29.666666666666668</v>
      </c>
      <c r="Q3369" t="str">
        <f t="shared" si="320"/>
        <v>theater</v>
      </c>
      <c r="R3369" t="str">
        <f t="shared" si="321"/>
        <v>plays</v>
      </c>
      <c r="S3369" s="15">
        <f t="shared" si="316"/>
        <v>42192.683958333335</v>
      </c>
      <c r="T3369" s="15">
        <f t="shared" si="317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8"/>
        <v>104.60000000000001</v>
      </c>
      <c r="P3370" s="10">
        <f t="shared" si="319"/>
        <v>45.478260869565219</v>
      </c>
      <c r="Q3370" t="str">
        <f t="shared" si="320"/>
        <v>theater</v>
      </c>
      <c r="R3370" t="str">
        <f t="shared" si="321"/>
        <v>plays</v>
      </c>
      <c r="S3370" s="15">
        <f t="shared" si="316"/>
        <v>41968.949756944443</v>
      </c>
      <c r="T3370" s="15">
        <f t="shared" si="317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8"/>
        <v>103.89999999999999</v>
      </c>
      <c r="P3371" s="10">
        <f t="shared" si="319"/>
        <v>96.203703703703709</v>
      </c>
      <c r="Q3371" t="str">
        <f t="shared" si="320"/>
        <v>theater</v>
      </c>
      <c r="R3371" t="str">
        <f t="shared" si="321"/>
        <v>plays</v>
      </c>
      <c r="S3371" s="15">
        <f t="shared" si="316"/>
        <v>42689.791435185187</v>
      </c>
      <c r="T3371" s="15">
        <f t="shared" si="317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8"/>
        <v>117.73333333333333</v>
      </c>
      <c r="P3372" s="10">
        <f t="shared" si="319"/>
        <v>67.92307692307692</v>
      </c>
      <c r="Q3372" t="str">
        <f t="shared" si="320"/>
        <v>theater</v>
      </c>
      <c r="R3372" t="str">
        <f t="shared" si="321"/>
        <v>plays</v>
      </c>
      <c r="S3372" s="15">
        <f t="shared" si="316"/>
        <v>42690.084317129629</v>
      </c>
      <c r="T3372" s="15">
        <f t="shared" si="317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8"/>
        <v>138.5</v>
      </c>
      <c r="P3373" s="10">
        <f t="shared" si="319"/>
        <v>30.777777777777779</v>
      </c>
      <c r="Q3373" t="str">
        <f t="shared" si="320"/>
        <v>theater</v>
      </c>
      <c r="R3373" t="str">
        <f t="shared" si="321"/>
        <v>plays</v>
      </c>
      <c r="S3373" s="15">
        <f t="shared" si="316"/>
        <v>42312.624594907407</v>
      </c>
      <c r="T3373" s="15">
        <f t="shared" si="317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8"/>
        <v>103.49999999999999</v>
      </c>
      <c r="P3374" s="10">
        <f t="shared" si="319"/>
        <v>38.333333333333336</v>
      </c>
      <c r="Q3374" t="str">
        <f t="shared" si="320"/>
        <v>theater</v>
      </c>
      <c r="R3374" t="str">
        <f t="shared" si="321"/>
        <v>plays</v>
      </c>
      <c r="S3374" s="15">
        <f t="shared" si="316"/>
        <v>41855.298101851848</v>
      </c>
      <c r="T3374" s="15">
        <f t="shared" si="317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8"/>
        <v>100.25</v>
      </c>
      <c r="P3375" s="10">
        <f t="shared" si="319"/>
        <v>66.833333333333329</v>
      </c>
      <c r="Q3375" t="str">
        <f t="shared" si="320"/>
        <v>theater</v>
      </c>
      <c r="R3375" t="str">
        <f t="shared" si="321"/>
        <v>plays</v>
      </c>
      <c r="S3375" s="15">
        <f t="shared" si="316"/>
        <v>42179.604629629626</v>
      </c>
      <c r="T3375" s="15">
        <f t="shared" si="317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8"/>
        <v>106.57142857142856</v>
      </c>
      <c r="P3376" s="10">
        <f t="shared" si="319"/>
        <v>71.730769230769226</v>
      </c>
      <c r="Q3376" t="str">
        <f t="shared" si="320"/>
        <v>theater</v>
      </c>
      <c r="R3376" t="str">
        <f t="shared" si="321"/>
        <v>plays</v>
      </c>
      <c r="S3376" s="15">
        <f t="shared" si="316"/>
        <v>42275.481666666667</v>
      </c>
      <c r="T3376" s="15">
        <f t="shared" si="317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8"/>
        <v>100</v>
      </c>
      <c r="P3377" s="10">
        <f t="shared" si="319"/>
        <v>176.47058823529412</v>
      </c>
      <c r="Q3377" t="str">
        <f t="shared" si="320"/>
        <v>theater</v>
      </c>
      <c r="R3377" t="str">
        <f t="shared" si="321"/>
        <v>plays</v>
      </c>
      <c r="S3377" s="15">
        <f t="shared" si="316"/>
        <v>41765.360798611109</v>
      </c>
      <c r="T3377" s="15">
        <f t="shared" si="317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8"/>
        <v>100.01249999999999</v>
      </c>
      <c r="P3378" s="10">
        <f t="shared" si="319"/>
        <v>421.10526315789474</v>
      </c>
      <c r="Q3378" t="str">
        <f t="shared" si="320"/>
        <v>theater</v>
      </c>
      <c r="R3378" t="str">
        <f t="shared" si="321"/>
        <v>plays</v>
      </c>
      <c r="S3378" s="15">
        <f t="shared" si="316"/>
        <v>42059.451319444444</v>
      </c>
      <c r="T3378" s="15">
        <f t="shared" si="317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8"/>
        <v>101.05</v>
      </c>
      <c r="P3379" s="10">
        <f t="shared" si="319"/>
        <v>104.98701298701299</v>
      </c>
      <c r="Q3379" t="str">
        <f t="shared" si="320"/>
        <v>theater</v>
      </c>
      <c r="R3379" t="str">
        <f t="shared" si="321"/>
        <v>plays</v>
      </c>
      <c r="S3379" s="15">
        <f t="shared" si="316"/>
        <v>42053.482627314821</v>
      </c>
      <c r="T3379" s="15">
        <f t="shared" si="317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8"/>
        <v>107.63636363636364</v>
      </c>
      <c r="P3380" s="10">
        <f t="shared" si="319"/>
        <v>28.19047619047619</v>
      </c>
      <c r="Q3380" t="str">
        <f t="shared" si="320"/>
        <v>theater</v>
      </c>
      <c r="R3380" t="str">
        <f t="shared" si="321"/>
        <v>plays</v>
      </c>
      <c r="S3380" s="15">
        <f t="shared" si="316"/>
        <v>41858.105393518519</v>
      </c>
      <c r="T3380" s="15">
        <f t="shared" si="317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8"/>
        <v>103.64999999999999</v>
      </c>
      <c r="P3381" s="10">
        <f t="shared" si="319"/>
        <v>54.55263157894737</v>
      </c>
      <c r="Q3381" t="str">
        <f t="shared" si="320"/>
        <v>theater</v>
      </c>
      <c r="R3381" t="str">
        <f t="shared" si="321"/>
        <v>plays</v>
      </c>
      <c r="S3381" s="15">
        <f t="shared" si="316"/>
        <v>42225.263888888891</v>
      </c>
      <c r="T3381" s="15">
        <f t="shared" si="317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8"/>
        <v>104.43333333333334</v>
      </c>
      <c r="P3382" s="10">
        <f t="shared" si="319"/>
        <v>111.89285714285714</v>
      </c>
      <c r="Q3382" t="str">
        <f t="shared" si="320"/>
        <v>theater</v>
      </c>
      <c r="R3382" t="str">
        <f t="shared" si="321"/>
        <v>plays</v>
      </c>
      <c r="S3382" s="15">
        <f t="shared" si="316"/>
        <v>41937.70344907407</v>
      </c>
      <c r="T3382" s="15">
        <f t="shared" si="317"/>
        <v>41972.745115740734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8"/>
        <v>102.25</v>
      </c>
      <c r="P3383" s="10">
        <f t="shared" si="319"/>
        <v>85.208333333333329</v>
      </c>
      <c r="Q3383" t="str">
        <f t="shared" si="320"/>
        <v>theater</v>
      </c>
      <c r="R3383" t="str">
        <f t="shared" si="321"/>
        <v>plays</v>
      </c>
      <c r="S3383" s="15">
        <f t="shared" si="316"/>
        <v>42043.934988425928</v>
      </c>
      <c r="T3383" s="15">
        <f t="shared" si="317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8"/>
        <v>100.74285714285713</v>
      </c>
      <c r="P3384" s="10">
        <f t="shared" si="319"/>
        <v>76.652173913043484</v>
      </c>
      <c r="Q3384" t="str">
        <f t="shared" si="320"/>
        <v>theater</v>
      </c>
      <c r="R3384" t="str">
        <f t="shared" si="321"/>
        <v>plays</v>
      </c>
      <c r="S3384" s="15">
        <f t="shared" si="316"/>
        <v>42559.181203703702</v>
      </c>
      <c r="T3384" s="15">
        <f t="shared" si="317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8"/>
        <v>111.71428571428572</v>
      </c>
      <c r="P3385" s="10">
        <f t="shared" si="319"/>
        <v>65.166666666666671</v>
      </c>
      <c r="Q3385" t="str">
        <f t="shared" si="320"/>
        <v>theater</v>
      </c>
      <c r="R3385" t="str">
        <f t="shared" si="321"/>
        <v>plays</v>
      </c>
      <c r="S3385" s="15">
        <f t="shared" si="316"/>
        <v>42524.532638888893</v>
      </c>
      <c r="T3385" s="15">
        <f t="shared" si="317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8"/>
        <v>100.01100000000001</v>
      </c>
      <c r="P3386" s="10">
        <f t="shared" si="319"/>
        <v>93.760312499999998</v>
      </c>
      <c r="Q3386" t="str">
        <f t="shared" si="320"/>
        <v>theater</v>
      </c>
      <c r="R3386" t="str">
        <f t="shared" si="321"/>
        <v>plays</v>
      </c>
      <c r="S3386" s="15">
        <f t="shared" si="316"/>
        <v>42291.837592592594</v>
      </c>
      <c r="T3386" s="15">
        <f t="shared" si="317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8"/>
        <v>100</v>
      </c>
      <c r="P3387" s="10">
        <f t="shared" si="319"/>
        <v>133.33333333333334</v>
      </c>
      <c r="Q3387" t="str">
        <f t="shared" si="320"/>
        <v>theater</v>
      </c>
      <c r="R3387" t="str">
        <f t="shared" si="321"/>
        <v>plays</v>
      </c>
      <c r="S3387" s="15">
        <f t="shared" si="316"/>
        <v>41953.6175</v>
      </c>
      <c r="T3387" s="15">
        <f t="shared" si="317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8"/>
        <v>105</v>
      </c>
      <c r="P3388" s="10">
        <f t="shared" si="319"/>
        <v>51.219512195121951</v>
      </c>
      <c r="Q3388" t="str">
        <f t="shared" si="320"/>
        <v>theater</v>
      </c>
      <c r="R3388" t="str">
        <f t="shared" si="321"/>
        <v>plays</v>
      </c>
      <c r="S3388" s="15">
        <f t="shared" si="316"/>
        <v>41946.394745370373</v>
      </c>
      <c r="T3388" s="15">
        <f t="shared" si="317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8"/>
        <v>116.86666666666667</v>
      </c>
      <c r="P3389" s="10">
        <f t="shared" si="319"/>
        <v>100.17142857142858</v>
      </c>
      <c r="Q3389" t="str">
        <f t="shared" si="320"/>
        <v>theater</v>
      </c>
      <c r="R3389" t="str">
        <f t="shared" si="321"/>
        <v>plays</v>
      </c>
      <c r="S3389" s="15">
        <f t="shared" si="316"/>
        <v>41947.512592592589</v>
      </c>
      <c r="T3389" s="15">
        <f t="shared" si="317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8"/>
        <v>103.8</v>
      </c>
      <c r="P3390" s="10">
        <f t="shared" si="319"/>
        <v>34.6</v>
      </c>
      <c r="Q3390" t="str">
        <f t="shared" si="320"/>
        <v>theater</v>
      </c>
      <c r="R3390" t="str">
        <f t="shared" si="321"/>
        <v>plays</v>
      </c>
      <c r="S3390" s="15">
        <f t="shared" si="316"/>
        <v>42143.211122685185</v>
      </c>
      <c r="T3390" s="15">
        <f t="shared" si="317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8"/>
        <v>114.5</v>
      </c>
      <c r="P3391" s="10">
        <f t="shared" si="319"/>
        <v>184.67741935483872</v>
      </c>
      <c r="Q3391" t="str">
        <f t="shared" si="320"/>
        <v>theater</v>
      </c>
      <c r="R3391" t="str">
        <f t="shared" si="321"/>
        <v>plays</v>
      </c>
      <c r="S3391" s="15">
        <f t="shared" si="316"/>
        <v>42494.313449074078</v>
      </c>
      <c r="T3391" s="15">
        <f t="shared" si="317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8"/>
        <v>102.4</v>
      </c>
      <c r="P3392" s="10">
        <f t="shared" si="319"/>
        <v>69.818181818181813</v>
      </c>
      <c r="Q3392" t="str">
        <f t="shared" si="320"/>
        <v>theater</v>
      </c>
      <c r="R3392" t="str">
        <f t="shared" si="321"/>
        <v>plays</v>
      </c>
      <c r="S3392" s="15">
        <f t="shared" si="316"/>
        <v>41815.524826388886</v>
      </c>
      <c r="T3392" s="15">
        <f t="shared" si="317"/>
        <v>41830.524826388886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8"/>
        <v>223</v>
      </c>
      <c r="P3393" s="10">
        <f t="shared" si="319"/>
        <v>61.944444444444443</v>
      </c>
      <c r="Q3393" t="str">
        <f t="shared" si="320"/>
        <v>theater</v>
      </c>
      <c r="R3393" t="str">
        <f t="shared" si="321"/>
        <v>plays</v>
      </c>
      <c r="S3393" s="15">
        <f t="shared" si="316"/>
        <v>41830.295694444445</v>
      </c>
      <c r="T3393" s="15">
        <f t="shared" si="317"/>
        <v>41859.686111111114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8"/>
        <v>100</v>
      </c>
      <c r="P3394" s="10">
        <f t="shared" si="319"/>
        <v>41.666666666666664</v>
      </c>
      <c r="Q3394" t="str">
        <f t="shared" si="320"/>
        <v>theater</v>
      </c>
      <c r="R3394" t="str">
        <f t="shared" si="321"/>
        <v>plays</v>
      </c>
      <c r="S3394" s="15">
        <f t="shared" si="316"/>
        <v>42446.595543981486</v>
      </c>
      <c r="T3394" s="15">
        <f t="shared" si="317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si="318"/>
        <v>105.80000000000001</v>
      </c>
      <c r="P3395" s="10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5">
        <f t="shared" ref="S3395:S3458" si="322">(((J3395/60)/60)/24)+DATE(1970,1,1)+(-6/24)</f>
        <v>41923.671643518523</v>
      </c>
      <c r="T3395" s="15">
        <f t="shared" ref="T3395:T3458" si="323">(((I3395/60)/60)/24)+DATE(1970,1,1)+(-6/24)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10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41817.34542824074</v>
      </c>
      <c r="T3396" s="15">
        <f t="shared" si="323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10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42140.462314814817</v>
      </c>
      <c r="T3397" s="15">
        <f t="shared" si="323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10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41764.19663194444</v>
      </c>
      <c r="T3398" s="15">
        <f t="shared" si="323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10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42378.228344907402</v>
      </c>
      <c r="T3399" s="15">
        <f t="shared" si="323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1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41941.50203703704</v>
      </c>
      <c r="T3400" s="15">
        <f t="shared" si="323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10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42026.670428240745</v>
      </c>
      <c r="T3401" s="15">
        <f t="shared" si="323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10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41834.703865740739</v>
      </c>
      <c r="T3402" s="15">
        <f t="shared" si="323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10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42193.473912037036</v>
      </c>
      <c r="T3403" s="15">
        <f t="shared" si="323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10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42290.36855324074</v>
      </c>
      <c r="T3404" s="15">
        <f t="shared" si="323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10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42150.212083333332</v>
      </c>
      <c r="T3405" s="15">
        <f t="shared" si="323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10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42152.253495370373</v>
      </c>
      <c r="T3406" s="15">
        <f t="shared" si="323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10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2"/>
        <v>42409.767199074078</v>
      </c>
      <c r="T3407" s="15">
        <f t="shared" si="323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10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41791.242777777778</v>
      </c>
      <c r="T3408" s="15">
        <f t="shared" si="323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10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41796.172326388885</v>
      </c>
      <c r="T3409" s="15">
        <f t="shared" si="323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41808.741944444446</v>
      </c>
      <c r="T3410" s="15">
        <f t="shared" si="323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10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42544.564328703709</v>
      </c>
      <c r="T3411" s="15">
        <f t="shared" si="323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10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2"/>
        <v>42499.791550925926</v>
      </c>
      <c r="T3412" s="15">
        <f t="shared" si="323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10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2"/>
        <v>42264.772824074069</v>
      </c>
      <c r="T3413" s="15">
        <f t="shared" si="323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10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41879.709050925929</v>
      </c>
      <c r="T3414" s="15">
        <f t="shared" si="323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10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42053.483078703706</v>
      </c>
      <c r="T3415" s="15">
        <f t="shared" si="323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10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42675.582465277781</v>
      </c>
      <c r="T3416" s="15">
        <f t="shared" si="323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10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2"/>
        <v>42466.894166666665</v>
      </c>
      <c r="T3417" s="15">
        <f t="shared" si="323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10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42089.162557870368</v>
      </c>
      <c r="T3418" s="15">
        <f t="shared" si="323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10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41894.66375</v>
      </c>
      <c r="T3419" s="15">
        <f t="shared" si="323"/>
        <v>41937.779861111114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1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41752.58457175926</v>
      </c>
      <c r="T3420" s="15">
        <f t="shared" si="323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10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42448.571585648147</v>
      </c>
      <c r="T3421" s="15">
        <f t="shared" si="323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10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2"/>
        <v>42404.840300925927</v>
      </c>
      <c r="T3422" s="15">
        <f t="shared" si="323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10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42037.541238425925</v>
      </c>
      <c r="T3423" s="15">
        <f t="shared" si="323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10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42323.312222222223</v>
      </c>
      <c r="T3424" s="15">
        <f t="shared" si="323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10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42088.661354166667</v>
      </c>
      <c r="T3425" s="15">
        <f t="shared" si="323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ref="O3426:O3489" si="324">E3426/D3426*100</f>
        <v>103.58333333333334</v>
      </c>
      <c r="P3426" s="10">
        <f t="shared" ref="P3426:P3489" si="325">E3426/L3426</f>
        <v>81.776315789473685</v>
      </c>
      <c r="Q3426" t="str">
        <f t="shared" ref="Q3426:Q3489" si="326">LEFT(N3426, SEARCH("/", N3426)-1)</f>
        <v>theater</v>
      </c>
      <c r="R3426" t="str">
        <f t="shared" ref="R3426:R3489" si="327">RIGHT(N3426,LEN(N3426)-SEARCH("/",N3426))</f>
        <v>plays</v>
      </c>
      <c r="S3426" s="15">
        <f t="shared" si="322"/>
        <v>42018.426898148144</v>
      </c>
      <c r="T3426" s="15">
        <f t="shared" si="323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24"/>
        <v>102.97033333333331</v>
      </c>
      <c r="P3427" s="10">
        <f t="shared" si="325"/>
        <v>297.02980769230766</v>
      </c>
      <c r="Q3427" t="str">
        <f t="shared" si="326"/>
        <v>theater</v>
      </c>
      <c r="R3427" t="str">
        <f t="shared" si="327"/>
        <v>plays</v>
      </c>
      <c r="S3427" s="15">
        <f t="shared" si="322"/>
        <v>41884.367314814815</v>
      </c>
      <c r="T3427" s="15">
        <f t="shared" si="323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24"/>
        <v>108.13333333333333</v>
      </c>
      <c r="P3428" s="10">
        <f t="shared" si="325"/>
        <v>46.609195402298852</v>
      </c>
      <c r="Q3428" t="str">
        <f t="shared" si="326"/>
        <v>theater</v>
      </c>
      <c r="R3428" t="str">
        <f t="shared" si="327"/>
        <v>plays</v>
      </c>
      <c r="S3428" s="15">
        <f t="shared" si="322"/>
        <v>41883.806747685187</v>
      </c>
      <c r="T3428" s="15">
        <f t="shared" si="323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24"/>
        <v>100</v>
      </c>
      <c r="P3429" s="10">
        <f t="shared" si="325"/>
        <v>51.724137931034484</v>
      </c>
      <c r="Q3429" t="str">
        <f t="shared" si="326"/>
        <v>theater</v>
      </c>
      <c r="R3429" t="str">
        <f t="shared" si="327"/>
        <v>plays</v>
      </c>
      <c r="S3429" s="15">
        <f t="shared" si="322"/>
        <v>41792.395277777774</v>
      </c>
      <c r="T3429" s="15">
        <f t="shared" si="323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24"/>
        <v>102.75000000000001</v>
      </c>
      <c r="P3430" s="10">
        <f t="shared" si="325"/>
        <v>40.294117647058826</v>
      </c>
      <c r="Q3430" t="str">
        <f t="shared" si="326"/>
        <v>theater</v>
      </c>
      <c r="R3430" t="str">
        <f t="shared" si="327"/>
        <v>plays</v>
      </c>
      <c r="S3430" s="15">
        <f t="shared" si="322"/>
        <v>42038.470451388886</v>
      </c>
      <c r="T3430" s="15">
        <f t="shared" si="323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24"/>
        <v>130</v>
      </c>
      <c r="P3431" s="10">
        <f t="shared" si="325"/>
        <v>16.25</v>
      </c>
      <c r="Q3431" t="str">
        <f t="shared" si="326"/>
        <v>theater</v>
      </c>
      <c r="R3431" t="str">
        <f t="shared" si="327"/>
        <v>plays</v>
      </c>
      <c r="S3431" s="15">
        <f t="shared" si="322"/>
        <v>42661.771539351852</v>
      </c>
      <c r="T3431" s="15">
        <f t="shared" si="323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24"/>
        <v>108.54949999999999</v>
      </c>
      <c r="P3432" s="10">
        <f t="shared" si="325"/>
        <v>30.152638888888887</v>
      </c>
      <c r="Q3432" t="str">
        <f t="shared" si="326"/>
        <v>theater</v>
      </c>
      <c r="R3432" t="str">
        <f t="shared" si="327"/>
        <v>plays</v>
      </c>
      <c r="S3432" s="15">
        <f t="shared" si="322"/>
        <v>41820.695613425924</v>
      </c>
      <c r="T3432" s="15">
        <f t="shared" si="323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24"/>
        <v>100</v>
      </c>
      <c r="P3433" s="10">
        <f t="shared" si="325"/>
        <v>95.238095238095241</v>
      </c>
      <c r="Q3433" t="str">
        <f t="shared" si="326"/>
        <v>theater</v>
      </c>
      <c r="R3433" t="str">
        <f t="shared" si="327"/>
        <v>plays</v>
      </c>
      <c r="S3433" s="15">
        <f t="shared" si="322"/>
        <v>41839.480937500004</v>
      </c>
      <c r="T3433" s="15">
        <f t="shared" si="323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24"/>
        <v>109.65</v>
      </c>
      <c r="P3434" s="10">
        <f t="shared" si="325"/>
        <v>52.214285714285715</v>
      </c>
      <c r="Q3434" t="str">
        <f t="shared" si="326"/>
        <v>theater</v>
      </c>
      <c r="R3434" t="str">
        <f t="shared" si="327"/>
        <v>plays</v>
      </c>
      <c r="S3434" s="15">
        <f t="shared" si="322"/>
        <v>42380.331180555557</v>
      </c>
      <c r="T3434" s="15">
        <f t="shared" si="323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24"/>
        <v>100.26315789473684</v>
      </c>
      <c r="P3435" s="10">
        <f t="shared" si="325"/>
        <v>134.1549295774648</v>
      </c>
      <c r="Q3435" t="str">
        <f t="shared" si="326"/>
        <v>theater</v>
      </c>
      <c r="R3435" t="str">
        <f t="shared" si="327"/>
        <v>plays</v>
      </c>
      <c r="S3435" s="15">
        <f t="shared" si="322"/>
        <v>41775.813136574077</v>
      </c>
      <c r="T3435" s="15">
        <f t="shared" si="323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24"/>
        <v>105.55000000000001</v>
      </c>
      <c r="P3436" s="10">
        <f t="shared" si="325"/>
        <v>62.827380952380949</v>
      </c>
      <c r="Q3436" t="str">
        <f t="shared" si="326"/>
        <v>theater</v>
      </c>
      <c r="R3436" t="str">
        <f t="shared" si="327"/>
        <v>plays</v>
      </c>
      <c r="S3436" s="15">
        <f t="shared" si="322"/>
        <v>41800.130428240744</v>
      </c>
      <c r="T3436" s="15">
        <f t="shared" si="323"/>
        <v>41830.130428240744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24"/>
        <v>112.00000000000001</v>
      </c>
      <c r="P3437" s="10">
        <f t="shared" si="325"/>
        <v>58.94736842105263</v>
      </c>
      <c r="Q3437" t="str">
        <f t="shared" si="326"/>
        <v>theater</v>
      </c>
      <c r="R3437" t="str">
        <f t="shared" si="327"/>
        <v>plays</v>
      </c>
      <c r="S3437" s="15">
        <f t="shared" si="322"/>
        <v>42572.36681712963</v>
      </c>
      <c r="T3437" s="15">
        <f t="shared" si="323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24"/>
        <v>105.89999999999999</v>
      </c>
      <c r="P3438" s="10">
        <f t="shared" si="325"/>
        <v>143.1081081081081</v>
      </c>
      <c r="Q3438" t="str">
        <f t="shared" si="326"/>
        <v>theater</v>
      </c>
      <c r="R3438" t="str">
        <f t="shared" si="327"/>
        <v>plays</v>
      </c>
      <c r="S3438" s="15">
        <f t="shared" si="322"/>
        <v>41851.291585648149</v>
      </c>
      <c r="T3438" s="15">
        <f t="shared" si="323"/>
        <v>41872.436111111114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24"/>
        <v>101</v>
      </c>
      <c r="P3439" s="10">
        <f t="shared" si="325"/>
        <v>84.166666666666671</v>
      </c>
      <c r="Q3439" t="str">
        <f t="shared" si="326"/>
        <v>theater</v>
      </c>
      <c r="R3439" t="str">
        <f t="shared" si="327"/>
        <v>plays</v>
      </c>
      <c r="S3439" s="15">
        <f t="shared" si="322"/>
        <v>42205.460879629631</v>
      </c>
      <c r="T3439" s="15">
        <f t="shared" si="323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24"/>
        <v>104.2</v>
      </c>
      <c r="P3440" s="10">
        <f t="shared" si="325"/>
        <v>186.07142857142858</v>
      </c>
      <c r="Q3440" t="str">
        <f t="shared" si="326"/>
        <v>theater</v>
      </c>
      <c r="R3440" t="str">
        <f t="shared" si="327"/>
        <v>plays</v>
      </c>
      <c r="S3440" s="15">
        <f t="shared" si="322"/>
        <v>42100.677858796291</v>
      </c>
      <c r="T3440" s="15">
        <f t="shared" si="323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24"/>
        <v>134.67833333333334</v>
      </c>
      <c r="P3441" s="10">
        <f t="shared" si="325"/>
        <v>89.785555555555561</v>
      </c>
      <c r="Q3441" t="str">
        <f t="shared" si="326"/>
        <v>theater</v>
      </c>
      <c r="R3441" t="str">
        <f t="shared" si="327"/>
        <v>plays</v>
      </c>
      <c r="S3441" s="15">
        <f t="shared" si="322"/>
        <v>42374.661226851851</v>
      </c>
      <c r="T3441" s="15">
        <f t="shared" si="323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24"/>
        <v>105.2184</v>
      </c>
      <c r="P3442" s="10">
        <f t="shared" si="325"/>
        <v>64.157560975609755</v>
      </c>
      <c r="Q3442" t="str">
        <f t="shared" si="326"/>
        <v>theater</v>
      </c>
      <c r="R3442" t="str">
        <f t="shared" si="327"/>
        <v>plays</v>
      </c>
      <c r="S3442" s="15">
        <f t="shared" si="322"/>
        <v>41808.87300925926</v>
      </c>
      <c r="T3442" s="15">
        <f t="shared" si="323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24"/>
        <v>102.60000000000001</v>
      </c>
      <c r="P3443" s="10">
        <f t="shared" si="325"/>
        <v>59.651162790697676</v>
      </c>
      <c r="Q3443" t="str">
        <f t="shared" si="326"/>
        <v>theater</v>
      </c>
      <c r="R3443" t="str">
        <f t="shared" si="327"/>
        <v>plays</v>
      </c>
      <c r="S3443" s="15">
        <f t="shared" si="322"/>
        <v>42294.179641203707</v>
      </c>
      <c r="T3443" s="15">
        <f t="shared" si="323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24"/>
        <v>100</v>
      </c>
      <c r="P3444" s="10">
        <f t="shared" si="325"/>
        <v>31.25</v>
      </c>
      <c r="Q3444" t="str">
        <f t="shared" si="326"/>
        <v>theater</v>
      </c>
      <c r="R3444" t="str">
        <f t="shared" si="327"/>
        <v>plays</v>
      </c>
      <c r="S3444" s="15">
        <f t="shared" si="322"/>
        <v>42124.591111111105</v>
      </c>
      <c r="T3444" s="15">
        <f t="shared" si="323"/>
        <v>42154.591111111105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24"/>
        <v>185.5</v>
      </c>
      <c r="P3445" s="10">
        <f t="shared" si="325"/>
        <v>41.222222222222221</v>
      </c>
      <c r="Q3445" t="str">
        <f t="shared" si="326"/>
        <v>theater</v>
      </c>
      <c r="R3445" t="str">
        <f t="shared" si="327"/>
        <v>plays</v>
      </c>
      <c r="S3445" s="15">
        <f t="shared" si="322"/>
        <v>41861.274837962963</v>
      </c>
      <c r="T3445" s="15">
        <f t="shared" si="323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24"/>
        <v>289</v>
      </c>
      <c r="P3446" s="10">
        <f t="shared" si="325"/>
        <v>43.35</v>
      </c>
      <c r="Q3446" t="str">
        <f t="shared" si="326"/>
        <v>theater</v>
      </c>
      <c r="R3446" t="str">
        <f t="shared" si="327"/>
        <v>plays</v>
      </c>
      <c r="S3446" s="15">
        <f t="shared" si="322"/>
        <v>42521.041504629626</v>
      </c>
      <c r="T3446" s="15">
        <f t="shared" si="323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24"/>
        <v>100</v>
      </c>
      <c r="P3447" s="10">
        <f t="shared" si="325"/>
        <v>64.516129032258064</v>
      </c>
      <c r="Q3447" t="str">
        <f t="shared" si="326"/>
        <v>theater</v>
      </c>
      <c r="R3447" t="str">
        <f t="shared" si="327"/>
        <v>plays</v>
      </c>
      <c r="S3447" s="15">
        <f t="shared" si="322"/>
        <v>42272.280509259261</v>
      </c>
      <c r="T3447" s="15">
        <f t="shared" si="323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24"/>
        <v>108.2</v>
      </c>
      <c r="P3448" s="10">
        <f t="shared" si="325"/>
        <v>43.28</v>
      </c>
      <c r="Q3448" t="str">
        <f t="shared" si="326"/>
        <v>theater</v>
      </c>
      <c r="R3448" t="str">
        <f t="shared" si="327"/>
        <v>plays</v>
      </c>
      <c r="S3448" s="15">
        <f t="shared" si="322"/>
        <v>42016.582465277781</v>
      </c>
      <c r="T3448" s="15">
        <f t="shared" si="323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24"/>
        <v>107.80000000000001</v>
      </c>
      <c r="P3449" s="10">
        <f t="shared" si="325"/>
        <v>77</v>
      </c>
      <c r="Q3449" t="str">
        <f t="shared" si="326"/>
        <v>theater</v>
      </c>
      <c r="R3449" t="str">
        <f t="shared" si="327"/>
        <v>plays</v>
      </c>
      <c r="S3449" s="15">
        <f t="shared" si="322"/>
        <v>42402.639027777783</v>
      </c>
      <c r="T3449" s="15">
        <f t="shared" si="323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24"/>
        <v>109.76190476190477</v>
      </c>
      <c r="P3450" s="10">
        <f t="shared" si="325"/>
        <v>51.222222222222221</v>
      </c>
      <c r="Q3450" t="str">
        <f t="shared" si="326"/>
        <v>theater</v>
      </c>
      <c r="R3450" t="str">
        <f t="shared" si="327"/>
        <v>plays</v>
      </c>
      <c r="S3450" s="15">
        <f t="shared" si="322"/>
        <v>41959.869085648148</v>
      </c>
      <c r="T3450" s="15">
        <f t="shared" si="323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24"/>
        <v>170.625</v>
      </c>
      <c r="P3451" s="10">
        <f t="shared" si="325"/>
        <v>68.25</v>
      </c>
      <c r="Q3451" t="str">
        <f t="shared" si="326"/>
        <v>theater</v>
      </c>
      <c r="R3451" t="str">
        <f t="shared" si="327"/>
        <v>plays</v>
      </c>
      <c r="S3451" s="15">
        <f t="shared" si="322"/>
        <v>42531.802523148144</v>
      </c>
      <c r="T3451" s="15">
        <f t="shared" si="323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24"/>
        <v>152</v>
      </c>
      <c r="P3452" s="10">
        <f t="shared" si="325"/>
        <v>19.487179487179485</v>
      </c>
      <c r="Q3452" t="str">
        <f t="shared" si="326"/>
        <v>theater</v>
      </c>
      <c r="R3452" t="str">
        <f t="shared" si="327"/>
        <v>plays</v>
      </c>
      <c r="S3452" s="15">
        <f t="shared" si="322"/>
        <v>42036.454525462963</v>
      </c>
      <c r="T3452" s="15">
        <f t="shared" si="323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24"/>
        <v>101.23076923076924</v>
      </c>
      <c r="P3453" s="10">
        <f t="shared" si="325"/>
        <v>41.125</v>
      </c>
      <c r="Q3453" t="str">
        <f t="shared" si="326"/>
        <v>theater</v>
      </c>
      <c r="R3453" t="str">
        <f t="shared" si="327"/>
        <v>plays</v>
      </c>
      <c r="S3453" s="15">
        <f t="shared" si="322"/>
        <v>42088.473692129628</v>
      </c>
      <c r="T3453" s="15">
        <f t="shared" si="323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24"/>
        <v>153.19999999999999</v>
      </c>
      <c r="P3454" s="10">
        <f t="shared" si="325"/>
        <v>41.405405405405403</v>
      </c>
      <c r="Q3454" t="str">
        <f t="shared" si="326"/>
        <v>theater</v>
      </c>
      <c r="R3454" t="str">
        <f t="shared" si="327"/>
        <v>plays</v>
      </c>
      <c r="S3454" s="15">
        <f t="shared" si="322"/>
        <v>41820.389189814814</v>
      </c>
      <c r="T3454" s="15">
        <f t="shared" si="323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24"/>
        <v>128.33333333333334</v>
      </c>
      <c r="P3455" s="10">
        <f t="shared" si="325"/>
        <v>27.5</v>
      </c>
      <c r="Q3455" t="str">
        <f t="shared" si="326"/>
        <v>theater</v>
      </c>
      <c r="R3455" t="str">
        <f t="shared" si="327"/>
        <v>plays</v>
      </c>
      <c r="S3455" s="15">
        <f t="shared" si="322"/>
        <v>42535.72865740741</v>
      </c>
      <c r="T3455" s="15">
        <f t="shared" si="323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24"/>
        <v>100.71428571428571</v>
      </c>
      <c r="P3456" s="10">
        <f t="shared" si="325"/>
        <v>33.571428571428569</v>
      </c>
      <c r="Q3456" t="str">
        <f t="shared" si="326"/>
        <v>theater</v>
      </c>
      <c r="R3456" t="str">
        <f t="shared" si="327"/>
        <v>plays</v>
      </c>
      <c r="S3456" s="15">
        <f t="shared" si="322"/>
        <v>41821.448599537034</v>
      </c>
      <c r="T3456" s="15">
        <f t="shared" si="323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24"/>
        <v>100.64999999999999</v>
      </c>
      <c r="P3457" s="10">
        <f t="shared" si="325"/>
        <v>145.86956521739131</v>
      </c>
      <c r="Q3457" t="str">
        <f t="shared" si="326"/>
        <v>theater</v>
      </c>
      <c r="R3457" t="str">
        <f t="shared" si="327"/>
        <v>plays</v>
      </c>
      <c r="S3457" s="15">
        <f t="shared" si="322"/>
        <v>42626.5003125</v>
      </c>
      <c r="T3457" s="15">
        <f t="shared" si="323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24"/>
        <v>191.3</v>
      </c>
      <c r="P3458" s="10">
        <f t="shared" si="325"/>
        <v>358.6875</v>
      </c>
      <c r="Q3458" t="str">
        <f t="shared" si="326"/>
        <v>theater</v>
      </c>
      <c r="R3458" t="str">
        <f t="shared" si="327"/>
        <v>plays</v>
      </c>
      <c r="S3458" s="15">
        <f t="shared" si="322"/>
        <v>41820.955636574072</v>
      </c>
      <c r="T3458" s="15">
        <f t="shared" si="323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si="324"/>
        <v>140.19999999999999</v>
      </c>
      <c r="P3459" s="10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5">
        <f t="shared" ref="S3459:S3522" si="328">(((J3459/60)/60)/24)+DATE(1970,1,1)+(-6/24)</f>
        <v>42016.456678240742</v>
      </c>
      <c r="T3459" s="15">
        <f t="shared" ref="T3459:T3522" si="329">(((I3459/60)/60)/24)+DATE(1970,1,1)+(-6/24)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1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28"/>
        <v>42010.952581018515</v>
      </c>
      <c r="T3460" s="15">
        <f t="shared" si="32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10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42480.229861111111</v>
      </c>
      <c r="T3461" s="15">
        <f t="shared" si="32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10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41852.277222222219</v>
      </c>
      <c r="T3462" s="15">
        <f t="shared" si="329"/>
        <v>41866.277222222219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10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42643.382858796293</v>
      </c>
      <c r="T3463" s="15">
        <f t="shared" si="32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10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42179.648472222223</v>
      </c>
      <c r="T3464" s="15">
        <f t="shared" si="32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10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42612.668807870374</v>
      </c>
      <c r="T3465" s="15">
        <f t="shared" si="32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10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28"/>
        <v>42574.880057870367</v>
      </c>
      <c r="T3466" s="15">
        <f t="shared" si="32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10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42200.375833333332</v>
      </c>
      <c r="T3467" s="15">
        <f t="shared" si="32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10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28"/>
        <v>42419.769097222219</v>
      </c>
      <c r="T3468" s="15">
        <f t="shared" si="32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10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42053.421666666662</v>
      </c>
      <c r="T3469" s="15">
        <f t="shared" si="32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1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42605.515381944439</v>
      </c>
      <c r="T3470" s="15">
        <f t="shared" si="32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10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42458.391724537039</v>
      </c>
      <c r="T3471" s="15">
        <f t="shared" si="32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10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28"/>
        <v>42528.772013888884</v>
      </c>
      <c r="T3472" s="15">
        <f t="shared" si="32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10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41841.570486111108</v>
      </c>
      <c r="T3473" s="15">
        <f t="shared" si="32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10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41927.920497685183</v>
      </c>
      <c r="T3474" s="15">
        <f t="shared" si="32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10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42062.584444444445</v>
      </c>
      <c r="T3475" s="15">
        <f t="shared" si="32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10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42541.251516203702</v>
      </c>
      <c r="T3476" s="15">
        <f t="shared" si="32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10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41918.630833333329</v>
      </c>
      <c r="T3477" s="15">
        <f t="shared" si="32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10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41921.029976851853</v>
      </c>
      <c r="T3478" s="15">
        <f t="shared" si="32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10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42128.486608796295</v>
      </c>
      <c r="T3479" s="15">
        <f t="shared" si="32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1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42053.666921296302</v>
      </c>
      <c r="T3480" s="15">
        <f t="shared" si="32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10">
        <f t="shared" si="325"/>
        <v>34.25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41781.605092592588</v>
      </c>
      <c r="T3481" s="15">
        <f t="shared" si="329"/>
        <v>41811.605092592588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10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42171.067442129628</v>
      </c>
      <c r="T3482" s="15">
        <f t="shared" si="32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10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28"/>
        <v>41988.99754629629</v>
      </c>
      <c r="T3483" s="15">
        <f t="shared" si="329"/>
        <v>42005.99754629629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10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41796.521597222221</v>
      </c>
      <c r="T3484" s="15">
        <f t="shared" si="32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10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41793.418761574074</v>
      </c>
      <c r="T3485" s="15">
        <f t="shared" si="32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10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42506.510405092587</v>
      </c>
      <c r="T3486" s="15">
        <f t="shared" si="329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10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42372.443055555559</v>
      </c>
      <c r="T3487" s="15">
        <f t="shared" si="32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10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42126.62501157407</v>
      </c>
      <c r="T3488" s="15">
        <f t="shared" si="32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10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42149.690416666665</v>
      </c>
      <c r="T3489" s="15">
        <f t="shared" si="32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ref="O3490:O3553" si="330">E3490/D3490*100</f>
        <v>121.2</v>
      </c>
      <c r="P3490" s="10">
        <f t="shared" ref="P3490:P3553" si="331">E3490/L3490</f>
        <v>125.37931034482759</v>
      </c>
      <c r="Q3490" t="str">
        <f t="shared" ref="Q3490:Q3553" si="332">LEFT(N3490, SEARCH("/", N3490)-1)</f>
        <v>theater</v>
      </c>
      <c r="R3490" t="str">
        <f t="shared" ref="R3490:R3553" si="333">RIGHT(N3490,LEN(N3490)-SEARCH("/",N3490))</f>
        <v>plays</v>
      </c>
      <c r="S3490" s="15">
        <f t="shared" si="328"/>
        <v>42087.518055555556</v>
      </c>
      <c r="T3490" s="15">
        <f t="shared" si="32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30"/>
        <v>112.7</v>
      </c>
      <c r="P3491" s="10">
        <f t="shared" si="331"/>
        <v>78.263888888888886</v>
      </c>
      <c r="Q3491" t="str">
        <f t="shared" si="332"/>
        <v>theater</v>
      </c>
      <c r="R3491" t="str">
        <f t="shared" si="333"/>
        <v>plays</v>
      </c>
      <c r="S3491" s="15">
        <f t="shared" si="328"/>
        <v>41753.385775462964</v>
      </c>
      <c r="T3491" s="15">
        <f t="shared" si="32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30"/>
        <v>127.49999999999999</v>
      </c>
      <c r="P3492" s="10">
        <f t="shared" si="331"/>
        <v>47.222222222222221</v>
      </c>
      <c r="Q3492" t="str">
        <f t="shared" si="332"/>
        <v>theater</v>
      </c>
      <c r="R3492" t="str">
        <f t="shared" si="333"/>
        <v>plays</v>
      </c>
      <c r="S3492" s="15">
        <f t="shared" si="328"/>
        <v>42443.552361111113</v>
      </c>
      <c r="T3492" s="15">
        <f t="shared" si="32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30"/>
        <v>158.20000000000002</v>
      </c>
      <c r="P3493" s="10">
        <f t="shared" si="331"/>
        <v>79.099999999999994</v>
      </c>
      <c r="Q3493" t="str">
        <f t="shared" si="332"/>
        <v>theater</v>
      </c>
      <c r="R3493" t="str">
        <f t="shared" si="333"/>
        <v>plays</v>
      </c>
      <c r="S3493" s="15">
        <f t="shared" si="328"/>
        <v>42120.999814814815</v>
      </c>
      <c r="T3493" s="15">
        <f t="shared" si="32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30"/>
        <v>105.26894736842105</v>
      </c>
      <c r="P3494" s="10">
        <f t="shared" si="331"/>
        <v>114.29199999999999</v>
      </c>
      <c r="Q3494" t="str">
        <f t="shared" si="332"/>
        <v>theater</v>
      </c>
      <c r="R3494" t="str">
        <f t="shared" si="333"/>
        <v>plays</v>
      </c>
      <c r="S3494" s="15">
        <f t="shared" si="328"/>
        <v>42267.759224537032</v>
      </c>
      <c r="T3494" s="15">
        <f t="shared" si="329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30"/>
        <v>100</v>
      </c>
      <c r="P3495" s="10">
        <f t="shared" si="331"/>
        <v>51.724137931034484</v>
      </c>
      <c r="Q3495" t="str">
        <f t="shared" si="332"/>
        <v>theater</v>
      </c>
      <c r="R3495" t="str">
        <f t="shared" si="333"/>
        <v>plays</v>
      </c>
      <c r="S3495" s="15">
        <f t="shared" si="328"/>
        <v>41848.616157407407</v>
      </c>
      <c r="T3495" s="15">
        <f t="shared" si="32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30"/>
        <v>100</v>
      </c>
      <c r="P3496" s="10">
        <f t="shared" si="331"/>
        <v>30.76923076923077</v>
      </c>
      <c r="Q3496" t="str">
        <f t="shared" si="332"/>
        <v>theater</v>
      </c>
      <c r="R3496" t="str">
        <f t="shared" si="333"/>
        <v>plays</v>
      </c>
      <c r="S3496" s="15">
        <f t="shared" si="328"/>
        <v>42688.964988425927</v>
      </c>
      <c r="T3496" s="15">
        <f t="shared" si="32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30"/>
        <v>106.86</v>
      </c>
      <c r="P3497" s="10">
        <f t="shared" si="331"/>
        <v>74.208333333333329</v>
      </c>
      <c r="Q3497" t="str">
        <f t="shared" si="332"/>
        <v>theater</v>
      </c>
      <c r="R3497" t="str">
        <f t="shared" si="333"/>
        <v>plays</v>
      </c>
      <c r="S3497" s="15">
        <f t="shared" si="328"/>
        <v>41915.512835648151</v>
      </c>
      <c r="T3497" s="15">
        <f t="shared" si="32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30"/>
        <v>124.4</v>
      </c>
      <c r="P3498" s="10">
        <f t="shared" si="331"/>
        <v>47.846153846153847</v>
      </c>
      <c r="Q3498" t="str">
        <f t="shared" si="332"/>
        <v>theater</v>
      </c>
      <c r="R3498" t="str">
        <f t="shared" si="333"/>
        <v>plays</v>
      </c>
      <c r="S3498" s="15">
        <f t="shared" si="328"/>
        <v>42584.596828703703</v>
      </c>
      <c r="T3498" s="15">
        <f t="shared" si="32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30"/>
        <v>108.70406189555126</v>
      </c>
      <c r="P3499" s="10">
        <f t="shared" si="331"/>
        <v>34.408163265306122</v>
      </c>
      <c r="Q3499" t="str">
        <f t="shared" si="332"/>
        <v>theater</v>
      </c>
      <c r="R3499" t="str">
        <f t="shared" si="333"/>
        <v>plays</v>
      </c>
      <c r="S3499" s="15">
        <f t="shared" si="328"/>
        <v>42511.491944444439</v>
      </c>
      <c r="T3499" s="15">
        <f t="shared" si="32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30"/>
        <v>102.42424242424242</v>
      </c>
      <c r="P3500" s="10">
        <f t="shared" si="331"/>
        <v>40.238095238095241</v>
      </c>
      <c r="Q3500" t="str">
        <f t="shared" si="332"/>
        <v>theater</v>
      </c>
      <c r="R3500" t="str">
        <f t="shared" si="333"/>
        <v>plays</v>
      </c>
      <c r="S3500" s="15">
        <f t="shared" si="328"/>
        <v>42458.90861111111</v>
      </c>
      <c r="T3500" s="15">
        <f t="shared" si="32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30"/>
        <v>105.5</v>
      </c>
      <c r="P3501" s="10">
        <f t="shared" si="331"/>
        <v>60.285714285714285</v>
      </c>
      <c r="Q3501" t="str">
        <f t="shared" si="332"/>
        <v>theater</v>
      </c>
      <c r="R3501" t="str">
        <f t="shared" si="333"/>
        <v>plays</v>
      </c>
      <c r="S3501" s="15">
        <f t="shared" si="328"/>
        <v>42131.786168981482</v>
      </c>
      <c r="T3501" s="15">
        <f t="shared" si="32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30"/>
        <v>106.3</v>
      </c>
      <c r="P3502" s="10">
        <f t="shared" si="331"/>
        <v>25.30952380952381</v>
      </c>
      <c r="Q3502" t="str">
        <f t="shared" si="332"/>
        <v>theater</v>
      </c>
      <c r="R3502" t="str">
        <f t="shared" si="333"/>
        <v>plays</v>
      </c>
      <c r="S3502" s="15">
        <f t="shared" si="328"/>
        <v>42419.66942129629</v>
      </c>
      <c r="T3502" s="15">
        <f t="shared" si="32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30"/>
        <v>100.66666666666666</v>
      </c>
      <c r="P3503" s="10">
        <f t="shared" si="331"/>
        <v>35.952380952380949</v>
      </c>
      <c r="Q3503" t="str">
        <f t="shared" si="332"/>
        <v>theater</v>
      </c>
      <c r="R3503" t="str">
        <f t="shared" si="333"/>
        <v>plays</v>
      </c>
      <c r="S3503" s="15">
        <f t="shared" si="328"/>
        <v>42233.513831018514</v>
      </c>
      <c r="T3503" s="15">
        <f t="shared" si="32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30"/>
        <v>105.4</v>
      </c>
      <c r="P3504" s="10">
        <f t="shared" si="331"/>
        <v>136</v>
      </c>
      <c r="Q3504" t="str">
        <f t="shared" si="332"/>
        <v>theater</v>
      </c>
      <c r="R3504" t="str">
        <f t="shared" si="333"/>
        <v>plays</v>
      </c>
      <c r="S3504" s="15">
        <f t="shared" si="328"/>
        <v>42430.589398148149</v>
      </c>
      <c r="T3504" s="15">
        <f t="shared" si="32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30"/>
        <v>107.55999999999999</v>
      </c>
      <c r="P3505" s="10">
        <f t="shared" si="331"/>
        <v>70.763157894736835</v>
      </c>
      <c r="Q3505" t="str">
        <f t="shared" si="332"/>
        <v>theater</v>
      </c>
      <c r="R3505" t="str">
        <f t="shared" si="333"/>
        <v>plays</v>
      </c>
      <c r="S3505" s="15">
        <f t="shared" si="328"/>
        <v>42545.228333333333</v>
      </c>
      <c r="T3505" s="15">
        <f t="shared" si="32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30"/>
        <v>100</v>
      </c>
      <c r="P3506" s="10">
        <f t="shared" si="331"/>
        <v>125</v>
      </c>
      <c r="Q3506" t="str">
        <f t="shared" si="332"/>
        <v>theater</v>
      </c>
      <c r="R3506" t="str">
        <f t="shared" si="333"/>
        <v>plays</v>
      </c>
      <c r="S3506" s="15">
        <f t="shared" si="328"/>
        <v>42297.498738425929</v>
      </c>
      <c r="T3506" s="15">
        <f t="shared" si="32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30"/>
        <v>103.76</v>
      </c>
      <c r="P3507" s="10">
        <f t="shared" si="331"/>
        <v>66.512820512820511</v>
      </c>
      <c r="Q3507" t="str">
        <f t="shared" si="332"/>
        <v>theater</v>
      </c>
      <c r="R3507" t="str">
        <f t="shared" si="333"/>
        <v>plays</v>
      </c>
      <c r="S3507" s="15">
        <f t="shared" si="328"/>
        <v>41760.685706018521</v>
      </c>
      <c r="T3507" s="15">
        <f t="shared" si="32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30"/>
        <v>101.49999999999999</v>
      </c>
      <c r="P3508" s="10">
        <f t="shared" si="331"/>
        <v>105</v>
      </c>
      <c r="Q3508" t="str">
        <f t="shared" si="332"/>
        <v>theater</v>
      </c>
      <c r="R3508" t="str">
        <f t="shared" si="333"/>
        <v>plays</v>
      </c>
      <c r="S3508" s="15">
        <f t="shared" si="328"/>
        <v>41829.484259259261</v>
      </c>
      <c r="T3508" s="15">
        <f t="shared" si="32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30"/>
        <v>104.4</v>
      </c>
      <c r="P3509" s="10">
        <f t="shared" si="331"/>
        <v>145</v>
      </c>
      <c r="Q3509" t="str">
        <f t="shared" si="332"/>
        <v>theater</v>
      </c>
      <c r="R3509" t="str">
        <f t="shared" si="333"/>
        <v>plays</v>
      </c>
      <c r="S3509" s="15">
        <f t="shared" si="328"/>
        <v>42491.67288194444</v>
      </c>
      <c r="T3509" s="15">
        <f t="shared" si="32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30"/>
        <v>180</v>
      </c>
      <c r="P3510" s="10">
        <f t="shared" si="331"/>
        <v>12</v>
      </c>
      <c r="Q3510" t="str">
        <f t="shared" si="332"/>
        <v>theater</v>
      </c>
      <c r="R3510" t="str">
        <f t="shared" si="333"/>
        <v>plays</v>
      </c>
      <c r="S3510" s="15">
        <f t="shared" si="328"/>
        <v>42477.479780092588</v>
      </c>
      <c r="T3510" s="15">
        <f t="shared" si="32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30"/>
        <v>106.33333333333333</v>
      </c>
      <c r="P3511" s="10">
        <f t="shared" si="331"/>
        <v>96.666666666666671</v>
      </c>
      <c r="Q3511" t="str">
        <f t="shared" si="332"/>
        <v>theater</v>
      </c>
      <c r="R3511" t="str">
        <f t="shared" si="333"/>
        <v>plays</v>
      </c>
      <c r="S3511" s="15">
        <f t="shared" si="328"/>
        <v>41950.609560185185</v>
      </c>
      <c r="T3511" s="15">
        <f t="shared" si="32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30"/>
        <v>100.55555555555556</v>
      </c>
      <c r="P3512" s="10">
        <f t="shared" si="331"/>
        <v>60.333333333333336</v>
      </c>
      <c r="Q3512" t="str">
        <f t="shared" si="332"/>
        <v>theater</v>
      </c>
      <c r="R3512" t="str">
        <f t="shared" si="333"/>
        <v>plays</v>
      </c>
      <c r="S3512" s="15">
        <f t="shared" si="328"/>
        <v>41802.37090277778</v>
      </c>
      <c r="T3512" s="15">
        <f t="shared" si="32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30"/>
        <v>101.2</v>
      </c>
      <c r="P3513" s="10">
        <f t="shared" si="331"/>
        <v>79.89473684210526</v>
      </c>
      <c r="Q3513" t="str">
        <f t="shared" si="332"/>
        <v>theater</v>
      </c>
      <c r="R3513" t="str">
        <f t="shared" si="333"/>
        <v>plays</v>
      </c>
      <c r="S3513" s="15">
        <f t="shared" si="328"/>
        <v>41927.623784722222</v>
      </c>
      <c r="T3513" s="15">
        <f t="shared" si="32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30"/>
        <v>100</v>
      </c>
      <c r="P3514" s="10">
        <f t="shared" si="331"/>
        <v>58.823529411764703</v>
      </c>
      <c r="Q3514" t="str">
        <f t="shared" si="332"/>
        <v>theater</v>
      </c>
      <c r="R3514" t="str">
        <f t="shared" si="333"/>
        <v>plays</v>
      </c>
      <c r="S3514" s="15">
        <f t="shared" si="328"/>
        <v>42057.286944444444</v>
      </c>
      <c r="T3514" s="15">
        <f t="shared" si="32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30"/>
        <v>118.39285714285714</v>
      </c>
      <c r="P3515" s="10">
        <f t="shared" si="331"/>
        <v>75.340909090909093</v>
      </c>
      <c r="Q3515" t="str">
        <f t="shared" si="332"/>
        <v>theater</v>
      </c>
      <c r="R3515" t="str">
        <f t="shared" si="333"/>
        <v>plays</v>
      </c>
      <c r="S3515" s="15">
        <f t="shared" si="328"/>
        <v>41780.846203703702</v>
      </c>
      <c r="T3515" s="15">
        <f t="shared" si="32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30"/>
        <v>110.00000000000001</v>
      </c>
      <c r="P3516" s="10">
        <f t="shared" si="331"/>
        <v>55</v>
      </c>
      <c r="Q3516" t="str">
        <f t="shared" si="332"/>
        <v>theater</v>
      </c>
      <c r="R3516" t="str">
        <f t="shared" si="333"/>
        <v>plays</v>
      </c>
      <c r="S3516" s="15">
        <f t="shared" si="328"/>
        <v>42020.596666666665</v>
      </c>
      <c r="T3516" s="15">
        <f t="shared" si="32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30"/>
        <v>102.66666666666666</v>
      </c>
      <c r="P3517" s="10">
        <f t="shared" si="331"/>
        <v>66.956521739130437</v>
      </c>
      <c r="Q3517" t="str">
        <f t="shared" si="332"/>
        <v>theater</v>
      </c>
      <c r="R3517" t="str">
        <f t="shared" si="333"/>
        <v>plays</v>
      </c>
      <c r="S3517" s="15">
        <f t="shared" si="328"/>
        <v>42125.522812499999</v>
      </c>
      <c r="T3517" s="15">
        <f t="shared" si="32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30"/>
        <v>100</v>
      </c>
      <c r="P3518" s="10">
        <f t="shared" si="331"/>
        <v>227.27272727272728</v>
      </c>
      <c r="Q3518" t="str">
        <f t="shared" si="332"/>
        <v>theater</v>
      </c>
      <c r="R3518" t="str">
        <f t="shared" si="333"/>
        <v>plays</v>
      </c>
      <c r="S3518" s="15">
        <f t="shared" si="328"/>
        <v>41855.760069444441</v>
      </c>
      <c r="T3518" s="15">
        <f t="shared" si="32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30"/>
        <v>100</v>
      </c>
      <c r="P3519" s="10">
        <f t="shared" si="331"/>
        <v>307.69230769230768</v>
      </c>
      <c r="Q3519" t="str">
        <f t="shared" si="332"/>
        <v>theater</v>
      </c>
      <c r="R3519" t="str">
        <f t="shared" si="333"/>
        <v>plays</v>
      </c>
      <c r="S3519" s="15">
        <f t="shared" si="328"/>
        <v>41794.567523148151</v>
      </c>
      <c r="T3519" s="15">
        <f t="shared" si="32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30"/>
        <v>110.04599999999999</v>
      </c>
      <c r="P3520" s="10">
        <f t="shared" si="331"/>
        <v>50.020909090909093</v>
      </c>
      <c r="Q3520" t="str">
        <f t="shared" si="332"/>
        <v>theater</v>
      </c>
      <c r="R3520" t="str">
        <f t="shared" si="333"/>
        <v>plays</v>
      </c>
      <c r="S3520" s="15">
        <f t="shared" si="328"/>
        <v>41893.533553240741</v>
      </c>
      <c r="T3520" s="15">
        <f t="shared" si="32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30"/>
        <v>101.35000000000001</v>
      </c>
      <c r="P3521" s="10">
        <f t="shared" si="331"/>
        <v>72.392857142857139</v>
      </c>
      <c r="Q3521" t="str">
        <f t="shared" si="332"/>
        <v>theater</v>
      </c>
      <c r="R3521" t="str">
        <f t="shared" si="333"/>
        <v>plays</v>
      </c>
      <c r="S3521" s="15">
        <f t="shared" si="328"/>
        <v>42037.348958333328</v>
      </c>
      <c r="T3521" s="15">
        <f t="shared" si="32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30"/>
        <v>100.75</v>
      </c>
      <c r="P3522" s="10">
        <f t="shared" si="331"/>
        <v>95.952380952380949</v>
      </c>
      <c r="Q3522" t="str">
        <f t="shared" si="332"/>
        <v>theater</v>
      </c>
      <c r="R3522" t="str">
        <f t="shared" si="333"/>
        <v>plays</v>
      </c>
      <c r="S3522" s="15">
        <f t="shared" si="328"/>
        <v>42227.574212962965</v>
      </c>
      <c r="T3522" s="15">
        <f t="shared" si="329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si="330"/>
        <v>169.42857142857144</v>
      </c>
      <c r="P3523" s="10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5">
        <f t="shared" ref="S3523:S3586" si="334">(((J3523/60)/60)/24)+DATE(1970,1,1)+(-6/24)</f>
        <v>41881.111342592594</v>
      </c>
      <c r="T3523" s="15">
        <f t="shared" ref="T3523:T3586" si="335">(((I3523/60)/60)/24)+DATE(1970,1,1)+(-6/24)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10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42234.539884259255</v>
      </c>
      <c r="T3524" s="15">
        <f t="shared" si="335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10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42581.147546296299</v>
      </c>
      <c r="T3525" s="15">
        <f t="shared" si="335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10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41880.51357638889</v>
      </c>
      <c r="T3526" s="15">
        <f t="shared" si="335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10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42214.4456712963</v>
      </c>
      <c r="T3527" s="15">
        <f t="shared" si="335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10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42460.085312499999</v>
      </c>
      <c r="T3528" s="15">
        <f t="shared" si="335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10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4"/>
        <v>42166.773206018523</v>
      </c>
      <c r="T3529" s="15">
        <f t="shared" si="335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1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42733.25136574074</v>
      </c>
      <c r="T3530" s="15">
        <f t="shared" si="335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10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42177.511782407411</v>
      </c>
      <c r="T3531" s="15">
        <f t="shared" si="335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10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42442.373344907406</v>
      </c>
      <c r="T3532" s="15">
        <f t="shared" si="335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10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42521.404328703706</v>
      </c>
      <c r="T3533" s="15">
        <f t="shared" si="335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10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41884.349849537037</v>
      </c>
      <c r="T3534" s="15">
        <f t="shared" si="335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10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42289.511192129634</v>
      </c>
      <c r="T3535" s="15">
        <f t="shared" si="335"/>
        <v>42319.552858796291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10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42243.3752662037</v>
      </c>
      <c r="T3536" s="15">
        <f t="shared" si="335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10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42248.390162037031</v>
      </c>
      <c r="T3537" s="15">
        <f t="shared" si="335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10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42328.477141203708</v>
      </c>
      <c r="T3538" s="15">
        <f t="shared" si="335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10">
        <f t="shared" si="331"/>
        <v>43.5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41923.104351851849</v>
      </c>
      <c r="T3539" s="15">
        <f t="shared" si="335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1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42571.170601851853</v>
      </c>
      <c r="T3540" s="15">
        <f t="shared" si="335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10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42600.506041666667</v>
      </c>
      <c r="T3541" s="15">
        <f t="shared" si="335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10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4"/>
        <v>42516.753368055557</v>
      </c>
      <c r="T3542" s="15">
        <f t="shared" si="335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10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42222.480034722219</v>
      </c>
      <c r="T3543" s="15">
        <f t="shared" si="335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10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41829.349791666667</v>
      </c>
      <c r="T3544" s="15">
        <f t="shared" si="335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10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42150.505312499998</v>
      </c>
      <c r="T3545" s="15">
        <f t="shared" si="335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10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42040.581678240742</v>
      </c>
      <c r="T3546" s="15">
        <f t="shared" si="335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10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42075.557395833333</v>
      </c>
      <c r="T3547" s="15">
        <f t="shared" si="335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10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42073.410694444443</v>
      </c>
      <c r="T3548" s="15">
        <f t="shared" si="335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10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4"/>
        <v>42479.828715277778</v>
      </c>
      <c r="T3549" s="15">
        <f t="shared" si="335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1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42411.692291666666</v>
      </c>
      <c r="T3550" s="15">
        <f t="shared" si="335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10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42223.144363425927</v>
      </c>
      <c r="T3551" s="15">
        <f t="shared" si="335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10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42462.643495370372</v>
      </c>
      <c r="T3552" s="15">
        <f t="shared" si="335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10">
        <f t="shared" si="331"/>
        <v>61.1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41753.265856481477</v>
      </c>
      <c r="T3553" s="15">
        <f t="shared" si="335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ref="O3554:O3617" si="336">E3554/D3554*100</f>
        <v>100</v>
      </c>
      <c r="P3554" s="10">
        <f t="shared" ref="P3554:P3617" si="337">E3554/L3554</f>
        <v>38.65</v>
      </c>
      <c r="Q3554" t="str">
        <f t="shared" ref="Q3554:Q3617" si="338">LEFT(N3554, SEARCH("/", N3554)-1)</f>
        <v>theater</v>
      </c>
      <c r="R3554" t="str">
        <f t="shared" ref="R3554:R3617" si="339">RIGHT(N3554,LEN(N3554)-SEARCH("/",N3554))</f>
        <v>plays</v>
      </c>
      <c r="S3554" s="15">
        <f t="shared" si="334"/>
        <v>41788.337083333332</v>
      </c>
      <c r="T3554" s="15">
        <f t="shared" si="335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6"/>
        <v>106.27272727272728</v>
      </c>
      <c r="P3555" s="10">
        <f t="shared" si="337"/>
        <v>56.20192307692308</v>
      </c>
      <c r="Q3555" t="str">
        <f t="shared" si="338"/>
        <v>theater</v>
      </c>
      <c r="R3555" t="str">
        <f t="shared" si="339"/>
        <v>plays</v>
      </c>
      <c r="S3555" s="15">
        <f t="shared" si="334"/>
        <v>42195.778703703705</v>
      </c>
      <c r="T3555" s="15">
        <f t="shared" si="335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6"/>
        <v>113.42219999999999</v>
      </c>
      <c r="P3556" s="10">
        <f t="shared" si="337"/>
        <v>107.00207547169811</v>
      </c>
      <c r="Q3556" t="str">
        <f t="shared" si="338"/>
        <v>theater</v>
      </c>
      <c r="R3556" t="str">
        <f t="shared" si="339"/>
        <v>plays</v>
      </c>
      <c r="S3556" s="15">
        <f t="shared" si="334"/>
        <v>42015.800451388888</v>
      </c>
      <c r="T3556" s="15">
        <f t="shared" si="335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6"/>
        <v>100</v>
      </c>
      <c r="P3557" s="10">
        <f t="shared" si="337"/>
        <v>171.42857142857142</v>
      </c>
      <c r="Q3557" t="str">
        <f t="shared" si="338"/>
        <v>theater</v>
      </c>
      <c r="R3557" t="str">
        <f t="shared" si="339"/>
        <v>plays</v>
      </c>
      <c r="S3557" s="15">
        <f t="shared" si="334"/>
        <v>42661.192060185189</v>
      </c>
      <c r="T3557" s="15">
        <f t="shared" si="335"/>
        <v>42691.233726851846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6"/>
        <v>100.45454545454547</v>
      </c>
      <c r="P3558" s="10">
        <f t="shared" si="337"/>
        <v>110.5</v>
      </c>
      <c r="Q3558" t="str">
        <f t="shared" si="338"/>
        <v>theater</v>
      </c>
      <c r="R3558" t="str">
        <f t="shared" si="339"/>
        <v>plays</v>
      </c>
      <c r="S3558" s="15">
        <f t="shared" si="334"/>
        <v>41808.399583333332</v>
      </c>
      <c r="T3558" s="15">
        <f t="shared" si="335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6"/>
        <v>100.03599999999999</v>
      </c>
      <c r="P3559" s="10">
        <f t="shared" si="337"/>
        <v>179.27598566308242</v>
      </c>
      <c r="Q3559" t="str">
        <f t="shared" si="338"/>
        <v>theater</v>
      </c>
      <c r="R3559" t="str">
        <f t="shared" si="339"/>
        <v>plays</v>
      </c>
      <c r="S3559" s="15">
        <f t="shared" si="334"/>
        <v>41730.026747685188</v>
      </c>
      <c r="T3559" s="15">
        <f t="shared" si="335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6"/>
        <v>144</v>
      </c>
      <c r="P3560" s="10">
        <f t="shared" si="337"/>
        <v>22.90909090909091</v>
      </c>
      <c r="Q3560" t="str">
        <f t="shared" si="338"/>
        <v>theater</v>
      </c>
      <c r="R3560" t="str">
        <f t="shared" si="339"/>
        <v>plays</v>
      </c>
      <c r="S3560" s="15">
        <f t="shared" si="334"/>
        <v>42139.566840277781</v>
      </c>
      <c r="T3560" s="15">
        <f t="shared" si="335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6"/>
        <v>103.49999999999999</v>
      </c>
      <c r="P3561" s="10">
        <f t="shared" si="337"/>
        <v>43.125</v>
      </c>
      <c r="Q3561" t="str">
        <f t="shared" si="338"/>
        <v>theater</v>
      </c>
      <c r="R3561" t="str">
        <f t="shared" si="339"/>
        <v>plays</v>
      </c>
      <c r="S3561" s="15">
        <f t="shared" si="334"/>
        <v>42193.846157407403</v>
      </c>
      <c r="T3561" s="15">
        <f t="shared" si="335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6"/>
        <v>108.43750000000001</v>
      </c>
      <c r="P3562" s="10">
        <f t="shared" si="337"/>
        <v>46.891891891891895</v>
      </c>
      <c r="Q3562" t="str">
        <f t="shared" si="338"/>
        <v>theater</v>
      </c>
      <c r="R3562" t="str">
        <f t="shared" si="339"/>
        <v>plays</v>
      </c>
      <c r="S3562" s="15">
        <f t="shared" si="334"/>
        <v>42115.639652777783</v>
      </c>
      <c r="T3562" s="15">
        <f t="shared" si="335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6"/>
        <v>102.4</v>
      </c>
      <c r="P3563" s="10">
        <f t="shared" si="337"/>
        <v>47.407407407407405</v>
      </c>
      <c r="Q3563" t="str">
        <f t="shared" si="338"/>
        <v>theater</v>
      </c>
      <c r="R3563" t="str">
        <f t="shared" si="339"/>
        <v>plays</v>
      </c>
      <c r="S3563" s="15">
        <f t="shared" si="334"/>
        <v>42203.430300925931</v>
      </c>
      <c r="T3563" s="15">
        <f t="shared" si="335"/>
        <v>42221.524999999994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6"/>
        <v>148.88888888888889</v>
      </c>
      <c r="P3564" s="10">
        <f t="shared" si="337"/>
        <v>15.129032258064516</v>
      </c>
      <c r="Q3564" t="str">
        <f t="shared" si="338"/>
        <v>theater</v>
      </c>
      <c r="R3564" t="str">
        <f t="shared" si="339"/>
        <v>plays</v>
      </c>
      <c r="S3564" s="15">
        <f t="shared" si="334"/>
        <v>42433.511886574073</v>
      </c>
      <c r="T3564" s="15">
        <f t="shared" si="335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6"/>
        <v>105.49000000000002</v>
      </c>
      <c r="P3565" s="10">
        <f t="shared" si="337"/>
        <v>21.098000000000003</v>
      </c>
      <c r="Q3565" t="str">
        <f t="shared" si="338"/>
        <v>theater</v>
      </c>
      <c r="R3565" t="str">
        <f t="shared" si="339"/>
        <v>plays</v>
      </c>
      <c r="S3565" s="15">
        <f t="shared" si="334"/>
        <v>42555.421944444446</v>
      </c>
      <c r="T3565" s="15">
        <f t="shared" si="335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6"/>
        <v>100.49999999999999</v>
      </c>
      <c r="P3566" s="10">
        <f t="shared" si="337"/>
        <v>59.117647058823529</v>
      </c>
      <c r="Q3566" t="str">
        <f t="shared" si="338"/>
        <v>theater</v>
      </c>
      <c r="R3566" t="str">
        <f t="shared" si="339"/>
        <v>plays</v>
      </c>
      <c r="S3566" s="15">
        <f t="shared" si="334"/>
        <v>42236.373252314821</v>
      </c>
      <c r="T3566" s="15">
        <f t="shared" si="335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6"/>
        <v>130.55555555555557</v>
      </c>
      <c r="P3567" s="10">
        <f t="shared" si="337"/>
        <v>97.916666666666671</v>
      </c>
      <c r="Q3567" t="str">
        <f t="shared" si="338"/>
        <v>theater</v>
      </c>
      <c r="R3567" t="str">
        <f t="shared" si="339"/>
        <v>plays</v>
      </c>
      <c r="S3567" s="15">
        <f t="shared" si="334"/>
        <v>41974.493148148147</v>
      </c>
      <c r="T3567" s="15">
        <f t="shared" si="335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6"/>
        <v>104.75000000000001</v>
      </c>
      <c r="P3568" s="10">
        <f t="shared" si="337"/>
        <v>55.131578947368418</v>
      </c>
      <c r="Q3568" t="str">
        <f t="shared" si="338"/>
        <v>theater</v>
      </c>
      <c r="R3568" t="str">
        <f t="shared" si="339"/>
        <v>plays</v>
      </c>
      <c r="S3568" s="15">
        <f t="shared" si="334"/>
        <v>41997.257905092592</v>
      </c>
      <c r="T3568" s="15">
        <f t="shared" si="335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6"/>
        <v>108.80000000000001</v>
      </c>
      <c r="P3569" s="10">
        <f t="shared" si="337"/>
        <v>26.536585365853657</v>
      </c>
      <c r="Q3569" t="str">
        <f t="shared" si="338"/>
        <v>theater</v>
      </c>
      <c r="R3569" t="str">
        <f t="shared" si="339"/>
        <v>plays</v>
      </c>
      <c r="S3569" s="15">
        <f t="shared" si="334"/>
        <v>42135.560694444444</v>
      </c>
      <c r="T3569" s="15">
        <f t="shared" si="335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6"/>
        <v>111.00000000000001</v>
      </c>
      <c r="P3570" s="10">
        <f t="shared" si="337"/>
        <v>58.421052631578945</v>
      </c>
      <c r="Q3570" t="str">
        <f t="shared" si="338"/>
        <v>theater</v>
      </c>
      <c r="R3570" t="str">
        <f t="shared" si="339"/>
        <v>plays</v>
      </c>
      <c r="S3570" s="15">
        <f t="shared" si="334"/>
        <v>41869.490671296298</v>
      </c>
      <c r="T3570" s="15">
        <f t="shared" si="335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6"/>
        <v>100.47999999999999</v>
      </c>
      <c r="P3571" s="10">
        <f t="shared" si="337"/>
        <v>122.53658536585365</v>
      </c>
      <c r="Q3571" t="str">
        <f t="shared" si="338"/>
        <v>theater</v>
      </c>
      <c r="R3571" t="str">
        <f t="shared" si="339"/>
        <v>plays</v>
      </c>
      <c r="S3571" s="15">
        <f t="shared" si="334"/>
        <v>41982.438611111109</v>
      </c>
      <c r="T3571" s="15">
        <f t="shared" si="335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6"/>
        <v>114.35</v>
      </c>
      <c r="P3572" s="10">
        <f t="shared" si="337"/>
        <v>87.961538461538467</v>
      </c>
      <c r="Q3572" t="str">
        <f t="shared" si="338"/>
        <v>theater</v>
      </c>
      <c r="R3572" t="str">
        <f t="shared" si="339"/>
        <v>plays</v>
      </c>
      <c r="S3572" s="15">
        <f t="shared" si="334"/>
        <v>41976.081979166673</v>
      </c>
      <c r="T3572" s="15">
        <f t="shared" si="335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6"/>
        <v>122.06666666666666</v>
      </c>
      <c r="P3573" s="10">
        <f t="shared" si="337"/>
        <v>73.239999999999995</v>
      </c>
      <c r="Q3573" t="str">
        <f t="shared" si="338"/>
        <v>theater</v>
      </c>
      <c r="R3573" t="str">
        <f t="shared" si="339"/>
        <v>plays</v>
      </c>
      <c r="S3573" s="15">
        <f t="shared" si="334"/>
        <v>41912.608946759261</v>
      </c>
      <c r="T3573" s="15">
        <f t="shared" si="335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6"/>
        <v>100</v>
      </c>
      <c r="P3574" s="10">
        <f t="shared" si="337"/>
        <v>55.555555555555557</v>
      </c>
      <c r="Q3574" t="str">
        <f t="shared" si="338"/>
        <v>theater</v>
      </c>
      <c r="R3574" t="str">
        <f t="shared" si="339"/>
        <v>plays</v>
      </c>
      <c r="S3574" s="15">
        <f t="shared" si="334"/>
        <v>42146.320393518516</v>
      </c>
      <c r="T3574" s="15">
        <f t="shared" si="335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6"/>
        <v>102.8</v>
      </c>
      <c r="P3575" s="10">
        <f t="shared" si="337"/>
        <v>39.53846153846154</v>
      </c>
      <c r="Q3575" t="str">
        <f t="shared" si="338"/>
        <v>theater</v>
      </c>
      <c r="R3575" t="str">
        <f t="shared" si="339"/>
        <v>plays</v>
      </c>
      <c r="S3575" s="15">
        <f t="shared" si="334"/>
        <v>41921.125532407408</v>
      </c>
      <c r="T3575" s="15">
        <f t="shared" si="335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6"/>
        <v>106.12068965517241</v>
      </c>
      <c r="P3576" s="10">
        <f t="shared" si="337"/>
        <v>136.77777777777777</v>
      </c>
      <c r="Q3576" t="str">
        <f t="shared" si="338"/>
        <v>theater</v>
      </c>
      <c r="R3576" t="str">
        <f t="shared" si="339"/>
        <v>plays</v>
      </c>
      <c r="S3576" s="15">
        <f t="shared" si="334"/>
        <v>41926.692685185182</v>
      </c>
      <c r="T3576" s="15">
        <f t="shared" si="335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6"/>
        <v>101.33000000000001</v>
      </c>
      <c r="P3577" s="10">
        <f t="shared" si="337"/>
        <v>99.343137254901961</v>
      </c>
      <c r="Q3577" t="str">
        <f t="shared" si="338"/>
        <v>theater</v>
      </c>
      <c r="R3577" t="str">
        <f t="shared" si="339"/>
        <v>plays</v>
      </c>
      <c r="S3577" s="15">
        <f t="shared" si="334"/>
        <v>42561.533877314811</v>
      </c>
      <c r="T3577" s="15">
        <f t="shared" si="335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6"/>
        <v>100</v>
      </c>
      <c r="P3578" s="10">
        <f t="shared" si="337"/>
        <v>20</v>
      </c>
      <c r="Q3578" t="str">
        <f t="shared" si="338"/>
        <v>theater</v>
      </c>
      <c r="R3578" t="str">
        <f t="shared" si="339"/>
        <v>plays</v>
      </c>
      <c r="S3578" s="15">
        <f t="shared" si="334"/>
        <v>42649.29923611111</v>
      </c>
      <c r="T3578" s="15">
        <f t="shared" si="335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6"/>
        <v>130</v>
      </c>
      <c r="P3579" s="10">
        <f t="shared" si="337"/>
        <v>28.888888888888889</v>
      </c>
      <c r="Q3579" t="str">
        <f t="shared" si="338"/>
        <v>theater</v>
      </c>
      <c r="R3579" t="str">
        <f t="shared" si="339"/>
        <v>plays</v>
      </c>
      <c r="S3579" s="15">
        <f t="shared" si="334"/>
        <v>42093.536840277782</v>
      </c>
      <c r="T3579" s="15">
        <f t="shared" si="335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6"/>
        <v>100.01333333333334</v>
      </c>
      <c r="P3580" s="10">
        <f t="shared" si="337"/>
        <v>40.545945945945945</v>
      </c>
      <c r="Q3580" t="str">
        <f t="shared" si="338"/>
        <v>theater</v>
      </c>
      <c r="R3580" t="str">
        <f t="shared" si="339"/>
        <v>plays</v>
      </c>
      <c r="S3580" s="15">
        <f t="shared" si="334"/>
        <v>42460.483530092592</v>
      </c>
      <c r="T3580" s="15">
        <f t="shared" si="335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6"/>
        <v>100</v>
      </c>
      <c r="P3581" s="10">
        <f t="shared" si="337"/>
        <v>35.714285714285715</v>
      </c>
      <c r="Q3581" t="str">
        <f t="shared" si="338"/>
        <v>theater</v>
      </c>
      <c r="R3581" t="str">
        <f t="shared" si="339"/>
        <v>plays</v>
      </c>
      <c r="S3581" s="15">
        <f t="shared" si="334"/>
        <v>42430.512222222227</v>
      </c>
      <c r="T3581" s="15">
        <f t="shared" si="335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6"/>
        <v>113.88888888888889</v>
      </c>
      <c r="P3582" s="10">
        <f t="shared" si="337"/>
        <v>37.962962962962962</v>
      </c>
      <c r="Q3582" t="str">
        <f t="shared" si="338"/>
        <v>theater</v>
      </c>
      <c r="R3582" t="str">
        <f t="shared" si="339"/>
        <v>plays</v>
      </c>
      <c r="S3582" s="15">
        <f t="shared" si="334"/>
        <v>42025.926180555558</v>
      </c>
      <c r="T3582" s="15">
        <f t="shared" si="335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6"/>
        <v>100</v>
      </c>
      <c r="P3583" s="10">
        <f t="shared" si="337"/>
        <v>33.333333333333336</v>
      </c>
      <c r="Q3583" t="str">
        <f t="shared" si="338"/>
        <v>theater</v>
      </c>
      <c r="R3583" t="str">
        <f t="shared" si="339"/>
        <v>plays</v>
      </c>
      <c r="S3583" s="15">
        <f t="shared" si="334"/>
        <v>41836.221180555556</v>
      </c>
      <c r="T3583" s="15">
        <f t="shared" si="335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6"/>
        <v>287</v>
      </c>
      <c r="P3584" s="10">
        <f t="shared" si="337"/>
        <v>58.571428571428569</v>
      </c>
      <c r="Q3584" t="str">
        <f t="shared" si="338"/>
        <v>theater</v>
      </c>
      <c r="R3584" t="str">
        <f t="shared" si="339"/>
        <v>plays</v>
      </c>
      <c r="S3584" s="15">
        <f t="shared" si="334"/>
        <v>42450.845856481479</v>
      </c>
      <c r="T3584" s="15">
        <f t="shared" si="335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6"/>
        <v>108.5</v>
      </c>
      <c r="P3585" s="10">
        <f t="shared" si="337"/>
        <v>135.625</v>
      </c>
      <c r="Q3585" t="str">
        <f t="shared" si="338"/>
        <v>theater</v>
      </c>
      <c r="R3585" t="str">
        <f t="shared" si="339"/>
        <v>plays</v>
      </c>
      <c r="S3585" s="15">
        <f t="shared" si="334"/>
        <v>42418.175983796296</v>
      </c>
      <c r="T3585" s="15">
        <f t="shared" si="335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6"/>
        <v>115.5</v>
      </c>
      <c r="P3586" s="10">
        <f t="shared" si="337"/>
        <v>30.9375</v>
      </c>
      <c r="Q3586" t="str">
        <f t="shared" si="338"/>
        <v>theater</v>
      </c>
      <c r="R3586" t="str">
        <f t="shared" si="339"/>
        <v>plays</v>
      </c>
      <c r="S3586" s="15">
        <f t="shared" si="334"/>
        <v>42168.066481481481</v>
      </c>
      <c r="T3586" s="15">
        <f t="shared" si="335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si="336"/>
        <v>119.11764705882352</v>
      </c>
      <c r="P3587" s="10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5">
        <f t="shared" ref="S3587:S3650" si="340">(((J3587/60)/60)/24)+DATE(1970,1,1)+(-6/24)</f>
        <v>41964.466319444444</v>
      </c>
      <c r="T3587" s="15">
        <f t="shared" ref="T3587:T3650" si="341">(((I3587/60)/60)/24)+DATE(1970,1,1)+(-6/24)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10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42576.447569444441</v>
      </c>
      <c r="T3588" s="15">
        <f t="shared" si="341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10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42503.289976851855</v>
      </c>
      <c r="T3589" s="15">
        <f t="shared" si="341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1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42101.578819444447</v>
      </c>
      <c r="T3590" s="15">
        <f t="shared" si="341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10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42125.397534722222</v>
      </c>
      <c r="T3591" s="15">
        <f t="shared" si="341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10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41902.083726851852</v>
      </c>
      <c r="T3592" s="15">
        <f t="shared" si="341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10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42003.698425925926</v>
      </c>
      <c r="T3593" s="15">
        <f t="shared" si="341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10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41988.579942129625</v>
      </c>
      <c r="T3594" s="15">
        <f t="shared" si="341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10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41974.648599537039</v>
      </c>
      <c r="T3595" s="15">
        <f t="shared" si="341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10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0"/>
        <v>42591.816921296297</v>
      </c>
      <c r="T3596" s="15">
        <f t="shared" si="341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10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0"/>
        <v>42049.758368055554</v>
      </c>
      <c r="T3597" s="15">
        <f t="shared" si="341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10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41856.465069444443</v>
      </c>
      <c r="T3598" s="15">
        <f t="shared" si="341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10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42417.335532407407</v>
      </c>
      <c r="T3599" s="15">
        <f t="shared" si="341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1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41866.54886574074</v>
      </c>
      <c r="T3600" s="15">
        <f t="shared" si="341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10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42220.54487268519</v>
      </c>
      <c r="T3601" s="15">
        <f t="shared" si="341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10">
        <f t="shared" si="337"/>
        <v>3.25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42628.599120370374</v>
      </c>
      <c r="T3602" s="15">
        <f t="shared" si="341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10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41990.74863425926</v>
      </c>
      <c r="T3603" s="15">
        <f t="shared" si="341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10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42447.644432870366</v>
      </c>
      <c r="T3604" s="15">
        <f t="shared" si="341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10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42283.614351851851</v>
      </c>
      <c r="T3605" s="15">
        <f t="shared" si="341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10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0"/>
        <v>42482.765694444446</v>
      </c>
      <c r="T3606" s="15">
        <f t="shared" si="341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10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42383.543124999997</v>
      </c>
      <c r="T3607" s="15">
        <f t="shared" si="341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10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42566.354826388888</v>
      </c>
      <c r="T3608" s="15">
        <f t="shared" si="341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10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42338.713912037041</v>
      </c>
      <c r="T3609" s="15">
        <f t="shared" si="341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42506.459375000006</v>
      </c>
      <c r="T3610" s="15">
        <f t="shared" si="341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10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42429.741724537031</v>
      </c>
      <c r="T3611" s="15">
        <f t="shared" si="341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10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42203.182129629626</v>
      </c>
      <c r="T3612" s="15">
        <f t="shared" si="341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10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42072.120381944449</v>
      </c>
      <c r="T3613" s="15">
        <f t="shared" si="341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10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41789.476979166669</v>
      </c>
      <c r="T3614" s="15">
        <f t="shared" si="341"/>
        <v>41799.476979166669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10">
        <f t="shared" si="337"/>
        <v>62.5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41788.33997685185</v>
      </c>
      <c r="T3615" s="15">
        <f t="shared" si="341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10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0"/>
        <v>42143.791851851856</v>
      </c>
      <c r="T3616" s="15">
        <f t="shared" si="341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10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42318.343703703707</v>
      </c>
      <c r="T3617" s="15">
        <f t="shared" si="341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ref="O3618:O3681" si="342">E3618/D3618*100</f>
        <v>124.8</v>
      </c>
      <c r="P3618" s="10">
        <f t="shared" ref="P3618:P3681" si="343">E3618/L3618</f>
        <v>69.333333333333329</v>
      </c>
      <c r="Q3618" t="str">
        <f t="shared" ref="Q3618:Q3681" si="344">LEFT(N3618, SEARCH("/", N3618)-1)</f>
        <v>theater</v>
      </c>
      <c r="R3618" t="str">
        <f t="shared" ref="R3618:R3681" si="345">RIGHT(N3618,LEN(N3618)-SEARCH("/",N3618))</f>
        <v>plays</v>
      </c>
      <c r="S3618" s="15">
        <f t="shared" si="340"/>
        <v>42052.699814814812</v>
      </c>
      <c r="T3618" s="15">
        <f t="shared" si="341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42"/>
        <v>118.91891891891892</v>
      </c>
      <c r="P3619" s="10">
        <f t="shared" si="343"/>
        <v>17.254901960784313</v>
      </c>
      <c r="Q3619" t="str">
        <f t="shared" si="344"/>
        <v>theater</v>
      </c>
      <c r="R3619" t="str">
        <f t="shared" si="345"/>
        <v>plays</v>
      </c>
      <c r="S3619" s="15">
        <f t="shared" si="340"/>
        <v>42779.360289351855</v>
      </c>
      <c r="T3619" s="15">
        <f t="shared" si="341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42"/>
        <v>101</v>
      </c>
      <c r="P3620" s="10">
        <f t="shared" si="343"/>
        <v>36.071428571428569</v>
      </c>
      <c r="Q3620" t="str">
        <f t="shared" si="344"/>
        <v>theater</v>
      </c>
      <c r="R3620" t="str">
        <f t="shared" si="345"/>
        <v>plays</v>
      </c>
      <c r="S3620" s="15">
        <f t="shared" si="340"/>
        <v>42128.377893518518</v>
      </c>
      <c r="T3620" s="15">
        <f t="shared" si="341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42"/>
        <v>112.99999999999999</v>
      </c>
      <c r="P3621" s="10">
        <f t="shared" si="343"/>
        <v>66.470588235294116</v>
      </c>
      <c r="Q3621" t="str">
        <f t="shared" si="344"/>
        <v>theater</v>
      </c>
      <c r="R3621" t="str">
        <f t="shared" si="345"/>
        <v>plays</v>
      </c>
      <c r="S3621" s="15">
        <f t="shared" si="340"/>
        <v>42660.882245370376</v>
      </c>
      <c r="T3621" s="15">
        <f t="shared" si="341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42"/>
        <v>105.19047619047619</v>
      </c>
      <c r="P3622" s="10">
        <f t="shared" si="343"/>
        <v>56.065989847715734</v>
      </c>
      <c r="Q3622" t="str">
        <f t="shared" si="344"/>
        <v>theater</v>
      </c>
      <c r="R3622" t="str">
        <f t="shared" si="345"/>
        <v>plays</v>
      </c>
      <c r="S3622" s="15">
        <f t="shared" si="340"/>
        <v>42037.688206018516</v>
      </c>
      <c r="T3622" s="15">
        <f t="shared" si="341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42"/>
        <v>109.73333333333332</v>
      </c>
      <c r="P3623" s="10">
        <f t="shared" si="343"/>
        <v>47.028571428571432</v>
      </c>
      <c r="Q3623" t="str">
        <f t="shared" si="344"/>
        <v>theater</v>
      </c>
      <c r="R3623" t="str">
        <f t="shared" si="345"/>
        <v>plays</v>
      </c>
      <c r="S3623" s="15">
        <f t="shared" si="340"/>
        <v>42619.685694444444</v>
      </c>
      <c r="T3623" s="15">
        <f t="shared" si="341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42"/>
        <v>100.099</v>
      </c>
      <c r="P3624" s="10">
        <f t="shared" si="343"/>
        <v>47.666190476190479</v>
      </c>
      <c r="Q3624" t="str">
        <f t="shared" si="344"/>
        <v>theater</v>
      </c>
      <c r="R3624" t="str">
        <f t="shared" si="345"/>
        <v>plays</v>
      </c>
      <c r="S3624" s="15">
        <f t="shared" si="340"/>
        <v>41876.971886574072</v>
      </c>
      <c r="T3624" s="15">
        <f t="shared" si="341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42"/>
        <v>120</v>
      </c>
      <c r="P3625" s="10">
        <f t="shared" si="343"/>
        <v>88.235294117647058</v>
      </c>
      <c r="Q3625" t="str">
        <f t="shared" si="344"/>
        <v>theater</v>
      </c>
      <c r="R3625" t="str">
        <f t="shared" si="345"/>
        <v>plays</v>
      </c>
      <c r="S3625" s="15">
        <f t="shared" si="340"/>
        <v>41828.486921296295</v>
      </c>
      <c r="T3625" s="15">
        <f t="shared" si="341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42"/>
        <v>104.93333333333332</v>
      </c>
      <c r="P3626" s="10">
        <f t="shared" si="343"/>
        <v>80.717948717948715</v>
      </c>
      <c r="Q3626" t="str">
        <f t="shared" si="344"/>
        <v>theater</v>
      </c>
      <c r="R3626" t="str">
        <f t="shared" si="345"/>
        <v>plays</v>
      </c>
      <c r="S3626" s="15">
        <f t="shared" si="340"/>
        <v>42545.524189814809</v>
      </c>
      <c r="T3626" s="15">
        <f t="shared" si="341"/>
        <v>42605.524189814809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42"/>
        <v>102.66666666666666</v>
      </c>
      <c r="P3627" s="10">
        <f t="shared" si="343"/>
        <v>39.487179487179489</v>
      </c>
      <c r="Q3627" t="str">
        <f t="shared" si="344"/>
        <v>theater</v>
      </c>
      <c r="R3627" t="str">
        <f t="shared" si="345"/>
        <v>plays</v>
      </c>
      <c r="S3627" s="15">
        <f t="shared" si="340"/>
        <v>42157.402511574073</v>
      </c>
      <c r="T3627" s="15">
        <f t="shared" si="341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42"/>
        <v>101.82500000000002</v>
      </c>
      <c r="P3628" s="10">
        <f t="shared" si="343"/>
        <v>84.854166666666671</v>
      </c>
      <c r="Q3628" t="str">
        <f t="shared" si="344"/>
        <v>theater</v>
      </c>
      <c r="R3628" t="str">
        <f t="shared" si="345"/>
        <v>plays</v>
      </c>
      <c r="S3628" s="15">
        <f t="shared" si="340"/>
        <v>41846.417326388888</v>
      </c>
      <c r="T3628" s="15">
        <f t="shared" si="341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42"/>
        <v>100</v>
      </c>
      <c r="P3629" s="10">
        <f t="shared" si="343"/>
        <v>68.965517241379317</v>
      </c>
      <c r="Q3629" t="str">
        <f t="shared" si="344"/>
        <v>theater</v>
      </c>
      <c r="R3629" t="str">
        <f t="shared" si="345"/>
        <v>plays</v>
      </c>
      <c r="S3629" s="15">
        <f t="shared" si="340"/>
        <v>42460.491747685184</v>
      </c>
      <c r="T3629" s="15">
        <f t="shared" si="341"/>
        <v>42510.915972222225</v>
      </c>
    </row>
    <row r="3630" spans="1:20" ht="43.2" x14ac:dyDescent="0.3">
      <c r="A3630">
        <v>1999</v>
      </c>
      <c r="B3630" s="3" t="s">
        <v>2000</v>
      </c>
      <c r="C3630" s="3" t="s">
        <v>6109</v>
      </c>
      <c r="D3630">
        <v>31000</v>
      </c>
      <c r="E3630">
        <v>236</v>
      </c>
      <c r="F3630" s="6" t="s">
        <v>8221</v>
      </c>
      <c r="G3630" t="s">
        <v>8225</v>
      </c>
      <c r="H3630" t="s">
        <v>8247</v>
      </c>
      <c r="I3630">
        <v>1415882108</v>
      </c>
      <c r="J3630">
        <v>1413286508</v>
      </c>
      <c r="K3630" t="b">
        <v>0</v>
      </c>
      <c r="L3630">
        <v>7</v>
      </c>
      <c r="M3630" t="b">
        <v>0</v>
      </c>
      <c r="N3630" t="s">
        <v>8296</v>
      </c>
      <c r="O3630" s="9">
        <f t="shared" si="342"/>
        <v>0.76129032258064511</v>
      </c>
      <c r="P3630" s="10">
        <f t="shared" si="343"/>
        <v>33.714285714285715</v>
      </c>
      <c r="Q3630" t="str">
        <f t="shared" si="344"/>
        <v>photography</v>
      </c>
      <c r="R3630" t="str">
        <f t="shared" si="345"/>
        <v>people</v>
      </c>
      <c r="S3630" s="15">
        <f t="shared" si="340"/>
        <v>41926.232731481483</v>
      </c>
      <c r="T3630" s="15">
        <f t="shared" si="341"/>
        <v>41956.274398148147</v>
      </c>
    </row>
    <row r="3631" spans="1:20" x14ac:dyDescent="0.3">
      <c r="A3631">
        <v>2680</v>
      </c>
      <c r="B3631" s="3" t="s">
        <v>2680</v>
      </c>
      <c r="C3631" s="3" t="s">
        <v>6790</v>
      </c>
      <c r="D3631">
        <v>32000</v>
      </c>
      <c r="E3631">
        <v>276</v>
      </c>
      <c r="F3631" s="6" t="s">
        <v>8221</v>
      </c>
      <c r="G3631" t="s">
        <v>8227</v>
      </c>
      <c r="H3631" t="s">
        <v>8249</v>
      </c>
      <c r="I3631">
        <v>1459915491</v>
      </c>
      <c r="J3631">
        <v>1457327091</v>
      </c>
      <c r="K3631" t="b">
        <v>0</v>
      </c>
      <c r="L3631">
        <v>4</v>
      </c>
      <c r="M3631" t="b">
        <v>0</v>
      </c>
      <c r="N3631" t="s">
        <v>8302</v>
      </c>
      <c r="O3631" s="9">
        <f t="shared" si="342"/>
        <v>0.86250000000000004</v>
      </c>
      <c r="P3631" s="10">
        <f t="shared" si="343"/>
        <v>69</v>
      </c>
      <c r="Q3631" t="str">
        <f t="shared" si="344"/>
        <v>technology</v>
      </c>
      <c r="R3631" t="str">
        <f t="shared" si="345"/>
        <v>makerspaces</v>
      </c>
      <c r="S3631" s="15">
        <f t="shared" si="340"/>
        <v>42435.961701388893</v>
      </c>
      <c r="T3631" s="15">
        <f t="shared" si="341"/>
        <v>42465.920034722221</v>
      </c>
    </row>
    <row r="3632" spans="1:20" ht="43.2" x14ac:dyDescent="0.3">
      <c r="A3632">
        <v>1775</v>
      </c>
      <c r="B3632" s="3" t="s">
        <v>1776</v>
      </c>
      <c r="C3632" s="3" t="s">
        <v>5885</v>
      </c>
      <c r="D3632">
        <v>32500</v>
      </c>
      <c r="E3632">
        <v>21158</v>
      </c>
      <c r="F3632" s="6" t="s">
        <v>8221</v>
      </c>
      <c r="G3632" t="s">
        <v>8224</v>
      </c>
      <c r="H3632" t="s">
        <v>8246</v>
      </c>
      <c r="I3632">
        <v>1414193160</v>
      </c>
      <c r="J3632">
        <v>1410305160</v>
      </c>
      <c r="K3632" t="b">
        <v>1</v>
      </c>
      <c r="L3632">
        <v>124</v>
      </c>
      <c r="M3632" t="b">
        <v>0</v>
      </c>
      <c r="N3632" t="s">
        <v>8285</v>
      </c>
      <c r="O3632" s="9">
        <f t="shared" si="342"/>
        <v>65.101538461538468</v>
      </c>
      <c r="P3632" s="10">
        <f t="shared" si="343"/>
        <v>170.62903225806451</v>
      </c>
      <c r="Q3632" t="str">
        <f t="shared" si="344"/>
        <v>photography</v>
      </c>
      <c r="R3632" t="str">
        <f t="shared" si="345"/>
        <v>photobooks</v>
      </c>
      <c r="S3632" s="15">
        <f t="shared" si="340"/>
        <v>41891.726388888892</v>
      </c>
      <c r="T3632" s="15">
        <f t="shared" si="341"/>
        <v>41936.726388888892</v>
      </c>
    </row>
    <row r="3633" spans="1:20" ht="43.2" x14ac:dyDescent="0.3">
      <c r="A3633">
        <v>1790</v>
      </c>
      <c r="B3633" s="3" t="s">
        <v>1791</v>
      </c>
      <c r="C3633" s="3" t="s">
        <v>5900</v>
      </c>
      <c r="D3633">
        <v>33000</v>
      </c>
      <c r="E3633">
        <v>1636</v>
      </c>
      <c r="F3633" s="6" t="s">
        <v>8221</v>
      </c>
      <c r="G3633" t="s">
        <v>8224</v>
      </c>
      <c r="H3633" t="s">
        <v>8246</v>
      </c>
      <c r="I3633">
        <v>1423152678</v>
      </c>
      <c r="J3633">
        <v>1420560678</v>
      </c>
      <c r="K3633" t="b">
        <v>1</v>
      </c>
      <c r="L3633">
        <v>15</v>
      </c>
      <c r="M3633" t="b">
        <v>0</v>
      </c>
      <c r="N3633" t="s">
        <v>8285</v>
      </c>
      <c r="O3633" s="9">
        <f t="shared" si="342"/>
        <v>4.957575757575758</v>
      </c>
      <c r="P3633" s="10">
        <f t="shared" si="343"/>
        <v>109.06666666666666</v>
      </c>
      <c r="Q3633" t="str">
        <f t="shared" si="344"/>
        <v>photography</v>
      </c>
      <c r="R3633" t="str">
        <f t="shared" si="345"/>
        <v>photobooks</v>
      </c>
      <c r="S3633" s="15">
        <f t="shared" si="340"/>
        <v>42010.424513888895</v>
      </c>
      <c r="T3633" s="15">
        <f t="shared" si="341"/>
        <v>42040.424513888895</v>
      </c>
    </row>
    <row r="3634" spans="1:20" ht="43.2" x14ac:dyDescent="0.3">
      <c r="A3634">
        <v>1983</v>
      </c>
      <c r="B3634" s="3" t="s">
        <v>1984</v>
      </c>
      <c r="C3634" s="3" t="s">
        <v>6093</v>
      </c>
      <c r="D3634">
        <v>33000</v>
      </c>
      <c r="E3634">
        <v>1419</v>
      </c>
      <c r="F3634" s="6" t="s">
        <v>8221</v>
      </c>
      <c r="G3634" t="s">
        <v>8224</v>
      </c>
      <c r="H3634" t="s">
        <v>8246</v>
      </c>
      <c r="I3634">
        <v>1472799600</v>
      </c>
      <c r="J3634">
        <v>1470874618</v>
      </c>
      <c r="K3634" t="b">
        <v>0</v>
      </c>
      <c r="L3634">
        <v>16</v>
      </c>
      <c r="M3634" t="b">
        <v>0</v>
      </c>
      <c r="N3634" t="s">
        <v>8296</v>
      </c>
      <c r="O3634" s="9">
        <f t="shared" si="342"/>
        <v>4.3</v>
      </c>
      <c r="P3634" s="10">
        <f t="shared" si="343"/>
        <v>88.6875</v>
      </c>
      <c r="Q3634" t="str">
        <f t="shared" si="344"/>
        <v>photography</v>
      </c>
      <c r="R3634" t="str">
        <f t="shared" si="345"/>
        <v>people</v>
      </c>
      <c r="S3634" s="15">
        <f t="shared" si="340"/>
        <v>42592.761782407411</v>
      </c>
      <c r="T3634" s="15">
        <f t="shared" si="341"/>
        <v>42615.041666666672</v>
      </c>
    </row>
    <row r="3635" spans="1:20" ht="57.6" x14ac:dyDescent="0.3">
      <c r="A3635">
        <v>4105</v>
      </c>
      <c r="B3635" s="3" t="s">
        <v>4101</v>
      </c>
      <c r="C3635" s="3" t="s">
        <v>8208</v>
      </c>
      <c r="D3635">
        <v>33000</v>
      </c>
      <c r="E3635">
        <v>2300</v>
      </c>
      <c r="F3635" s="6" t="s">
        <v>8221</v>
      </c>
      <c r="G3635" t="s">
        <v>8238</v>
      </c>
      <c r="H3635" t="s">
        <v>8256</v>
      </c>
      <c r="I3635">
        <v>1482711309</v>
      </c>
      <c r="J3635">
        <v>1479860109</v>
      </c>
      <c r="K3635" t="b">
        <v>0</v>
      </c>
      <c r="L3635">
        <v>6</v>
      </c>
      <c r="M3635" t="b">
        <v>0</v>
      </c>
      <c r="N3635" t="s">
        <v>8271</v>
      </c>
      <c r="O3635" s="9">
        <f t="shared" si="342"/>
        <v>6.9696969696969706</v>
      </c>
      <c r="P3635" s="10">
        <f t="shared" si="343"/>
        <v>383.33333333333331</v>
      </c>
      <c r="Q3635" t="str">
        <f t="shared" si="344"/>
        <v>theater</v>
      </c>
      <c r="R3635" t="str">
        <f t="shared" si="345"/>
        <v>plays</v>
      </c>
      <c r="S3635" s="15">
        <f t="shared" si="340"/>
        <v>42696.760520833333</v>
      </c>
      <c r="T3635" s="15">
        <f t="shared" si="341"/>
        <v>42729.760520833333</v>
      </c>
    </row>
    <row r="3636" spans="1:20" ht="43.2" x14ac:dyDescent="0.3">
      <c r="A3636">
        <v>683</v>
      </c>
      <c r="B3636" s="3" t="s">
        <v>684</v>
      </c>
      <c r="C3636" s="3" t="s">
        <v>4793</v>
      </c>
      <c r="D3636">
        <v>35000</v>
      </c>
      <c r="E3636">
        <v>298</v>
      </c>
      <c r="F3636" s="6" t="s">
        <v>8221</v>
      </c>
      <c r="G3636" t="s">
        <v>8224</v>
      </c>
      <c r="H3636" t="s">
        <v>8246</v>
      </c>
      <c r="I3636">
        <v>1477949764</v>
      </c>
      <c r="J3636">
        <v>1474493764</v>
      </c>
      <c r="K3636" t="b">
        <v>0</v>
      </c>
      <c r="L3636">
        <v>3</v>
      </c>
      <c r="M3636" t="b">
        <v>0</v>
      </c>
      <c r="N3636" t="s">
        <v>8273</v>
      </c>
      <c r="O3636" s="9">
        <f t="shared" si="342"/>
        <v>0.85142857142857142</v>
      </c>
      <c r="P3636" s="10">
        <f t="shared" si="343"/>
        <v>99.333333333333329</v>
      </c>
      <c r="Q3636" t="str">
        <f t="shared" si="344"/>
        <v>technology</v>
      </c>
      <c r="R3636" t="str">
        <f t="shared" si="345"/>
        <v>wearables</v>
      </c>
      <c r="S3636" s="15">
        <f t="shared" si="340"/>
        <v>42634.650046296301</v>
      </c>
      <c r="T3636" s="15">
        <f t="shared" si="341"/>
        <v>42674.650046296301</v>
      </c>
    </row>
    <row r="3637" spans="1:20" ht="28.8" x14ac:dyDescent="0.3">
      <c r="A3637">
        <v>963</v>
      </c>
      <c r="B3637" s="3" t="s">
        <v>964</v>
      </c>
      <c r="C3637" s="3" t="s">
        <v>5073</v>
      </c>
      <c r="D3637">
        <v>35000</v>
      </c>
      <c r="E3637">
        <v>377</v>
      </c>
      <c r="F3637" s="6" t="s">
        <v>8221</v>
      </c>
      <c r="G3637" t="s">
        <v>8224</v>
      </c>
      <c r="H3637" t="s">
        <v>8246</v>
      </c>
      <c r="I3637">
        <v>1476717319</v>
      </c>
      <c r="J3637">
        <v>1473693319</v>
      </c>
      <c r="K3637" t="b">
        <v>0</v>
      </c>
      <c r="L3637">
        <v>9</v>
      </c>
      <c r="M3637" t="b">
        <v>0</v>
      </c>
      <c r="N3637" t="s">
        <v>8273</v>
      </c>
      <c r="O3637" s="9">
        <f t="shared" si="342"/>
        <v>1.077142857142857</v>
      </c>
      <c r="P3637" s="10">
        <f t="shared" si="343"/>
        <v>41.888888888888886</v>
      </c>
      <c r="Q3637" t="str">
        <f t="shared" si="344"/>
        <v>technology</v>
      </c>
      <c r="R3637" t="str">
        <f t="shared" si="345"/>
        <v>wearables</v>
      </c>
      <c r="S3637" s="15">
        <f t="shared" si="340"/>
        <v>42625.385636574079</v>
      </c>
      <c r="T3637" s="15">
        <f t="shared" si="341"/>
        <v>42660.385636574079</v>
      </c>
    </row>
    <row r="3638" spans="1:20" ht="43.2" x14ac:dyDescent="0.3">
      <c r="A3638">
        <v>979</v>
      </c>
      <c r="B3638" s="3" t="s">
        <v>980</v>
      </c>
      <c r="C3638" s="3" t="s">
        <v>5089</v>
      </c>
      <c r="D3638">
        <v>35000</v>
      </c>
      <c r="E3638">
        <v>28986.16</v>
      </c>
      <c r="F3638" s="6" t="s">
        <v>8221</v>
      </c>
      <c r="G3638" t="s">
        <v>8224</v>
      </c>
      <c r="H3638" t="s">
        <v>8246</v>
      </c>
      <c r="I3638">
        <v>1466449140</v>
      </c>
      <c r="J3638">
        <v>1463392828</v>
      </c>
      <c r="K3638" t="b">
        <v>0</v>
      </c>
      <c r="L3638">
        <v>96</v>
      </c>
      <c r="M3638" t="b">
        <v>0</v>
      </c>
      <c r="N3638" t="s">
        <v>8273</v>
      </c>
      <c r="O3638" s="9">
        <f t="shared" si="342"/>
        <v>82.817599999999999</v>
      </c>
      <c r="P3638" s="10">
        <f t="shared" si="343"/>
        <v>301.93916666666667</v>
      </c>
      <c r="Q3638" t="str">
        <f t="shared" si="344"/>
        <v>technology</v>
      </c>
      <c r="R3638" t="str">
        <f t="shared" si="345"/>
        <v>wearables</v>
      </c>
      <c r="S3638" s="15">
        <f t="shared" si="340"/>
        <v>42506.166990740734</v>
      </c>
      <c r="T3638" s="15">
        <f t="shared" si="341"/>
        <v>42541.540972222225</v>
      </c>
    </row>
    <row r="3639" spans="1:20" ht="57.6" x14ac:dyDescent="0.3">
      <c r="A3639">
        <v>1127</v>
      </c>
      <c r="B3639" s="3" t="s">
        <v>1128</v>
      </c>
      <c r="C3639" s="3" t="s">
        <v>5237</v>
      </c>
      <c r="D3639">
        <v>35000</v>
      </c>
      <c r="E3639">
        <v>585</v>
      </c>
      <c r="F3639" s="6" t="s">
        <v>8221</v>
      </c>
      <c r="G3639" t="s">
        <v>8224</v>
      </c>
      <c r="H3639" t="s">
        <v>8246</v>
      </c>
      <c r="I3639">
        <v>1416000600</v>
      </c>
      <c r="J3639">
        <v>1413318600</v>
      </c>
      <c r="K3639" t="b">
        <v>0</v>
      </c>
      <c r="L3639">
        <v>23</v>
      </c>
      <c r="M3639" t="b">
        <v>0</v>
      </c>
      <c r="N3639" t="s">
        <v>8283</v>
      </c>
      <c r="O3639" s="9">
        <f t="shared" si="342"/>
        <v>1.6714285714285713</v>
      </c>
      <c r="P3639" s="10">
        <f t="shared" si="343"/>
        <v>25.434782608695652</v>
      </c>
      <c r="Q3639" t="str">
        <f t="shared" si="344"/>
        <v>games</v>
      </c>
      <c r="R3639" t="str">
        <f t="shared" si="345"/>
        <v>mobile games</v>
      </c>
      <c r="S3639" s="15">
        <f t="shared" si="340"/>
        <v>41926.604166666664</v>
      </c>
      <c r="T3639" s="15">
        <f t="shared" si="341"/>
        <v>41957.645833333328</v>
      </c>
    </row>
    <row r="3640" spans="1:20" ht="43.2" x14ac:dyDescent="0.3">
      <c r="A3640">
        <v>1138</v>
      </c>
      <c r="B3640" s="3" t="s">
        <v>1139</v>
      </c>
      <c r="C3640" s="3" t="s">
        <v>5248</v>
      </c>
      <c r="D3640">
        <v>35000</v>
      </c>
      <c r="E3640">
        <v>125</v>
      </c>
      <c r="F3640" s="6" t="s">
        <v>8221</v>
      </c>
      <c r="G3640" t="s">
        <v>8224</v>
      </c>
      <c r="H3640" t="s">
        <v>8246</v>
      </c>
      <c r="I3640">
        <v>1485035131</v>
      </c>
      <c r="J3640">
        <v>1483307131</v>
      </c>
      <c r="K3640" t="b">
        <v>0</v>
      </c>
      <c r="L3640">
        <v>4</v>
      </c>
      <c r="M3640" t="b">
        <v>0</v>
      </c>
      <c r="N3640" t="s">
        <v>8283</v>
      </c>
      <c r="O3640" s="9">
        <f t="shared" si="342"/>
        <v>0.35714285714285715</v>
      </c>
      <c r="P3640" s="10">
        <f t="shared" si="343"/>
        <v>31.25</v>
      </c>
      <c r="Q3640" t="str">
        <f t="shared" si="344"/>
        <v>games</v>
      </c>
      <c r="R3640" t="str">
        <f t="shared" si="345"/>
        <v>mobile games</v>
      </c>
      <c r="S3640" s="15">
        <f t="shared" si="340"/>
        <v>42736.6566087963</v>
      </c>
      <c r="T3640" s="15">
        <f t="shared" si="341"/>
        <v>42756.6566087963</v>
      </c>
    </row>
    <row r="3641" spans="1:20" x14ac:dyDescent="0.3">
      <c r="A3641">
        <v>1718</v>
      </c>
      <c r="B3641" s="3" t="s">
        <v>1719</v>
      </c>
      <c r="C3641" s="3" t="s">
        <v>5828</v>
      </c>
      <c r="D3641">
        <v>35000</v>
      </c>
      <c r="E3641">
        <v>75</v>
      </c>
      <c r="F3641" s="6" t="s">
        <v>8221</v>
      </c>
      <c r="G3641" t="s">
        <v>8224</v>
      </c>
      <c r="H3641" t="s">
        <v>8246</v>
      </c>
      <c r="I3641">
        <v>1463201940</v>
      </c>
      <c r="J3641">
        <v>1459435149</v>
      </c>
      <c r="K3641" t="b">
        <v>0</v>
      </c>
      <c r="L3641">
        <v>2</v>
      </c>
      <c r="M3641" t="b">
        <v>0</v>
      </c>
      <c r="N3641" t="s">
        <v>8293</v>
      </c>
      <c r="O3641" s="9">
        <f t="shared" si="342"/>
        <v>0.2142857142857143</v>
      </c>
      <c r="P3641" s="10">
        <f t="shared" si="343"/>
        <v>37.5</v>
      </c>
      <c r="Q3641" t="str">
        <f t="shared" si="344"/>
        <v>music</v>
      </c>
      <c r="R3641" t="str">
        <f t="shared" si="345"/>
        <v>faith</v>
      </c>
      <c r="S3641" s="15">
        <f t="shared" si="340"/>
        <v>42460.360520833332</v>
      </c>
      <c r="T3641" s="15">
        <f t="shared" si="341"/>
        <v>42503.957638888889</v>
      </c>
    </row>
    <row r="3642" spans="1:20" ht="57.6" x14ac:dyDescent="0.3">
      <c r="A3642">
        <v>1782</v>
      </c>
      <c r="B3642" s="3" t="s">
        <v>1783</v>
      </c>
      <c r="C3642" s="3" t="s">
        <v>5892</v>
      </c>
      <c r="D3642">
        <v>35000</v>
      </c>
      <c r="E3642">
        <v>5422</v>
      </c>
      <c r="F3642" s="6" t="s">
        <v>8221</v>
      </c>
      <c r="G3642" t="s">
        <v>8224</v>
      </c>
      <c r="H3642" t="s">
        <v>8246</v>
      </c>
      <c r="I3642">
        <v>1456062489</v>
      </c>
      <c r="J3642">
        <v>1453211289</v>
      </c>
      <c r="K3642" t="b">
        <v>1</v>
      </c>
      <c r="L3642">
        <v>76</v>
      </c>
      <c r="M3642" t="b">
        <v>0</v>
      </c>
      <c r="N3642" t="s">
        <v>8285</v>
      </c>
      <c r="O3642" s="9">
        <f t="shared" si="342"/>
        <v>15.491428571428573</v>
      </c>
      <c r="P3642" s="10">
        <f t="shared" si="343"/>
        <v>71.34210526315789</v>
      </c>
      <c r="Q3642" t="str">
        <f t="shared" si="344"/>
        <v>photography</v>
      </c>
      <c r="R3642" t="str">
        <f t="shared" si="345"/>
        <v>photobooks</v>
      </c>
      <c r="S3642" s="15">
        <f t="shared" si="340"/>
        <v>42388.325104166666</v>
      </c>
      <c r="T3642" s="15">
        <f t="shared" si="341"/>
        <v>42421.325104166666</v>
      </c>
    </row>
    <row r="3643" spans="1:20" ht="43.2" x14ac:dyDescent="0.3">
      <c r="A3643">
        <v>1909</v>
      </c>
      <c r="B3643" s="3" t="s">
        <v>1910</v>
      </c>
      <c r="C3643" s="3" t="s">
        <v>6019</v>
      </c>
      <c r="D3643">
        <v>35000</v>
      </c>
      <c r="E3643">
        <v>4939</v>
      </c>
      <c r="F3643" s="6" t="s">
        <v>8221</v>
      </c>
      <c r="G3643" t="s">
        <v>8224</v>
      </c>
      <c r="H3643" t="s">
        <v>8246</v>
      </c>
      <c r="I3643">
        <v>1414059479</v>
      </c>
      <c r="J3643">
        <v>1411467479</v>
      </c>
      <c r="K3643" t="b">
        <v>0</v>
      </c>
      <c r="L3643">
        <v>38</v>
      </c>
      <c r="M3643" t="b">
        <v>0</v>
      </c>
      <c r="N3643" t="s">
        <v>8294</v>
      </c>
      <c r="O3643" s="9">
        <f t="shared" si="342"/>
        <v>14.111428571428572</v>
      </c>
      <c r="P3643" s="10">
        <f t="shared" si="343"/>
        <v>129.97368421052633</v>
      </c>
      <c r="Q3643" t="str">
        <f t="shared" si="344"/>
        <v>technology</v>
      </c>
      <c r="R3643" t="str">
        <f t="shared" si="345"/>
        <v>gadgets</v>
      </c>
      <c r="S3643" s="15">
        <f t="shared" si="340"/>
        <v>41905.179155092592</v>
      </c>
      <c r="T3643" s="15">
        <f t="shared" si="341"/>
        <v>41935.179155092592</v>
      </c>
    </row>
    <row r="3644" spans="1:20" ht="28.8" x14ac:dyDescent="0.3">
      <c r="A3644">
        <v>2428</v>
      </c>
      <c r="B3644" s="3" t="s">
        <v>2429</v>
      </c>
      <c r="C3644" s="3" t="s">
        <v>6538</v>
      </c>
      <c r="D3644">
        <v>35000</v>
      </c>
      <c r="E3644">
        <v>1</v>
      </c>
      <c r="F3644" s="6" t="s">
        <v>8221</v>
      </c>
      <c r="G3644" t="s">
        <v>8224</v>
      </c>
      <c r="H3644" t="s">
        <v>8246</v>
      </c>
      <c r="I3644">
        <v>1426182551</v>
      </c>
      <c r="J3644">
        <v>1423594151</v>
      </c>
      <c r="K3644" t="b">
        <v>0</v>
      </c>
      <c r="L3644">
        <v>1</v>
      </c>
      <c r="M3644" t="b">
        <v>0</v>
      </c>
      <c r="N3644" t="s">
        <v>8284</v>
      </c>
      <c r="O3644" s="9">
        <f t="shared" si="342"/>
        <v>2.8571428571428571E-3</v>
      </c>
      <c r="P3644" s="10">
        <f t="shared" si="343"/>
        <v>1</v>
      </c>
      <c r="Q3644" t="str">
        <f t="shared" si="344"/>
        <v>food</v>
      </c>
      <c r="R3644" t="str">
        <f t="shared" si="345"/>
        <v>food trucks</v>
      </c>
      <c r="S3644" s="15">
        <f t="shared" si="340"/>
        <v>42045.534155092595</v>
      </c>
      <c r="T3644" s="15">
        <f t="shared" si="341"/>
        <v>42075.492488425924</v>
      </c>
    </row>
    <row r="3645" spans="1:20" ht="28.8" x14ac:dyDescent="0.3">
      <c r="A3645">
        <v>2504</v>
      </c>
      <c r="B3645" s="3" t="s">
        <v>2504</v>
      </c>
      <c r="C3645" s="3" t="s">
        <v>6614</v>
      </c>
      <c r="D3645">
        <v>35000</v>
      </c>
      <c r="E3645">
        <v>0</v>
      </c>
      <c r="F3645" s="6" t="s">
        <v>8221</v>
      </c>
      <c r="G3645" t="s">
        <v>8224</v>
      </c>
      <c r="H3645" t="s">
        <v>8246</v>
      </c>
      <c r="I3645">
        <v>1416014534</v>
      </c>
      <c r="J3645">
        <v>1413418934</v>
      </c>
      <c r="K3645" t="b">
        <v>0</v>
      </c>
      <c r="L3645">
        <v>0</v>
      </c>
      <c r="M3645" t="b">
        <v>0</v>
      </c>
      <c r="N3645" t="s">
        <v>8299</v>
      </c>
      <c r="O3645" s="9">
        <f t="shared" si="342"/>
        <v>0</v>
      </c>
      <c r="P3645" s="10" t="e">
        <f t="shared" si="343"/>
        <v>#DIV/0!</v>
      </c>
      <c r="Q3645" t="str">
        <f t="shared" si="344"/>
        <v>food</v>
      </c>
      <c r="R3645" t="str">
        <f t="shared" si="345"/>
        <v>restaurants</v>
      </c>
      <c r="S3645" s="15">
        <f t="shared" si="340"/>
        <v>41927.765439814815</v>
      </c>
      <c r="T3645" s="15">
        <f t="shared" si="341"/>
        <v>41957.807106481487</v>
      </c>
    </row>
    <row r="3646" spans="1:20" ht="43.2" x14ac:dyDescent="0.3">
      <c r="A3646">
        <v>2596</v>
      </c>
      <c r="B3646" s="3" t="s">
        <v>2596</v>
      </c>
      <c r="C3646" s="3" t="s">
        <v>6706</v>
      </c>
      <c r="D3646">
        <v>35000</v>
      </c>
      <c r="E3646">
        <v>8256</v>
      </c>
      <c r="F3646" s="6" t="s">
        <v>8221</v>
      </c>
      <c r="G3646" t="s">
        <v>8229</v>
      </c>
      <c r="H3646" t="s">
        <v>8251</v>
      </c>
      <c r="I3646">
        <v>1407427009</v>
      </c>
      <c r="J3646">
        <v>1404835009</v>
      </c>
      <c r="K3646" t="b">
        <v>0</v>
      </c>
      <c r="L3646">
        <v>27</v>
      </c>
      <c r="M3646" t="b">
        <v>0</v>
      </c>
      <c r="N3646" t="s">
        <v>8284</v>
      </c>
      <c r="O3646" s="9">
        <f t="shared" si="342"/>
        <v>23.588571428571427</v>
      </c>
      <c r="P3646" s="10">
        <f t="shared" si="343"/>
        <v>305.77777777777777</v>
      </c>
      <c r="Q3646" t="str">
        <f t="shared" si="344"/>
        <v>food</v>
      </c>
      <c r="R3646" t="str">
        <f t="shared" si="345"/>
        <v>food trucks</v>
      </c>
      <c r="S3646" s="15">
        <f t="shared" si="340"/>
        <v>41828.414456018516</v>
      </c>
      <c r="T3646" s="15">
        <f t="shared" si="341"/>
        <v>41858.414456018516</v>
      </c>
    </row>
    <row r="3647" spans="1:20" ht="57.6" x14ac:dyDescent="0.3">
      <c r="A3647">
        <v>2674</v>
      </c>
      <c r="B3647" s="3" t="s">
        <v>2674</v>
      </c>
      <c r="C3647" s="3" t="s">
        <v>6784</v>
      </c>
      <c r="D3647">
        <v>35000</v>
      </c>
      <c r="E3647">
        <v>21994</v>
      </c>
      <c r="F3647" s="6" t="s">
        <v>8221</v>
      </c>
      <c r="G3647" t="s">
        <v>8224</v>
      </c>
      <c r="H3647" t="s">
        <v>8246</v>
      </c>
      <c r="I3647">
        <v>1467694740</v>
      </c>
      <c r="J3647">
        <v>1465398670</v>
      </c>
      <c r="K3647" t="b">
        <v>1</v>
      </c>
      <c r="L3647">
        <v>171</v>
      </c>
      <c r="M3647" t="b">
        <v>0</v>
      </c>
      <c r="N3647" t="s">
        <v>8302</v>
      </c>
      <c r="O3647" s="9">
        <f t="shared" si="342"/>
        <v>62.839999999999996</v>
      </c>
      <c r="P3647" s="10">
        <f t="shared" si="343"/>
        <v>128.61988304093566</v>
      </c>
      <c r="Q3647" t="str">
        <f t="shared" si="344"/>
        <v>technology</v>
      </c>
      <c r="R3647" t="str">
        <f t="shared" si="345"/>
        <v>makerspaces</v>
      </c>
      <c r="S3647" s="15">
        <f t="shared" si="340"/>
        <v>42529.382754629631</v>
      </c>
      <c r="T3647" s="15">
        <f t="shared" si="341"/>
        <v>42555.957638888889</v>
      </c>
    </row>
    <row r="3648" spans="1:20" ht="43.2" x14ac:dyDescent="0.3">
      <c r="A3648">
        <v>2689</v>
      </c>
      <c r="B3648" s="3" t="s">
        <v>2689</v>
      </c>
      <c r="C3648" s="3" t="s">
        <v>6799</v>
      </c>
      <c r="D3648">
        <v>35000</v>
      </c>
      <c r="E3648">
        <v>1</v>
      </c>
      <c r="F3648" s="6" t="s">
        <v>8221</v>
      </c>
      <c r="G3648" t="s">
        <v>8224</v>
      </c>
      <c r="H3648" t="s">
        <v>8246</v>
      </c>
      <c r="I3648">
        <v>1469919890</v>
      </c>
      <c r="J3648">
        <v>1467327890</v>
      </c>
      <c r="K3648" t="b">
        <v>0</v>
      </c>
      <c r="L3648">
        <v>1</v>
      </c>
      <c r="M3648" t="b">
        <v>0</v>
      </c>
      <c r="N3648" t="s">
        <v>8284</v>
      </c>
      <c r="O3648" s="9">
        <f t="shared" si="342"/>
        <v>2.8571428571428571E-3</v>
      </c>
      <c r="P3648" s="10">
        <f t="shared" si="343"/>
        <v>1</v>
      </c>
      <c r="Q3648" t="str">
        <f t="shared" si="344"/>
        <v>food</v>
      </c>
      <c r="R3648" t="str">
        <f t="shared" si="345"/>
        <v>food trucks</v>
      </c>
      <c r="S3648" s="15">
        <f t="shared" si="340"/>
        <v>42551.711689814809</v>
      </c>
      <c r="T3648" s="15">
        <f t="shared" si="341"/>
        <v>42581.711689814809</v>
      </c>
    </row>
    <row r="3649" spans="1:20" ht="57.6" x14ac:dyDescent="0.3">
      <c r="A3649">
        <v>2848</v>
      </c>
      <c r="B3649" s="3" t="s">
        <v>2848</v>
      </c>
      <c r="C3649" s="3" t="s">
        <v>6958</v>
      </c>
      <c r="D3649">
        <v>35000</v>
      </c>
      <c r="E3649">
        <v>70</v>
      </c>
      <c r="F3649" s="6" t="s">
        <v>8221</v>
      </c>
      <c r="G3649" t="s">
        <v>8224</v>
      </c>
      <c r="H3649" t="s">
        <v>8246</v>
      </c>
      <c r="I3649">
        <v>1432913659</v>
      </c>
      <c r="J3649">
        <v>1430321659</v>
      </c>
      <c r="K3649" t="b">
        <v>0</v>
      </c>
      <c r="L3649">
        <v>3</v>
      </c>
      <c r="M3649" t="b">
        <v>0</v>
      </c>
      <c r="N3649" t="s">
        <v>8271</v>
      </c>
      <c r="O3649" s="9">
        <f t="shared" si="342"/>
        <v>0.2</v>
      </c>
      <c r="P3649" s="10">
        <f t="shared" si="343"/>
        <v>23.333333333333332</v>
      </c>
      <c r="Q3649" t="str">
        <f t="shared" si="344"/>
        <v>theater</v>
      </c>
      <c r="R3649" t="str">
        <f t="shared" si="345"/>
        <v>plays</v>
      </c>
      <c r="S3649" s="15">
        <f t="shared" si="340"/>
        <v>42123.398831018523</v>
      </c>
      <c r="T3649" s="15">
        <f t="shared" si="341"/>
        <v>42153.398831018523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42"/>
        <v>100.38249999999999</v>
      </c>
      <c r="P3650" s="10">
        <f t="shared" si="343"/>
        <v>550.04109589041093</v>
      </c>
      <c r="Q3650" t="str">
        <f t="shared" si="344"/>
        <v>theater</v>
      </c>
      <c r="R3650" t="str">
        <f t="shared" si="345"/>
        <v>plays</v>
      </c>
      <c r="S3650" s="15">
        <f t="shared" si="340"/>
        <v>41887.042187500003</v>
      </c>
      <c r="T3650" s="15">
        <f t="shared" si="341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si="342"/>
        <v>104</v>
      </c>
      <c r="P3651" s="10">
        <f t="shared" si="343"/>
        <v>97.5</v>
      </c>
      <c r="Q3651" t="str">
        <f t="shared" si="344"/>
        <v>theater</v>
      </c>
      <c r="R3651" t="str">
        <f t="shared" si="345"/>
        <v>plays</v>
      </c>
      <c r="S3651" s="15">
        <f t="shared" ref="S3651:S3714" si="346">(((J3651/60)/60)/24)+DATE(1970,1,1)+(-6/24)</f>
        <v>41780.462893518517</v>
      </c>
      <c r="T3651" s="15">
        <f t="shared" ref="T3651:T3714" si="347">(((I3651/60)/60)/24)+DATE(1970,1,1)+(-6/24)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10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42381.228981481487</v>
      </c>
      <c r="T3652" s="15">
        <f t="shared" si="347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10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41828.396319444444</v>
      </c>
      <c r="T3653" s="15">
        <f t="shared" si="347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10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42596.394699074073</v>
      </c>
      <c r="T3654" s="15">
        <f t="shared" si="347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10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42191.113506944443</v>
      </c>
      <c r="T3655" s="15">
        <f t="shared" si="347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10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42440.166504629626</v>
      </c>
      <c r="T3656" s="15">
        <f t="shared" si="347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10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42173.553217592591</v>
      </c>
      <c r="T3657" s="15">
        <f t="shared" si="347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10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42737.660138888896</v>
      </c>
      <c r="T3658" s="15">
        <f t="shared" si="347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10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42499.379849537043</v>
      </c>
      <c r="T3659" s="15">
        <f t="shared" si="347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10">
        <f t="shared" si="343"/>
        <v>75.5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41775.608564814815</v>
      </c>
      <c r="T3660" s="15">
        <f t="shared" si="347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10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42055.027199074073</v>
      </c>
      <c r="T3661" s="15">
        <f t="shared" si="347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10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41971.631076388891</v>
      </c>
      <c r="T3662" s="15">
        <f t="shared" si="347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10">
        <f t="shared" si="343"/>
        <v>92.5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42447.646666666667</v>
      </c>
      <c r="T3663" s="15">
        <f t="shared" si="347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10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6"/>
        <v>42063.970069444447</v>
      </c>
      <c r="T3664" s="15">
        <f t="shared" si="347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10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42665.201736111107</v>
      </c>
      <c r="T3665" s="15">
        <f t="shared" si="347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10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6"/>
        <v>42522.998715277776</v>
      </c>
      <c r="T3666" s="15">
        <f t="shared" si="347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10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42294.558124999996</v>
      </c>
      <c r="T3667" s="15">
        <f t="shared" si="347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10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41822.65488425926</v>
      </c>
      <c r="T3668" s="15">
        <f t="shared" si="347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10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42173.720127314817</v>
      </c>
      <c r="T3669" s="15">
        <f t="shared" si="347"/>
        <v>42203.720127314817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1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42185.306157407409</v>
      </c>
      <c r="T3670" s="15">
        <f t="shared" si="347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10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42136.425196759257</v>
      </c>
      <c r="T3671" s="15">
        <f t="shared" si="347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10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42142.264016203699</v>
      </c>
      <c r="T3672" s="15">
        <f t="shared" si="347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10">
        <f t="shared" si="343"/>
        <v>88.25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41820.37809027778</v>
      </c>
      <c r="T3673" s="15">
        <f t="shared" si="347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10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41878.696574074071</v>
      </c>
      <c r="T3674" s="15">
        <f t="shared" si="347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10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41914.045104166667</v>
      </c>
      <c r="T3675" s="15">
        <f t="shared" si="347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10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42556.623020833329</v>
      </c>
      <c r="T3676" s="15">
        <f t="shared" si="347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10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42493.347013888888</v>
      </c>
      <c r="T3677" s="15">
        <f t="shared" si="347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10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41876.565787037034</v>
      </c>
      <c r="T3678" s="15">
        <f t="shared" si="347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10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41802.324282407404</v>
      </c>
      <c r="T3679" s="15">
        <f t="shared" si="347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1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42120.281226851846</v>
      </c>
      <c r="T3680" s="15">
        <f t="shared" si="347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10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41786.511354166665</v>
      </c>
      <c r="T3681" s="15">
        <f t="shared" si="347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ref="O3682:O3745" si="348">E3682/D3682*100</f>
        <v>112.76666666666667</v>
      </c>
      <c r="P3682" s="10">
        <f t="shared" ref="P3682:P3745" si="349">E3682/L3682</f>
        <v>99.5</v>
      </c>
      <c r="Q3682" t="str">
        <f t="shared" ref="Q3682:Q3745" si="350">LEFT(N3682, SEARCH("/", N3682)-1)</f>
        <v>theater</v>
      </c>
      <c r="R3682" t="str">
        <f t="shared" ref="R3682:R3745" si="351">RIGHT(N3682,LEN(N3682)-SEARCH("/",N3682))</f>
        <v>plays</v>
      </c>
      <c r="S3682" s="15">
        <f t="shared" si="346"/>
        <v>42627.204097222217</v>
      </c>
      <c r="T3682" s="15">
        <f t="shared" si="347"/>
        <v>42648.204097222217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8"/>
        <v>111.9</v>
      </c>
      <c r="P3683" s="10">
        <f t="shared" si="349"/>
        <v>62.166666666666664</v>
      </c>
      <c r="Q3683" t="str">
        <f t="shared" si="350"/>
        <v>theater</v>
      </c>
      <c r="R3683" t="str">
        <f t="shared" si="351"/>
        <v>plays</v>
      </c>
      <c r="S3683" s="15">
        <f t="shared" si="346"/>
        <v>42374.401504629626</v>
      </c>
      <c r="T3683" s="15">
        <f t="shared" si="347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8"/>
        <v>139.19999999999999</v>
      </c>
      <c r="P3684" s="10">
        <f t="shared" si="349"/>
        <v>62.328358208955223</v>
      </c>
      <c r="Q3684" t="str">
        <f t="shared" si="350"/>
        <v>theater</v>
      </c>
      <c r="R3684" t="str">
        <f t="shared" si="351"/>
        <v>plays</v>
      </c>
      <c r="S3684" s="15">
        <f t="shared" si="346"/>
        <v>41772.435393518521</v>
      </c>
      <c r="T3684" s="15">
        <f t="shared" si="347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8"/>
        <v>110.85714285714286</v>
      </c>
      <c r="P3685" s="10">
        <f t="shared" si="349"/>
        <v>58.787878787878789</v>
      </c>
      <c r="Q3685" t="str">
        <f t="shared" si="350"/>
        <v>theater</v>
      </c>
      <c r="R3685" t="str">
        <f t="shared" si="351"/>
        <v>plays</v>
      </c>
      <c r="S3685" s="15">
        <f t="shared" si="346"/>
        <v>42632.866851851853</v>
      </c>
      <c r="T3685" s="15">
        <f t="shared" si="347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8"/>
        <v>139.06666666666666</v>
      </c>
      <c r="P3686" s="10">
        <f t="shared" si="349"/>
        <v>45.347826086956523</v>
      </c>
      <c r="Q3686" t="str">
        <f t="shared" si="350"/>
        <v>theater</v>
      </c>
      <c r="R3686" t="str">
        <f t="shared" si="351"/>
        <v>plays</v>
      </c>
      <c r="S3686" s="15">
        <f t="shared" si="346"/>
        <v>42218.930393518516</v>
      </c>
      <c r="T3686" s="15">
        <f t="shared" si="347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8"/>
        <v>105.69999999999999</v>
      </c>
      <c r="P3687" s="10">
        <f t="shared" si="349"/>
        <v>41.944444444444443</v>
      </c>
      <c r="Q3687" t="str">
        <f t="shared" si="350"/>
        <v>theater</v>
      </c>
      <c r="R3687" t="str">
        <f t="shared" si="351"/>
        <v>plays</v>
      </c>
      <c r="S3687" s="15">
        <f t="shared" si="346"/>
        <v>41753.343275462961</v>
      </c>
      <c r="T3687" s="15">
        <f t="shared" si="347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8"/>
        <v>101.42857142857142</v>
      </c>
      <c r="P3688" s="10">
        <f t="shared" si="349"/>
        <v>59.166666666666664</v>
      </c>
      <c r="Q3688" t="str">
        <f t="shared" si="350"/>
        <v>theater</v>
      </c>
      <c r="R3688" t="str">
        <f t="shared" si="351"/>
        <v>plays</v>
      </c>
      <c r="S3688" s="15">
        <f t="shared" si="346"/>
        <v>42230.412731481483</v>
      </c>
      <c r="T3688" s="15">
        <f t="shared" si="347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8"/>
        <v>100.245</v>
      </c>
      <c r="P3689" s="10">
        <f t="shared" si="349"/>
        <v>200.49</v>
      </c>
      <c r="Q3689" t="str">
        <f t="shared" si="350"/>
        <v>theater</v>
      </c>
      <c r="R3689" t="str">
        <f t="shared" si="351"/>
        <v>plays</v>
      </c>
      <c r="S3689" s="15">
        <f t="shared" si="346"/>
        <v>41786.968229166669</v>
      </c>
      <c r="T3689" s="15">
        <f t="shared" si="347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8"/>
        <v>109.16666666666666</v>
      </c>
      <c r="P3690" s="10">
        <f t="shared" si="349"/>
        <v>83.974358974358978</v>
      </c>
      <c r="Q3690" t="str">
        <f t="shared" si="350"/>
        <v>theater</v>
      </c>
      <c r="R3690" t="str">
        <f t="shared" si="351"/>
        <v>plays</v>
      </c>
      <c r="S3690" s="15">
        <f t="shared" si="346"/>
        <v>41829.537083333329</v>
      </c>
      <c r="T3690" s="15">
        <f t="shared" si="347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8"/>
        <v>118.33333333333333</v>
      </c>
      <c r="P3691" s="10">
        <f t="shared" si="349"/>
        <v>57.258064516129032</v>
      </c>
      <c r="Q3691" t="str">
        <f t="shared" si="350"/>
        <v>theater</v>
      </c>
      <c r="R3691" t="str">
        <f t="shared" si="351"/>
        <v>plays</v>
      </c>
      <c r="S3691" s="15">
        <f t="shared" si="346"/>
        <v>42147.576840277776</v>
      </c>
      <c r="T3691" s="15">
        <f t="shared" si="347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8"/>
        <v>120</v>
      </c>
      <c r="P3692" s="10">
        <f t="shared" si="349"/>
        <v>58.064516129032256</v>
      </c>
      <c r="Q3692" t="str">
        <f t="shared" si="350"/>
        <v>theater</v>
      </c>
      <c r="R3692" t="str">
        <f t="shared" si="351"/>
        <v>plays</v>
      </c>
      <c r="S3692" s="15">
        <f t="shared" si="346"/>
        <v>41940.348182870373</v>
      </c>
      <c r="T3692" s="15">
        <f t="shared" si="347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8"/>
        <v>127.96000000000001</v>
      </c>
      <c r="P3693" s="10">
        <f t="shared" si="349"/>
        <v>186.80291970802921</v>
      </c>
      <c r="Q3693" t="str">
        <f t="shared" si="350"/>
        <v>theater</v>
      </c>
      <c r="R3693" t="str">
        <f t="shared" si="351"/>
        <v>plays</v>
      </c>
      <c r="S3693" s="15">
        <f t="shared" si="346"/>
        <v>42020.450567129628</v>
      </c>
      <c r="T3693" s="15">
        <f t="shared" si="347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8"/>
        <v>126</v>
      </c>
      <c r="P3694" s="10">
        <f t="shared" si="349"/>
        <v>74.117647058823536</v>
      </c>
      <c r="Q3694" t="str">
        <f t="shared" si="350"/>
        <v>theater</v>
      </c>
      <c r="R3694" t="str">
        <f t="shared" si="351"/>
        <v>plays</v>
      </c>
      <c r="S3694" s="15">
        <f t="shared" si="346"/>
        <v>41891.71503472222</v>
      </c>
      <c r="T3694" s="15">
        <f t="shared" si="347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8"/>
        <v>129.12912912912913</v>
      </c>
      <c r="P3695" s="10">
        <f t="shared" si="349"/>
        <v>30.714285714285715</v>
      </c>
      <c r="Q3695" t="str">
        <f t="shared" si="350"/>
        <v>theater</v>
      </c>
      <c r="R3695" t="str">
        <f t="shared" si="351"/>
        <v>plays</v>
      </c>
      <c r="S3695" s="15">
        <f t="shared" si="346"/>
        <v>42308.941307870366</v>
      </c>
      <c r="T3695" s="15">
        <f t="shared" si="347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8"/>
        <v>107.42857142857143</v>
      </c>
      <c r="P3696" s="10">
        <f t="shared" si="349"/>
        <v>62.666666666666664</v>
      </c>
      <c r="Q3696" t="str">
        <f t="shared" si="350"/>
        <v>theater</v>
      </c>
      <c r="R3696" t="str">
        <f t="shared" si="351"/>
        <v>plays</v>
      </c>
      <c r="S3696" s="15">
        <f t="shared" si="346"/>
        <v>42489.883877314816</v>
      </c>
      <c r="T3696" s="15">
        <f t="shared" si="347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8"/>
        <v>100.125</v>
      </c>
      <c r="P3697" s="10">
        <f t="shared" si="349"/>
        <v>121.36363636363636</v>
      </c>
      <c r="Q3697" t="str">
        <f t="shared" si="350"/>
        <v>theater</v>
      </c>
      <c r="R3697" t="str">
        <f t="shared" si="351"/>
        <v>plays</v>
      </c>
      <c r="S3697" s="15">
        <f t="shared" si="346"/>
        <v>41995.620486111111</v>
      </c>
      <c r="T3697" s="15">
        <f t="shared" si="347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8"/>
        <v>155</v>
      </c>
      <c r="P3698" s="10">
        <f t="shared" si="349"/>
        <v>39.743589743589745</v>
      </c>
      <c r="Q3698" t="str">
        <f t="shared" si="350"/>
        <v>theater</v>
      </c>
      <c r="R3698" t="str">
        <f t="shared" si="351"/>
        <v>plays</v>
      </c>
      <c r="S3698" s="15">
        <f t="shared" si="346"/>
        <v>41988.367083333331</v>
      </c>
      <c r="T3698" s="15">
        <f t="shared" si="347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8"/>
        <v>108</v>
      </c>
      <c r="P3699" s="10">
        <f t="shared" si="349"/>
        <v>72</v>
      </c>
      <c r="Q3699" t="str">
        <f t="shared" si="350"/>
        <v>theater</v>
      </c>
      <c r="R3699" t="str">
        <f t="shared" si="351"/>
        <v>plays</v>
      </c>
      <c r="S3699" s="15">
        <f t="shared" si="346"/>
        <v>42479.215833333335</v>
      </c>
      <c r="T3699" s="15">
        <f t="shared" si="347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8"/>
        <v>110.52</v>
      </c>
      <c r="P3700" s="10">
        <f t="shared" si="349"/>
        <v>40.632352941176471</v>
      </c>
      <c r="Q3700" t="str">
        <f t="shared" si="350"/>
        <v>theater</v>
      </c>
      <c r="R3700" t="str">
        <f t="shared" si="351"/>
        <v>plays</v>
      </c>
      <c r="S3700" s="15">
        <f t="shared" si="346"/>
        <v>42401.556562500002</v>
      </c>
      <c r="T3700" s="15">
        <f t="shared" si="347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8"/>
        <v>100.8</v>
      </c>
      <c r="P3701" s="10">
        <f t="shared" si="349"/>
        <v>63</v>
      </c>
      <c r="Q3701" t="str">
        <f t="shared" si="350"/>
        <v>theater</v>
      </c>
      <c r="R3701" t="str">
        <f t="shared" si="351"/>
        <v>plays</v>
      </c>
      <c r="S3701" s="15">
        <f t="shared" si="346"/>
        <v>41897.352037037039</v>
      </c>
      <c r="T3701" s="15">
        <f t="shared" si="347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8"/>
        <v>121.2</v>
      </c>
      <c r="P3702" s="10">
        <f t="shared" si="349"/>
        <v>33.666666666666664</v>
      </c>
      <c r="Q3702" t="str">
        <f t="shared" si="350"/>
        <v>theater</v>
      </c>
      <c r="R3702" t="str">
        <f t="shared" si="351"/>
        <v>plays</v>
      </c>
      <c r="S3702" s="15">
        <f t="shared" si="346"/>
        <v>41882.335648148146</v>
      </c>
      <c r="T3702" s="15">
        <f t="shared" si="347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8"/>
        <v>100.33333333333334</v>
      </c>
      <c r="P3703" s="10">
        <f t="shared" si="349"/>
        <v>38.589743589743591</v>
      </c>
      <c r="Q3703" t="str">
        <f t="shared" si="350"/>
        <v>theater</v>
      </c>
      <c r="R3703" t="str">
        <f t="shared" si="351"/>
        <v>plays</v>
      </c>
      <c r="S3703" s="15">
        <f t="shared" si="346"/>
        <v>42129.291585648149</v>
      </c>
      <c r="T3703" s="15">
        <f t="shared" si="347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8"/>
        <v>109.16666666666666</v>
      </c>
      <c r="P3704" s="10">
        <f t="shared" si="349"/>
        <v>155.95238095238096</v>
      </c>
      <c r="Q3704" t="str">
        <f t="shared" si="350"/>
        <v>theater</v>
      </c>
      <c r="R3704" t="str">
        <f t="shared" si="351"/>
        <v>plays</v>
      </c>
      <c r="S3704" s="15">
        <f t="shared" si="346"/>
        <v>42524.28800925926</v>
      </c>
      <c r="T3704" s="15">
        <f t="shared" si="347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8"/>
        <v>123.42857142857142</v>
      </c>
      <c r="P3705" s="10">
        <f t="shared" si="349"/>
        <v>43.2</v>
      </c>
      <c r="Q3705" t="str">
        <f t="shared" si="350"/>
        <v>theater</v>
      </c>
      <c r="R3705" t="str">
        <f t="shared" si="351"/>
        <v>plays</v>
      </c>
      <c r="S3705" s="15">
        <f t="shared" si="346"/>
        <v>42556.254490740743</v>
      </c>
      <c r="T3705" s="15">
        <f t="shared" si="347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8"/>
        <v>136.33666666666667</v>
      </c>
      <c r="P3706" s="10">
        <f t="shared" si="349"/>
        <v>15.148518518518518</v>
      </c>
      <c r="Q3706" t="str">
        <f t="shared" si="350"/>
        <v>theater</v>
      </c>
      <c r="R3706" t="str">
        <f t="shared" si="351"/>
        <v>plays</v>
      </c>
      <c r="S3706" s="15">
        <f t="shared" si="346"/>
        <v>42461.439745370371</v>
      </c>
      <c r="T3706" s="15">
        <f t="shared" si="347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8"/>
        <v>103.46657233816768</v>
      </c>
      <c r="P3707" s="10">
        <f t="shared" si="349"/>
        <v>83.571428571428569</v>
      </c>
      <c r="Q3707" t="str">
        <f t="shared" si="350"/>
        <v>theater</v>
      </c>
      <c r="R3707" t="str">
        <f t="shared" si="351"/>
        <v>plays</v>
      </c>
      <c r="S3707" s="15">
        <f t="shared" si="346"/>
        <v>41792.292986111112</v>
      </c>
      <c r="T3707" s="15">
        <f t="shared" si="347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8"/>
        <v>121.33333333333334</v>
      </c>
      <c r="P3708" s="10">
        <f t="shared" si="349"/>
        <v>140</v>
      </c>
      <c r="Q3708" t="str">
        <f t="shared" si="350"/>
        <v>theater</v>
      </c>
      <c r="R3708" t="str">
        <f t="shared" si="351"/>
        <v>plays</v>
      </c>
      <c r="S3708" s="15">
        <f t="shared" si="346"/>
        <v>41879.663761574076</v>
      </c>
      <c r="T3708" s="15">
        <f t="shared" si="347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8"/>
        <v>186</v>
      </c>
      <c r="P3709" s="10">
        <f t="shared" si="349"/>
        <v>80.869565217391298</v>
      </c>
      <c r="Q3709" t="str">
        <f t="shared" si="350"/>
        <v>theater</v>
      </c>
      <c r="R3709" t="str">
        <f t="shared" si="351"/>
        <v>plays</v>
      </c>
      <c r="S3709" s="15">
        <f t="shared" si="346"/>
        <v>42551.798356481479</v>
      </c>
      <c r="T3709" s="15">
        <f t="shared" si="347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8"/>
        <v>300</v>
      </c>
      <c r="P3710" s="10">
        <f t="shared" si="349"/>
        <v>53.846153846153847</v>
      </c>
      <c r="Q3710" t="str">
        <f t="shared" si="350"/>
        <v>theater</v>
      </c>
      <c r="R3710" t="str">
        <f t="shared" si="351"/>
        <v>plays</v>
      </c>
      <c r="S3710" s="15">
        <f t="shared" si="346"/>
        <v>41809.892199074071</v>
      </c>
      <c r="T3710" s="15">
        <f t="shared" si="347"/>
        <v>41823.892199074071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8"/>
        <v>108.25</v>
      </c>
      <c r="P3711" s="10">
        <f t="shared" si="349"/>
        <v>30.928571428571427</v>
      </c>
      <c r="Q3711" t="str">
        <f t="shared" si="350"/>
        <v>theater</v>
      </c>
      <c r="R3711" t="str">
        <f t="shared" si="351"/>
        <v>plays</v>
      </c>
      <c r="S3711" s="15">
        <f t="shared" si="346"/>
        <v>41785.457708333335</v>
      </c>
      <c r="T3711" s="15">
        <f t="shared" si="347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8"/>
        <v>141.15384615384616</v>
      </c>
      <c r="P3712" s="10">
        <f t="shared" si="349"/>
        <v>67.962962962962962</v>
      </c>
      <c r="Q3712" t="str">
        <f t="shared" si="350"/>
        <v>theater</v>
      </c>
      <c r="R3712" t="str">
        <f t="shared" si="351"/>
        <v>plays</v>
      </c>
      <c r="S3712" s="15">
        <f t="shared" si="346"/>
        <v>42072.326249999998</v>
      </c>
      <c r="T3712" s="15">
        <f t="shared" si="347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8"/>
        <v>113.99999999999999</v>
      </c>
      <c r="P3713" s="10">
        <f t="shared" si="349"/>
        <v>27.142857142857142</v>
      </c>
      <c r="Q3713" t="str">
        <f t="shared" si="350"/>
        <v>theater</v>
      </c>
      <c r="R3713" t="str">
        <f t="shared" si="351"/>
        <v>plays</v>
      </c>
      <c r="S3713" s="15">
        <f t="shared" si="346"/>
        <v>41779.474224537036</v>
      </c>
      <c r="T3713" s="15">
        <f t="shared" si="347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8"/>
        <v>153.73333333333335</v>
      </c>
      <c r="P3714" s="10">
        <f t="shared" si="349"/>
        <v>110.86538461538461</v>
      </c>
      <c r="Q3714" t="str">
        <f t="shared" si="350"/>
        <v>theater</v>
      </c>
      <c r="R3714" t="str">
        <f t="shared" si="351"/>
        <v>plays</v>
      </c>
      <c r="S3714" s="15">
        <f t="shared" si="346"/>
        <v>42133.922071759262</v>
      </c>
      <c r="T3714" s="15">
        <f t="shared" si="347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si="348"/>
        <v>101.49999999999999</v>
      </c>
      <c r="P3715" s="10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5">
        <f t="shared" ref="S3715:S3778" si="352">(((J3715/60)/60)/24)+DATE(1970,1,1)+(-6/24)</f>
        <v>42505.488032407404</v>
      </c>
      <c r="T3715" s="15">
        <f t="shared" ref="T3715:T3778" si="353">(((I3715/60)/60)/24)+DATE(1970,1,1)+(-6/24)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10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42118.306331018524</v>
      </c>
      <c r="T3716" s="15">
        <f t="shared" si="353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10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42036.745590277773</v>
      </c>
      <c r="T3717" s="15">
        <f t="shared" si="353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10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42360.637835648144</v>
      </c>
      <c r="T3718" s="15">
        <f t="shared" si="353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10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42102.616307870368</v>
      </c>
      <c r="T3719" s="15">
        <f t="shared" si="353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1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42032.466145833328</v>
      </c>
      <c r="T3720" s="15">
        <f t="shared" si="353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10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42147.479930555557</v>
      </c>
      <c r="T3721" s="15">
        <f t="shared" si="353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10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42165.743125000001</v>
      </c>
      <c r="T3722" s="15">
        <f t="shared" si="353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10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41927.686157407406</v>
      </c>
      <c r="T3723" s="15">
        <f t="shared" si="353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10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42381.421840277777</v>
      </c>
      <c r="T3724" s="15">
        <f t="shared" si="353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10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41943.503032407411</v>
      </c>
      <c r="T3725" s="15">
        <f t="shared" si="353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10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42465.241435185191</v>
      </c>
      <c r="T3726" s="15">
        <f t="shared" si="353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10">
        <f t="shared" si="349"/>
        <v>25.4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42401.695219907408</v>
      </c>
      <c r="T3727" s="15">
        <f t="shared" si="353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10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5">
        <f t="shared" si="352"/>
        <v>42461.890868055561</v>
      </c>
      <c r="T3728" s="15">
        <f t="shared" si="353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10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42632.098310185189</v>
      </c>
      <c r="T3729" s="15">
        <f t="shared" si="353"/>
        <v>42662.954861111109</v>
      </c>
    </row>
    <row r="3730" spans="1:20" ht="43.2" x14ac:dyDescent="0.3">
      <c r="A3730">
        <v>2144</v>
      </c>
      <c r="B3730" s="3" t="s">
        <v>2145</v>
      </c>
      <c r="C3730" s="3" t="s">
        <v>6254</v>
      </c>
      <c r="D3730">
        <v>35500</v>
      </c>
      <c r="E3730">
        <v>607</v>
      </c>
      <c r="F3730" s="6" t="s">
        <v>8221</v>
      </c>
      <c r="G3730" t="s">
        <v>8224</v>
      </c>
      <c r="H3730" t="s">
        <v>8246</v>
      </c>
      <c r="I3730">
        <v>1379164040</v>
      </c>
      <c r="J3730">
        <v>1376399240</v>
      </c>
      <c r="K3730" t="b">
        <v>0</v>
      </c>
      <c r="L3730">
        <v>24</v>
      </c>
      <c r="M3730" t="b">
        <v>0</v>
      </c>
      <c r="N3730" t="s">
        <v>8282</v>
      </c>
      <c r="O3730" s="9">
        <f t="shared" si="348"/>
        <v>1.7098591549295776</v>
      </c>
      <c r="P3730" s="10">
        <f t="shared" si="349"/>
        <v>25.291666666666668</v>
      </c>
      <c r="Q3730" t="str">
        <f t="shared" si="350"/>
        <v>games</v>
      </c>
      <c r="R3730" t="str">
        <f t="shared" si="351"/>
        <v>video games</v>
      </c>
      <c r="S3730" s="15">
        <f t="shared" si="352"/>
        <v>41499.296759259261</v>
      </c>
      <c r="T3730" s="15">
        <f t="shared" si="353"/>
        <v>41531.296759259261</v>
      </c>
    </row>
    <row r="3731" spans="1:20" ht="43.2" x14ac:dyDescent="0.3">
      <c r="A3731">
        <v>485</v>
      </c>
      <c r="B3731" s="3" t="s">
        <v>486</v>
      </c>
      <c r="C3731" s="3" t="s">
        <v>4595</v>
      </c>
      <c r="D3731">
        <v>37956</v>
      </c>
      <c r="E3731">
        <v>8315.01</v>
      </c>
      <c r="F3731" s="6" t="s">
        <v>8221</v>
      </c>
      <c r="G3731" t="s">
        <v>8225</v>
      </c>
      <c r="H3731" t="s">
        <v>8247</v>
      </c>
      <c r="I3731">
        <v>1368792499</v>
      </c>
      <c r="J3731">
        <v>1366200499</v>
      </c>
      <c r="K3731" t="b">
        <v>0</v>
      </c>
      <c r="L3731">
        <v>125</v>
      </c>
      <c r="M3731" t="b">
        <v>0</v>
      </c>
      <c r="N3731" t="s">
        <v>8270</v>
      </c>
      <c r="O3731" s="9">
        <f t="shared" si="348"/>
        <v>21.906971229845084</v>
      </c>
      <c r="P3731" s="10">
        <f t="shared" si="349"/>
        <v>66.520080000000007</v>
      </c>
      <c r="Q3731" t="str">
        <f t="shared" si="350"/>
        <v>film &amp; video</v>
      </c>
      <c r="R3731" t="str">
        <f t="shared" si="351"/>
        <v>animation</v>
      </c>
      <c r="S3731" s="15">
        <f t="shared" si="352"/>
        <v>41381.25577546296</v>
      </c>
      <c r="T3731" s="15">
        <f t="shared" si="353"/>
        <v>41411.25577546296</v>
      </c>
    </row>
    <row r="3732" spans="1:20" ht="43.2" x14ac:dyDescent="0.3">
      <c r="A3732">
        <v>771</v>
      </c>
      <c r="B3732" s="3" t="s">
        <v>772</v>
      </c>
      <c r="C3732" s="3" t="s">
        <v>4881</v>
      </c>
      <c r="D3732">
        <v>38000</v>
      </c>
      <c r="E3732">
        <v>10</v>
      </c>
      <c r="F3732" s="6" t="s">
        <v>8221</v>
      </c>
      <c r="G3732" t="s">
        <v>8224</v>
      </c>
      <c r="H3732" t="s">
        <v>8246</v>
      </c>
      <c r="I3732">
        <v>1454183202</v>
      </c>
      <c r="J3732">
        <v>1449863202</v>
      </c>
      <c r="K3732" t="b">
        <v>0</v>
      </c>
      <c r="L3732">
        <v>1</v>
      </c>
      <c r="M3732" t="b">
        <v>0</v>
      </c>
      <c r="N3732" t="s">
        <v>8275</v>
      </c>
      <c r="O3732" s="9">
        <f t="shared" si="348"/>
        <v>2.6315789473684209E-2</v>
      </c>
      <c r="P3732" s="10">
        <f t="shared" si="349"/>
        <v>10</v>
      </c>
      <c r="Q3732" t="str">
        <f t="shared" si="350"/>
        <v>publishing</v>
      </c>
      <c r="R3732" t="str">
        <f t="shared" si="351"/>
        <v>fiction</v>
      </c>
      <c r="S3732" s="15">
        <f t="shared" si="352"/>
        <v>42349.574097222227</v>
      </c>
      <c r="T3732" s="15">
        <f t="shared" si="353"/>
        <v>42399.574097222227</v>
      </c>
    </row>
    <row r="3733" spans="1:20" ht="57.6" x14ac:dyDescent="0.3">
      <c r="A3733">
        <v>2857</v>
      </c>
      <c r="B3733" s="3" t="s">
        <v>2857</v>
      </c>
      <c r="C3733" s="3" t="s">
        <v>6967</v>
      </c>
      <c r="D3733">
        <v>38000</v>
      </c>
      <c r="E3733">
        <v>7500</v>
      </c>
      <c r="F3733" s="6" t="s">
        <v>8221</v>
      </c>
      <c r="G3733" t="s">
        <v>8238</v>
      </c>
      <c r="H3733" t="s">
        <v>8256</v>
      </c>
      <c r="I3733">
        <v>1487613600</v>
      </c>
      <c r="J3733">
        <v>1482444295</v>
      </c>
      <c r="K3733" t="b">
        <v>0</v>
      </c>
      <c r="L3733">
        <v>15</v>
      </c>
      <c r="M3733" t="b">
        <v>0</v>
      </c>
      <c r="N3733" t="s">
        <v>8271</v>
      </c>
      <c r="O3733" s="9">
        <f t="shared" si="348"/>
        <v>19.736842105263158</v>
      </c>
      <c r="P3733" s="10">
        <f t="shared" si="349"/>
        <v>500</v>
      </c>
      <c r="Q3733" t="str">
        <f t="shared" si="350"/>
        <v>theater</v>
      </c>
      <c r="R3733" t="str">
        <f t="shared" si="351"/>
        <v>plays</v>
      </c>
      <c r="S3733" s="15">
        <f t="shared" si="352"/>
        <v>42726.670081018514</v>
      </c>
      <c r="T3733" s="15">
        <f t="shared" si="353"/>
        <v>42786.5</v>
      </c>
    </row>
    <row r="3734" spans="1:20" ht="43.2" x14ac:dyDescent="0.3">
      <c r="A3734">
        <v>2670</v>
      </c>
      <c r="B3734" s="3" t="s">
        <v>2670</v>
      </c>
      <c r="C3734" s="3" t="s">
        <v>6780</v>
      </c>
      <c r="D3734">
        <v>38888</v>
      </c>
      <c r="E3734">
        <v>2495</v>
      </c>
      <c r="F3734" s="6" t="s">
        <v>8221</v>
      </c>
      <c r="G3734" t="s">
        <v>8226</v>
      </c>
      <c r="H3734" t="s">
        <v>8248</v>
      </c>
      <c r="I3734">
        <v>1406593780</v>
      </c>
      <c r="J3734">
        <v>1404174580</v>
      </c>
      <c r="K3734" t="b">
        <v>1</v>
      </c>
      <c r="L3734">
        <v>60</v>
      </c>
      <c r="M3734" t="b">
        <v>0</v>
      </c>
      <c r="N3734" t="s">
        <v>8302</v>
      </c>
      <c r="O3734" s="9">
        <f t="shared" si="348"/>
        <v>6.4158609339642041</v>
      </c>
      <c r="P3734" s="10">
        <f t="shared" si="349"/>
        <v>41.583333333333336</v>
      </c>
      <c r="Q3734" t="str">
        <f t="shared" si="350"/>
        <v>technology</v>
      </c>
      <c r="R3734" t="str">
        <f t="shared" si="351"/>
        <v>makerspaces</v>
      </c>
      <c r="S3734" s="15">
        <f t="shared" si="352"/>
        <v>41820.770601851851</v>
      </c>
      <c r="T3734" s="15">
        <f t="shared" si="353"/>
        <v>41848.770601851851</v>
      </c>
    </row>
    <row r="3735" spans="1:20" ht="43.2" x14ac:dyDescent="0.3">
      <c r="A3735">
        <v>459</v>
      </c>
      <c r="B3735" s="3" t="s">
        <v>460</v>
      </c>
      <c r="C3735" s="3" t="s">
        <v>4569</v>
      </c>
      <c r="D3735">
        <v>39000</v>
      </c>
      <c r="E3735">
        <v>25</v>
      </c>
      <c r="F3735" s="6" t="s">
        <v>8221</v>
      </c>
      <c r="G3735" t="s">
        <v>8224</v>
      </c>
      <c r="H3735" t="s">
        <v>8246</v>
      </c>
      <c r="I3735">
        <v>1321201327</v>
      </c>
      <c r="J3735">
        <v>1316013727</v>
      </c>
      <c r="K3735" t="b">
        <v>0</v>
      </c>
      <c r="L3735">
        <v>1</v>
      </c>
      <c r="M3735" t="b">
        <v>0</v>
      </c>
      <c r="N3735" t="s">
        <v>8270</v>
      </c>
      <c r="O3735" s="9">
        <f t="shared" si="348"/>
        <v>6.4102564102564097E-2</v>
      </c>
      <c r="P3735" s="10">
        <f t="shared" si="349"/>
        <v>25</v>
      </c>
      <c r="Q3735" t="str">
        <f t="shared" si="350"/>
        <v>film &amp; video</v>
      </c>
      <c r="R3735" t="str">
        <f t="shared" si="351"/>
        <v>animation</v>
      </c>
      <c r="S3735" s="15">
        <f t="shared" si="352"/>
        <v>40800.3903587963</v>
      </c>
      <c r="T3735" s="15">
        <f t="shared" si="353"/>
        <v>40860.432025462964</v>
      </c>
    </row>
    <row r="3736" spans="1:20" ht="43.2" x14ac:dyDescent="0.3">
      <c r="A3736">
        <v>662</v>
      </c>
      <c r="B3736" s="3" t="s">
        <v>663</v>
      </c>
      <c r="C3736" s="3" t="s">
        <v>4772</v>
      </c>
      <c r="D3736">
        <v>39000</v>
      </c>
      <c r="E3736">
        <v>156</v>
      </c>
      <c r="F3736" s="6" t="s">
        <v>8221</v>
      </c>
      <c r="G3736" t="s">
        <v>8224</v>
      </c>
      <c r="H3736" t="s">
        <v>8246</v>
      </c>
      <c r="I3736">
        <v>1421404247</v>
      </c>
      <c r="J3736">
        <v>1418812247</v>
      </c>
      <c r="K3736" t="b">
        <v>0</v>
      </c>
      <c r="L3736">
        <v>4</v>
      </c>
      <c r="M3736" t="b">
        <v>0</v>
      </c>
      <c r="N3736" t="s">
        <v>8273</v>
      </c>
      <c r="O3736" s="9">
        <f t="shared" si="348"/>
        <v>0.4</v>
      </c>
      <c r="P3736" s="10">
        <f t="shared" si="349"/>
        <v>39</v>
      </c>
      <c r="Q3736" t="str">
        <f t="shared" si="350"/>
        <v>technology</v>
      </c>
      <c r="R3736" t="str">
        <f t="shared" si="351"/>
        <v>wearables</v>
      </c>
      <c r="S3736" s="15">
        <f t="shared" si="352"/>
        <v>41990.188043981485</v>
      </c>
      <c r="T3736" s="15">
        <f t="shared" si="353"/>
        <v>42020.188043981485</v>
      </c>
    </row>
    <row r="3737" spans="1:20" ht="28.8" x14ac:dyDescent="0.3">
      <c r="A3737">
        <v>2763</v>
      </c>
      <c r="B3737" s="3" t="s">
        <v>2763</v>
      </c>
      <c r="C3737" s="3" t="s">
        <v>6873</v>
      </c>
      <c r="D3737">
        <v>39400</v>
      </c>
      <c r="E3737">
        <v>90</v>
      </c>
      <c r="F3737" s="6" t="s">
        <v>8221</v>
      </c>
      <c r="G3737" t="s">
        <v>8224</v>
      </c>
      <c r="H3737" t="s">
        <v>8246</v>
      </c>
      <c r="I3737">
        <v>1369403684</v>
      </c>
      <c r="J3737">
        <v>1365515684</v>
      </c>
      <c r="K3737" t="b">
        <v>0</v>
      </c>
      <c r="L3737">
        <v>3</v>
      </c>
      <c r="M3737" t="b">
        <v>0</v>
      </c>
      <c r="N3737" t="s">
        <v>8304</v>
      </c>
      <c r="O3737" s="9">
        <f t="shared" si="348"/>
        <v>0.22842639593908631</v>
      </c>
      <c r="P3737" s="10">
        <f t="shared" si="349"/>
        <v>30</v>
      </c>
      <c r="Q3737" t="str">
        <f t="shared" si="350"/>
        <v>publishing</v>
      </c>
      <c r="R3737" t="str">
        <f t="shared" si="351"/>
        <v>children's books</v>
      </c>
      <c r="S3737" s="15">
        <f t="shared" si="352"/>
        <v>41373.329675925925</v>
      </c>
      <c r="T3737" s="15">
        <f t="shared" si="353"/>
        <v>41418.329675925925</v>
      </c>
    </row>
    <row r="3738" spans="1:20" x14ac:dyDescent="0.3">
      <c r="A3738">
        <v>185</v>
      </c>
      <c r="B3738" s="3" t="s">
        <v>187</v>
      </c>
      <c r="C3738" s="3" t="s">
        <v>4295</v>
      </c>
      <c r="D3738">
        <v>40000</v>
      </c>
      <c r="E3738">
        <v>2200</v>
      </c>
      <c r="F3738" s="6" t="s">
        <v>8221</v>
      </c>
      <c r="G3738" t="s">
        <v>8234</v>
      </c>
      <c r="H3738" t="s">
        <v>8254</v>
      </c>
      <c r="I3738">
        <v>1471557139</v>
      </c>
      <c r="J3738">
        <v>1468965139</v>
      </c>
      <c r="K3738" t="b">
        <v>0</v>
      </c>
      <c r="L3738">
        <v>10</v>
      </c>
      <c r="M3738" t="b">
        <v>0</v>
      </c>
      <c r="N3738" t="s">
        <v>8268</v>
      </c>
      <c r="O3738" s="9">
        <f t="shared" si="348"/>
        <v>5.5</v>
      </c>
      <c r="P3738" s="10">
        <f t="shared" si="349"/>
        <v>220</v>
      </c>
      <c r="Q3738" t="str">
        <f t="shared" si="350"/>
        <v>film &amp; video</v>
      </c>
      <c r="R3738" t="str">
        <f t="shared" si="351"/>
        <v>drama</v>
      </c>
      <c r="S3738" s="15">
        <f t="shared" si="352"/>
        <v>42570.66133101852</v>
      </c>
      <c r="T3738" s="15">
        <f t="shared" si="353"/>
        <v>42600.66133101852</v>
      </c>
    </row>
    <row r="3739" spans="1:20" ht="43.2" x14ac:dyDescent="0.3">
      <c r="A3739">
        <v>422</v>
      </c>
      <c r="B3739" s="3" t="s">
        <v>423</v>
      </c>
      <c r="C3739" s="3" t="s">
        <v>4532</v>
      </c>
      <c r="D3739">
        <v>40000</v>
      </c>
      <c r="E3739">
        <v>430</v>
      </c>
      <c r="F3739" s="6" t="s">
        <v>8221</v>
      </c>
      <c r="G3739" t="s">
        <v>8224</v>
      </c>
      <c r="H3739" t="s">
        <v>8246</v>
      </c>
      <c r="I3739">
        <v>1410416097</v>
      </c>
      <c r="J3739">
        <v>1407824097</v>
      </c>
      <c r="K3739" t="b">
        <v>0</v>
      </c>
      <c r="L3739">
        <v>12</v>
      </c>
      <c r="M3739" t="b">
        <v>0</v>
      </c>
      <c r="N3739" t="s">
        <v>8270</v>
      </c>
      <c r="O3739" s="9">
        <f t="shared" si="348"/>
        <v>1.075</v>
      </c>
      <c r="P3739" s="10">
        <f t="shared" si="349"/>
        <v>35.833333333333336</v>
      </c>
      <c r="Q3739" t="str">
        <f t="shared" si="350"/>
        <v>film &amp; video</v>
      </c>
      <c r="R3739" t="str">
        <f t="shared" si="351"/>
        <v>animation</v>
      </c>
      <c r="S3739" s="15">
        <f t="shared" si="352"/>
        <v>41863.010381944441</v>
      </c>
      <c r="T3739" s="15">
        <f t="shared" si="353"/>
        <v>41893.010381944441</v>
      </c>
    </row>
    <row r="3740" spans="1:20" ht="43.2" x14ac:dyDescent="0.3">
      <c r="A3740">
        <v>480</v>
      </c>
      <c r="B3740" s="3" t="s">
        <v>481</v>
      </c>
      <c r="C3740" s="3" t="s">
        <v>4590</v>
      </c>
      <c r="D3740">
        <v>40000</v>
      </c>
      <c r="E3740">
        <v>7764</v>
      </c>
      <c r="F3740" s="6" t="s">
        <v>8221</v>
      </c>
      <c r="G3740" t="s">
        <v>8224</v>
      </c>
      <c r="H3740" t="s">
        <v>8246</v>
      </c>
      <c r="I3740">
        <v>1376049615</v>
      </c>
      <c r="J3740">
        <v>1373457615</v>
      </c>
      <c r="K3740" t="b">
        <v>0</v>
      </c>
      <c r="L3740">
        <v>140</v>
      </c>
      <c r="M3740" t="b">
        <v>0</v>
      </c>
      <c r="N3740" t="s">
        <v>8270</v>
      </c>
      <c r="O3740" s="9">
        <f t="shared" si="348"/>
        <v>19.41</v>
      </c>
      <c r="P3740" s="10">
        <f t="shared" si="349"/>
        <v>55.457142857142856</v>
      </c>
      <c r="Q3740" t="str">
        <f t="shared" si="350"/>
        <v>film &amp; video</v>
      </c>
      <c r="R3740" t="str">
        <f t="shared" si="351"/>
        <v>animation</v>
      </c>
      <c r="S3740" s="15">
        <f t="shared" si="352"/>
        <v>41465.250173611108</v>
      </c>
      <c r="T3740" s="15">
        <f t="shared" si="353"/>
        <v>41495.250173611108</v>
      </c>
    </row>
    <row r="3741" spans="1:20" ht="43.2" x14ac:dyDescent="0.3">
      <c r="A3741">
        <v>708</v>
      </c>
      <c r="B3741" s="3" t="s">
        <v>709</v>
      </c>
      <c r="C3741" s="3" t="s">
        <v>4818</v>
      </c>
      <c r="D3741">
        <v>40000</v>
      </c>
      <c r="E3741">
        <v>8837</v>
      </c>
      <c r="F3741" s="6" t="s">
        <v>8221</v>
      </c>
      <c r="G3741" t="s">
        <v>8225</v>
      </c>
      <c r="H3741" t="s">
        <v>8247</v>
      </c>
      <c r="I3741">
        <v>1410616600</v>
      </c>
      <c r="J3741">
        <v>1405432600</v>
      </c>
      <c r="K3741" t="b">
        <v>0</v>
      </c>
      <c r="L3741">
        <v>369</v>
      </c>
      <c r="M3741" t="b">
        <v>0</v>
      </c>
      <c r="N3741" t="s">
        <v>8273</v>
      </c>
      <c r="O3741" s="9">
        <f t="shared" si="348"/>
        <v>22.092500000000001</v>
      </c>
      <c r="P3741" s="10">
        <f t="shared" si="349"/>
        <v>23.948509485094849</v>
      </c>
      <c r="Q3741" t="str">
        <f t="shared" si="350"/>
        <v>technology</v>
      </c>
      <c r="R3741" t="str">
        <f t="shared" si="351"/>
        <v>wearables</v>
      </c>
      <c r="S3741" s="15">
        <f t="shared" si="352"/>
        <v>41835.331018518518</v>
      </c>
      <c r="T3741" s="15">
        <f t="shared" si="353"/>
        <v>41895.331018518518</v>
      </c>
    </row>
    <row r="3742" spans="1:20" ht="43.2" x14ac:dyDescent="0.3">
      <c r="A3742">
        <v>1115</v>
      </c>
      <c r="B3742" s="3" t="s">
        <v>1116</v>
      </c>
      <c r="C3742" s="3" t="s">
        <v>5225</v>
      </c>
      <c r="D3742">
        <v>40000</v>
      </c>
      <c r="E3742">
        <v>53</v>
      </c>
      <c r="F3742" s="6" t="s">
        <v>8221</v>
      </c>
      <c r="G3742" t="s">
        <v>8224</v>
      </c>
      <c r="H3742" t="s">
        <v>8246</v>
      </c>
      <c r="I3742">
        <v>1459352495</v>
      </c>
      <c r="J3742">
        <v>1456764095</v>
      </c>
      <c r="K3742" t="b">
        <v>0</v>
      </c>
      <c r="L3742">
        <v>4</v>
      </c>
      <c r="M3742" t="b">
        <v>0</v>
      </c>
      <c r="N3742" t="s">
        <v>8282</v>
      </c>
      <c r="O3742" s="9">
        <f t="shared" si="348"/>
        <v>0.13250000000000001</v>
      </c>
      <c r="P3742" s="10">
        <f t="shared" si="349"/>
        <v>13.25</v>
      </c>
      <c r="Q3742" t="str">
        <f t="shared" si="350"/>
        <v>games</v>
      </c>
      <c r="R3742" t="str">
        <f t="shared" si="351"/>
        <v>video games</v>
      </c>
      <c r="S3742" s="15">
        <f t="shared" si="352"/>
        <v>42429.445543981477</v>
      </c>
      <c r="T3742" s="15">
        <f t="shared" si="353"/>
        <v>42459.403877314813</v>
      </c>
    </row>
    <row r="3743" spans="1:20" ht="43.2" x14ac:dyDescent="0.3">
      <c r="A3743">
        <v>1131</v>
      </c>
      <c r="B3743" s="3" t="s">
        <v>1132</v>
      </c>
      <c r="C3743" s="3" t="s">
        <v>5241</v>
      </c>
      <c r="D3743">
        <v>40000</v>
      </c>
      <c r="E3743">
        <v>0</v>
      </c>
      <c r="F3743" s="6" t="s">
        <v>8221</v>
      </c>
      <c r="G3743" t="s">
        <v>8226</v>
      </c>
      <c r="H3743" t="s">
        <v>8248</v>
      </c>
      <c r="I3743">
        <v>1450993668</v>
      </c>
      <c r="J3743">
        <v>1448401668</v>
      </c>
      <c r="K3743" t="b">
        <v>0</v>
      </c>
      <c r="L3743">
        <v>0</v>
      </c>
      <c r="M3743" t="b">
        <v>0</v>
      </c>
      <c r="N3743" t="s">
        <v>8283</v>
      </c>
      <c r="O3743" s="9">
        <f t="shared" si="348"/>
        <v>0</v>
      </c>
      <c r="P3743" s="10" t="e">
        <f t="shared" si="349"/>
        <v>#DIV/0!</v>
      </c>
      <c r="Q3743" t="str">
        <f t="shared" si="350"/>
        <v>games</v>
      </c>
      <c r="R3743" t="str">
        <f t="shared" si="351"/>
        <v>mobile games</v>
      </c>
      <c r="S3743" s="15">
        <f t="shared" si="352"/>
        <v>42332.658194444448</v>
      </c>
      <c r="T3743" s="15">
        <f t="shared" si="353"/>
        <v>42362.658194444448</v>
      </c>
    </row>
    <row r="3744" spans="1:20" ht="43.2" x14ac:dyDescent="0.3">
      <c r="A3744">
        <v>1432</v>
      </c>
      <c r="B3744" s="3" t="s">
        <v>1433</v>
      </c>
      <c r="C3744" s="3" t="s">
        <v>5542</v>
      </c>
      <c r="D3744">
        <v>40000</v>
      </c>
      <c r="E3744">
        <v>0</v>
      </c>
      <c r="F3744" s="6" t="s">
        <v>8221</v>
      </c>
      <c r="G3744" t="s">
        <v>8224</v>
      </c>
      <c r="H3744" t="s">
        <v>8246</v>
      </c>
      <c r="I3744">
        <v>1437417828</v>
      </c>
      <c r="J3744">
        <v>1434825828</v>
      </c>
      <c r="K3744" t="b">
        <v>0</v>
      </c>
      <c r="L3744">
        <v>0</v>
      </c>
      <c r="M3744" t="b">
        <v>0</v>
      </c>
      <c r="N3744" t="s">
        <v>8287</v>
      </c>
      <c r="O3744" s="9">
        <f t="shared" si="348"/>
        <v>0</v>
      </c>
      <c r="P3744" s="10" t="e">
        <f t="shared" si="349"/>
        <v>#DIV/0!</v>
      </c>
      <c r="Q3744" t="str">
        <f t="shared" si="350"/>
        <v>publishing</v>
      </c>
      <c r="R3744" t="str">
        <f t="shared" si="351"/>
        <v>translations</v>
      </c>
      <c r="S3744" s="15">
        <f t="shared" si="352"/>
        <v>42175.530416666668</v>
      </c>
      <c r="T3744" s="15">
        <f t="shared" si="353"/>
        <v>42205.530416666668</v>
      </c>
    </row>
    <row r="3745" spans="1:20" ht="43.2" x14ac:dyDescent="0.3">
      <c r="A3745">
        <v>1769</v>
      </c>
      <c r="B3745" s="3" t="s">
        <v>1770</v>
      </c>
      <c r="C3745" s="3" t="s">
        <v>5879</v>
      </c>
      <c r="D3745">
        <v>40000</v>
      </c>
      <c r="E3745">
        <v>1081</v>
      </c>
      <c r="F3745" s="6" t="s">
        <v>8221</v>
      </c>
      <c r="G3745" t="s">
        <v>8224</v>
      </c>
      <c r="H3745" t="s">
        <v>8246</v>
      </c>
      <c r="I3745">
        <v>1421177959</v>
      </c>
      <c r="J3745">
        <v>1418585959</v>
      </c>
      <c r="K3745" t="b">
        <v>1</v>
      </c>
      <c r="L3745">
        <v>22</v>
      </c>
      <c r="M3745" t="b">
        <v>0</v>
      </c>
      <c r="N3745" t="s">
        <v>8285</v>
      </c>
      <c r="O3745" s="9">
        <f t="shared" si="348"/>
        <v>2.7025000000000001</v>
      </c>
      <c r="P3745" s="10">
        <f t="shared" si="349"/>
        <v>49.136363636363633</v>
      </c>
      <c r="Q3745" t="str">
        <f t="shared" si="350"/>
        <v>photography</v>
      </c>
      <c r="R3745" t="str">
        <f t="shared" si="351"/>
        <v>photobooks</v>
      </c>
      <c r="S3745" s="15">
        <f t="shared" si="352"/>
        <v>41987.568969907406</v>
      </c>
      <c r="T3745" s="15">
        <f t="shared" si="353"/>
        <v>42017.568969907406</v>
      </c>
    </row>
    <row r="3746" spans="1:20" ht="43.2" x14ac:dyDescent="0.3">
      <c r="A3746">
        <v>1783</v>
      </c>
      <c r="B3746" s="3" t="s">
        <v>1784</v>
      </c>
      <c r="C3746" s="3" t="s">
        <v>5893</v>
      </c>
      <c r="D3746">
        <v>40000</v>
      </c>
      <c r="E3746">
        <v>9477</v>
      </c>
      <c r="F3746" s="6" t="s">
        <v>8221</v>
      </c>
      <c r="G3746" t="s">
        <v>8224</v>
      </c>
      <c r="H3746" t="s">
        <v>8246</v>
      </c>
      <c r="I3746">
        <v>1432248478</v>
      </c>
      <c r="J3746">
        <v>1429656478</v>
      </c>
      <c r="K3746" t="b">
        <v>1</v>
      </c>
      <c r="L3746">
        <v>185</v>
      </c>
      <c r="M3746" t="b">
        <v>0</v>
      </c>
      <c r="N3746" t="s">
        <v>8285</v>
      </c>
      <c r="O3746" s="9">
        <f t="shared" ref="O3746:O3809" si="354">E3746/D3746*100</f>
        <v>23.692499999999999</v>
      </c>
      <c r="P3746" s="10">
        <f t="shared" ref="P3746:P3809" si="355">E3746/L3746</f>
        <v>51.227027027027027</v>
      </c>
      <c r="Q3746" t="str">
        <f t="shared" ref="Q3746:Q3809" si="356">LEFT(N3746, SEARCH("/", N3746)-1)</f>
        <v>photography</v>
      </c>
      <c r="R3746" t="str">
        <f t="shared" ref="R3746:R3809" si="357">RIGHT(N3746,LEN(N3746)-SEARCH("/",N3746))</f>
        <v>photobooks</v>
      </c>
      <c r="S3746" s="15">
        <f t="shared" si="352"/>
        <v>42115.699976851851</v>
      </c>
      <c r="T3746" s="15">
        <f t="shared" si="353"/>
        <v>42145.699976851851</v>
      </c>
    </row>
    <row r="3747" spans="1:20" ht="43.2" x14ac:dyDescent="0.3">
      <c r="A3747">
        <v>2673</v>
      </c>
      <c r="B3747" s="3" t="s">
        <v>2673</v>
      </c>
      <c r="C3747" s="3" t="s">
        <v>6783</v>
      </c>
      <c r="D3747">
        <v>40000</v>
      </c>
      <c r="E3747">
        <v>11032</v>
      </c>
      <c r="F3747" s="6" t="s">
        <v>8221</v>
      </c>
      <c r="G3747" t="s">
        <v>8224</v>
      </c>
      <c r="H3747" t="s">
        <v>8246</v>
      </c>
      <c r="I3747">
        <v>1414622700</v>
      </c>
      <c r="J3747">
        <v>1412081999</v>
      </c>
      <c r="K3747" t="b">
        <v>1</v>
      </c>
      <c r="L3747">
        <v>66</v>
      </c>
      <c r="M3747" t="b">
        <v>0</v>
      </c>
      <c r="N3747" t="s">
        <v>8302</v>
      </c>
      <c r="O3747" s="9">
        <f t="shared" si="354"/>
        <v>27.58</v>
      </c>
      <c r="P3747" s="10">
        <f t="shared" si="355"/>
        <v>167.15151515151516</v>
      </c>
      <c r="Q3747" t="str">
        <f t="shared" si="356"/>
        <v>technology</v>
      </c>
      <c r="R3747" t="str">
        <f t="shared" si="357"/>
        <v>makerspaces</v>
      </c>
      <c r="S3747" s="15">
        <f t="shared" si="352"/>
        <v>41912.291655092595</v>
      </c>
      <c r="T3747" s="15">
        <f t="shared" si="353"/>
        <v>41941.697916666664</v>
      </c>
    </row>
    <row r="3748" spans="1:20" ht="57.6" x14ac:dyDescent="0.3">
      <c r="A3748">
        <v>2679</v>
      </c>
      <c r="B3748" s="3" t="s">
        <v>2679</v>
      </c>
      <c r="C3748" s="3" t="s">
        <v>6789</v>
      </c>
      <c r="D3748">
        <v>40000</v>
      </c>
      <c r="E3748">
        <v>132</v>
      </c>
      <c r="F3748" s="6" t="s">
        <v>8221</v>
      </c>
      <c r="G3748" t="s">
        <v>8224</v>
      </c>
      <c r="H3748" t="s">
        <v>8246</v>
      </c>
      <c r="I3748">
        <v>1425081694</v>
      </c>
      <c r="J3748">
        <v>1422489694</v>
      </c>
      <c r="K3748" t="b">
        <v>0</v>
      </c>
      <c r="L3748">
        <v>3</v>
      </c>
      <c r="M3748" t="b">
        <v>0</v>
      </c>
      <c r="N3748" t="s">
        <v>8302</v>
      </c>
      <c r="O3748" s="9">
        <f t="shared" si="354"/>
        <v>0.33</v>
      </c>
      <c r="P3748" s="10">
        <f t="shared" si="355"/>
        <v>44</v>
      </c>
      <c r="Q3748" t="str">
        <f t="shared" si="356"/>
        <v>technology</v>
      </c>
      <c r="R3748" t="str">
        <f t="shared" si="357"/>
        <v>makerspaces</v>
      </c>
      <c r="S3748" s="15">
        <f t="shared" si="352"/>
        <v>42032.751087962963</v>
      </c>
      <c r="T3748" s="15">
        <f t="shared" si="353"/>
        <v>42062.751087962963</v>
      </c>
    </row>
    <row r="3749" spans="1:20" ht="43.2" x14ac:dyDescent="0.3">
      <c r="A3749">
        <v>3107</v>
      </c>
      <c r="B3749" s="3" t="s">
        <v>3107</v>
      </c>
      <c r="C3749" s="3" t="s">
        <v>7217</v>
      </c>
      <c r="D3749">
        <v>40000</v>
      </c>
      <c r="E3749">
        <v>7905</v>
      </c>
      <c r="F3749" s="6" t="s">
        <v>8221</v>
      </c>
      <c r="G3749" t="s">
        <v>8224</v>
      </c>
      <c r="H3749" t="s">
        <v>8246</v>
      </c>
      <c r="I3749">
        <v>1431372751</v>
      </c>
      <c r="J3749">
        <v>1430767951</v>
      </c>
      <c r="K3749" t="b">
        <v>0</v>
      </c>
      <c r="L3749">
        <v>29</v>
      </c>
      <c r="M3749" t="b">
        <v>0</v>
      </c>
      <c r="N3749" t="s">
        <v>8303</v>
      </c>
      <c r="O3749" s="9">
        <f t="shared" si="354"/>
        <v>19.762499999999999</v>
      </c>
      <c r="P3749" s="10">
        <f t="shared" si="355"/>
        <v>272.58620689655174</v>
      </c>
      <c r="Q3749" t="str">
        <f t="shared" si="356"/>
        <v>theater</v>
      </c>
      <c r="R3749" t="str">
        <f t="shared" si="357"/>
        <v>spaces</v>
      </c>
      <c r="S3749" s="15">
        <f t="shared" si="352"/>
        <v>42128.564247685179</v>
      </c>
      <c r="T3749" s="15">
        <f t="shared" si="353"/>
        <v>42135.564247685179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54"/>
        <v>103.52</v>
      </c>
      <c r="P3750" s="10">
        <f t="shared" si="355"/>
        <v>99.538461538461533</v>
      </c>
      <c r="Q3750" t="str">
        <f t="shared" si="356"/>
        <v>theater</v>
      </c>
      <c r="R3750" t="str">
        <f t="shared" si="357"/>
        <v>musical</v>
      </c>
      <c r="S3750" s="15">
        <f t="shared" si="352"/>
        <v>42395.456435185188</v>
      </c>
      <c r="T3750" s="15">
        <f t="shared" si="353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54"/>
        <v>105</v>
      </c>
      <c r="P3751" s="10">
        <f t="shared" si="355"/>
        <v>75</v>
      </c>
      <c r="Q3751" t="str">
        <f t="shared" si="356"/>
        <v>theater</v>
      </c>
      <c r="R3751" t="str">
        <f t="shared" si="357"/>
        <v>musical</v>
      </c>
      <c r="S3751" s="15">
        <f t="shared" si="352"/>
        <v>42457.877175925925</v>
      </c>
      <c r="T3751" s="15">
        <f t="shared" si="353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54"/>
        <v>100.44999999999999</v>
      </c>
      <c r="P3752" s="10">
        <f t="shared" si="355"/>
        <v>215.25</v>
      </c>
      <c r="Q3752" t="str">
        <f t="shared" si="356"/>
        <v>theater</v>
      </c>
      <c r="R3752" t="str">
        <f t="shared" si="357"/>
        <v>musical</v>
      </c>
      <c r="S3752" s="15">
        <f t="shared" si="352"/>
        <v>42016.731574074074</v>
      </c>
      <c r="T3752" s="15">
        <f t="shared" si="353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54"/>
        <v>132.6</v>
      </c>
      <c r="P3753" s="10">
        <f t="shared" si="355"/>
        <v>120.54545454545455</v>
      </c>
      <c r="Q3753" t="str">
        <f t="shared" si="356"/>
        <v>theater</v>
      </c>
      <c r="R3753" t="str">
        <f t="shared" si="357"/>
        <v>musical</v>
      </c>
      <c r="S3753" s="15">
        <f t="shared" si="352"/>
        <v>42402.785567129627</v>
      </c>
      <c r="T3753" s="15">
        <f t="shared" si="353"/>
        <v>42462.743900462956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54"/>
        <v>112.99999999999999</v>
      </c>
      <c r="P3754" s="10">
        <f t="shared" si="355"/>
        <v>37.666666666666664</v>
      </c>
      <c r="Q3754" t="str">
        <f t="shared" si="356"/>
        <v>theater</v>
      </c>
      <c r="R3754" t="str">
        <f t="shared" si="357"/>
        <v>musical</v>
      </c>
      <c r="S3754" s="15">
        <f t="shared" si="352"/>
        <v>42619.552488425921</v>
      </c>
      <c r="T3754" s="15">
        <f t="shared" si="353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54"/>
        <v>103.34</v>
      </c>
      <c r="P3755" s="10">
        <f t="shared" si="355"/>
        <v>172.23333333333332</v>
      </c>
      <c r="Q3755" t="str">
        <f t="shared" si="356"/>
        <v>theater</v>
      </c>
      <c r="R3755" t="str">
        <f t="shared" si="357"/>
        <v>musical</v>
      </c>
      <c r="S3755" s="15">
        <f t="shared" si="352"/>
        <v>42128.574074074073</v>
      </c>
      <c r="T3755" s="15">
        <f t="shared" si="353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54"/>
        <v>120</v>
      </c>
      <c r="P3756" s="10">
        <f t="shared" si="355"/>
        <v>111.11111111111111</v>
      </c>
      <c r="Q3756" t="str">
        <f t="shared" si="356"/>
        <v>theater</v>
      </c>
      <c r="R3756" t="str">
        <f t="shared" si="357"/>
        <v>musical</v>
      </c>
      <c r="S3756" s="15">
        <f t="shared" si="352"/>
        <v>41808.631215277775</v>
      </c>
      <c r="T3756" s="15">
        <f t="shared" si="353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54"/>
        <v>129.63636363636363</v>
      </c>
      <c r="P3757" s="10">
        <f t="shared" si="355"/>
        <v>25.464285714285715</v>
      </c>
      <c r="Q3757" t="str">
        <f t="shared" si="356"/>
        <v>theater</v>
      </c>
      <c r="R3757" t="str">
        <f t="shared" si="357"/>
        <v>musical</v>
      </c>
      <c r="S3757" s="15">
        <f t="shared" si="352"/>
        <v>42445.616979166662</v>
      </c>
      <c r="T3757" s="15">
        <f t="shared" si="353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54"/>
        <v>101.11111111111111</v>
      </c>
      <c r="P3758" s="10">
        <f t="shared" si="355"/>
        <v>267.64705882352939</v>
      </c>
      <c r="Q3758" t="str">
        <f t="shared" si="356"/>
        <v>theater</v>
      </c>
      <c r="R3758" t="str">
        <f t="shared" si="357"/>
        <v>musical</v>
      </c>
      <c r="S3758" s="15">
        <f t="shared" si="352"/>
        <v>41771.564791666664</v>
      </c>
      <c r="T3758" s="15">
        <f t="shared" si="353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54"/>
        <v>108.51428571428572</v>
      </c>
      <c r="P3759" s="10">
        <f t="shared" si="355"/>
        <v>75.959999999999994</v>
      </c>
      <c r="Q3759" t="str">
        <f t="shared" si="356"/>
        <v>theater</v>
      </c>
      <c r="R3759" t="str">
        <f t="shared" si="357"/>
        <v>musical</v>
      </c>
      <c r="S3759" s="15">
        <f t="shared" si="352"/>
        <v>41954.600868055553</v>
      </c>
      <c r="T3759" s="15">
        <f t="shared" si="353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54"/>
        <v>102.33333333333334</v>
      </c>
      <c r="P3760" s="10">
        <f t="shared" si="355"/>
        <v>59.03846153846154</v>
      </c>
      <c r="Q3760" t="str">
        <f t="shared" si="356"/>
        <v>theater</v>
      </c>
      <c r="R3760" t="str">
        <f t="shared" si="357"/>
        <v>musical</v>
      </c>
      <c r="S3760" s="15">
        <f t="shared" si="352"/>
        <v>41747.221504629626</v>
      </c>
      <c r="T3760" s="15">
        <f t="shared" si="353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54"/>
        <v>110.24425000000002</v>
      </c>
      <c r="P3761" s="10">
        <f t="shared" si="355"/>
        <v>50.111022727272733</v>
      </c>
      <c r="Q3761" t="str">
        <f t="shared" si="356"/>
        <v>theater</v>
      </c>
      <c r="R3761" t="str">
        <f t="shared" si="357"/>
        <v>musical</v>
      </c>
      <c r="S3761" s="15">
        <f t="shared" si="352"/>
        <v>42181.858252314814</v>
      </c>
      <c r="T3761" s="15">
        <f t="shared" si="353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54"/>
        <v>101.0154</v>
      </c>
      <c r="P3762" s="10">
        <f t="shared" si="355"/>
        <v>55.502967032967035</v>
      </c>
      <c r="Q3762" t="str">
        <f t="shared" si="356"/>
        <v>theater</v>
      </c>
      <c r="R3762" t="str">
        <f t="shared" si="357"/>
        <v>musical</v>
      </c>
      <c r="S3762" s="15">
        <f t="shared" si="352"/>
        <v>41739.275300925925</v>
      </c>
      <c r="T3762" s="15">
        <f t="shared" si="353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54"/>
        <v>100</v>
      </c>
      <c r="P3763" s="10">
        <f t="shared" si="355"/>
        <v>166.66666666666666</v>
      </c>
      <c r="Q3763" t="str">
        <f t="shared" si="356"/>
        <v>theater</v>
      </c>
      <c r="R3763" t="str">
        <f t="shared" si="357"/>
        <v>musical</v>
      </c>
      <c r="S3763" s="15">
        <f t="shared" si="352"/>
        <v>42173.216863425929</v>
      </c>
      <c r="T3763" s="15">
        <f t="shared" si="353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54"/>
        <v>106.24</v>
      </c>
      <c r="P3764" s="10">
        <f t="shared" si="355"/>
        <v>47.428571428571431</v>
      </c>
      <c r="Q3764" t="str">
        <f t="shared" si="356"/>
        <v>theater</v>
      </c>
      <c r="R3764" t="str">
        <f t="shared" si="357"/>
        <v>musical</v>
      </c>
      <c r="S3764" s="15">
        <f t="shared" si="352"/>
        <v>42193.563530092593</v>
      </c>
      <c r="T3764" s="15">
        <f t="shared" si="353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54"/>
        <v>100</v>
      </c>
      <c r="P3765" s="10">
        <f t="shared" si="355"/>
        <v>64.935064935064929</v>
      </c>
      <c r="Q3765" t="str">
        <f t="shared" si="356"/>
        <v>theater</v>
      </c>
      <c r="R3765" t="str">
        <f t="shared" si="357"/>
        <v>musical</v>
      </c>
      <c r="S3765" s="15">
        <f t="shared" si="352"/>
        <v>42065.500300925924</v>
      </c>
      <c r="T3765" s="15">
        <f t="shared" si="353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54"/>
        <v>100</v>
      </c>
      <c r="P3766" s="10">
        <f t="shared" si="355"/>
        <v>55.555555555555557</v>
      </c>
      <c r="Q3766" t="str">
        <f t="shared" si="356"/>
        <v>theater</v>
      </c>
      <c r="R3766" t="str">
        <f t="shared" si="357"/>
        <v>musical</v>
      </c>
      <c r="S3766" s="15">
        <f t="shared" si="352"/>
        <v>42499.592962962968</v>
      </c>
      <c r="T3766" s="15">
        <f t="shared" si="353"/>
        <v>42518.774999999994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54"/>
        <v>113.45714285714286</v>
      </c>
      <c r="P3767" s="10">
        <f t="shared" si="355"/>
        <v>74.224299065420567</v>
      </c>
      <c r="Q3767" t="str">
        <f t="shared" si="356"/>
        <v>theater</v>
      </c>
      <c r="R3767" t="str">
        <f t="shared" si="357"/>
        <v>musical</v>
      </c>
      <c r="S3767" s="15">
        <f t="shared" si="352"/>
        <v>41820.526412037041</v>
      </c>
      <c r="T3767" s="15">
        <f t="shared" si="353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54"/>
        <v>102.65010000000001</v>
      </c>
      <c r="P3768" s="10">
        <f t="shared" si="355"/>
        <v>106.9271875</v>
      </c>
      <c r="Q3768" t="str">
        <f t="shared" si="356"/>
        <v>theater</v>
      </c>
      <c r="R3768" t="str">
        <f t="shared" si="357"/>
        <v>musical</v>
      </c>
      <c r="S3768" s="15">
        <f t="shared" si="352"/>
        <v>41787.917187500003</v>
      </c>
      <c r="T3768" s="15">
        <f t="shared" si="353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54"/>
        <v>116.75</v>
      </c>
      <c r="P3769" s="10">
        <f t="shared" si="355"/>
        <v>41.696428571428569</v>
      </c>
      <c r="Q3769" t="str">
        <f t="shared" si="356"/>
        <v>theater</v>
      </c>
      <c r="R3769" t="str">
        <f t="shared" si="357"/>
        <v>musical</v>
      </c>
      <c r="S3769" s="15">
        <f t="shared" si="352"/>
        <v>42049.769641203704</v>
      </c>
      <c r="T3769" s="15">
        <f t="shared" si="353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54"/>
        <v>107.65274999999998</v>
      </c>
      <c r="P3770" s="10">
        <f t="shared" si="355"/>
        <v>74.243275862068955</v>
      </c>
      <c r="Q3770" t="str">
        <f t="shared" si="356"/>
        <v>theater</v>
      </c>
      <c r="R3770" t="str">
        <f t="shared" si="357"/>
        <v>musical</v>
      </c>
      <c r="S3770" s="15">
        <f t="shared" si="352"/>
        <v>41772.477893518517</v>
      </c>
      <c r="T3770" s="15">
        <f t="shared" si="353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54"/>
        <v>100</v>
      </c>
      <c r="P3771" s="10">
        <f t="shared" si="355"/>
        <v>73.333333333333329</v>
      </c>
      <c r="Q3771" t="str">
        <f t="shared" si="356"/>
        <v>theater</v>
      </c>
      <c r="R3771" t="str">
        <f t="shared" si="357"/>
        <v>musical</v>
      </c>
      <c r="S3771" s="15">
        <f t="shared" si="352"/>
        <v>42445.348136574074</v>
      </c>
      <c r="T3771" s="15">
        <f t="shared" si="353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54"/>
        <v>100</v>
      </c>
      <c r="P3772" s="10">
        <f t="shared" si="355"/>
        <v>100</v>
      </c>
      <c r="Q3772" t="str">
        <f t="shared" si="356"/>
        <v>theater</v>
      </c>
      <c r="R3772" t="str">
        <f t="shared" si="357"/>
        <v>musical</v>
      </c>
      <c r="S3772" s="15">
        <f t="shared" si="352"/>
        <v>42138.680671296301</v>
      </c>
      <c r="T3772" s="15">
        <f t="shared" si="353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54"/>
        <v>146</v>
      </c>
      <c r="P3773" s="10">
        <f t="shared" si="355"/>
        <v>38.421052631578945</v>
      </c>
      <c r="Q3773" t="str">
        <f t="shared" si="356"/>
        <v>theater</v>
      </c>
      <c r="R3773" t="str">
        <f t="shared" si="357"/>
        <v>musical</v>
      </c>
      <c r="S3773" s="15">
        <f t="shared" si="352"/>
        <v>42493.607083333336</v>
      </c>
      <c r="T3773" s="15">
        <f t="shared" si="353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54"/>
        <v>110.2</v>
      </c>
      <c r="P3774" s="10">
        <f t="shared" si="355"/>
        <v>166.96969696969697</v>
      </c>
      <c r="Q3774" t="str">
        <f t="shared" si="356"/>
        <v>theater</v>
      </c>
      <c r="R3774" t="str">
        <f t="shared" si="357"/>
        <v>musical</v>
      </c>
      <c r="S3774" s="15">
        <f t="shared" si="352"/>
        <v>42682.366967592592</v>
      </c>
      <c r="T3774" s="15">
        <f t="shared" si="353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54"/>
        <v>108.2</v>
      </c>
      <c r="P3775" s="10">
        <f t="shared" si="355"/>
        <v>94.912280701754383</v>
      </c>
      <c r="Q3775" t="str">
        <f t="shared" si="356"/>
        <v>theater</v>
      </c>
      <c r="R3775" t="str">
        <f t="shared" si="357"/>
        <v>musical</v>
      </c>
      <c r="S3775" s="15">
        <f t="shared" si="352"/>
        <v>42655.755173611105</v>
      </c>
      <c r="T3775" s="15">
        <f t="shared" si="353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54"/>
        <v>100</v>
      </c>
      <c r="P3776" s="10">
        <f t="shared" si="355"/>
        <v>100</v>
      </c>
      <c r="Q3776" t="str">
        <f t="shared" si="356"/>
        <v>theater</v>
      </c>
      <c r="R3776" t="str">
        <f t="shared" si="357"/>
        <v>musical</v>
      </c>
      <c r="S3776" s="15">
        <f t="shared" si="352"/>
        <v>42087.542303240742</v>
      </c>
      <c r="T3776" s="15">
        <f t="shared" si="353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54"/>
        <v>100.25</v>
      </c>
      <c r="P3777" s="10">
        <f t="shared" si="355"/>
        <v>143.21428571428572</v>
      </c>
      <c r="Q3777" t="str">
        <f t="shared" si="356"/>
        <v>theater</v>
      </c>
      <c r="R3777" t="str">
        <f t="shared" si="357"/>
        <v>musical</v>
      </c>
      <c r="S3777" s="15">
        <f t="shared" si="352"/>
        <v>42075.692627314813</v>
      </c>
      <c r="T3777" s="15">
        <f t="shared" si="353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54"/>
        <v>106.71250000000001</v>
      </c>
      <c r="P3778" s="10">
        <f t="shared" si="355"/>
        <v>90.819148936170208</v>
      </c>
      <c r="Q3778" t="str">
        <f t="shared" si="356"/>
        <v>theater</v>
      </c>
      <c r="R3778" t="str">
        <f t="shared" si="357"/>
        <v>musical</v>
      </c>
      <c r="S3778" s="15">
        <f t="shared" si="352"/>
        <v>41814.117800925924</v>
      </c>
      <c r="T3778" s="15">
        <f t="shared" si="353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si="354"/>
        <v>143.19999999999999</v>
      </c>
      <c r="P3779" s="10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5">
        <f t="shared" ref="S3779:S3842" si="358">(((J3779/60)/60)/24)+DATE(1970,1,1)+(-6/24)</f>
        <v>41886.861354166671</v>
      </c>
      <c r="T3779" s="15">
        <f t="shared" ref="T3779:T3842" si="359">(((I3779/60)/60)/24)+DATE(1970,1,1)+(-6/24)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1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41989.569212962961</v>
      </c>
      <c r="T3780" s="15">
        <f t="shared" si="35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10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42425.485416666663</v>
      </c>
      <c r="T3781" s="15">
        <f t="shared" si="359"/>
        <v>42455.443750000006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10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42165.969733796301</v>
      </c>
      <c r="T3782" s="15">
        <f t="shared" si="359"/>
        <v>42198.587499999994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10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41865.632928240739</v>
      </c>
      <c r="T3783" s="15">
        <f t="shared" si="35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10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42546.612233796302</v>
      </c>
      <c r="T3784" s="15">
        <f t="shared" si="35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10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42419.890277777777</v>
      </c>
      <c r="T3785" s="15">
        <f t="shared" si="35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10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42531.730694444443</v>
      </c>
      <c r="T3786" s="15">
        <f t="shared" si="35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10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42548.38853009259</v>
      </c>
      <c r="T3787" s="15">
        <f t="shared" si="35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10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42486.787905092591</v>
      </c>
      <c r="T3788" s="15">
        <f t="shared" si="359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10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42167.284791666665</v>
      </c>
      <c r="T3789" s="15">
        <f t="shared" si="359"/>
        <v>42195.915972222225</v>
      </c>
    </row>
    <row r="3790" spans="1:20" ht="57.6" x14ac:dyDescent="0.3">
      <c r="A3790">
        <v>3845</v>
      </c>
      <c r="B3790" s="3" t="s">
        <v>3842</v>
      </c>
      <c r="C3790" s="3" t="s">
        <v>7954</v>
      </c>
      <c r="D3790">
        <v>40000</v>
      </c>
      <c r="E3790">
        <v>842</v>
      </c>
      <c r="F3790" s="6" t="s">
        <v>8221</v>
      </c>
      <c r="G3790" t="s">
        <v>8224</v>
      </c>
      <c r="H3790" t="s">
        <v>8246</v>
      </c>
      <c r="I3790">
        <v>1443711774</v>
      </c>
      <c r="J3790">
        <v>1441119774</v>
      </c>
      <c r="K3790" t="b">
        <v>1</v>
      </c>
      <c r="L3790">
        <v>12</v>
      </c>
      <c r="M3790" t="b">
        <v>0</v>
      </c>
      <c r="N3790" t="s">
        <v>8271</v>
      </c>
      <c r="O3790" s="9">
        <f t="shared" si="354"/>
        <v>2.105</v>
      </c>
      <c r="P3790" s="10">
        <f t="shared" si="355"/>
        <v>70.166666666666671</v>
      </c>
      <c r="Q3790" t="str">
        <f t="shared" si="356"/>
        <v>theater</v>
      </c>
      <c r="R3790" t="str">
        <f t="shared" si="357"/>
        <v>plays</v>
      </c>
      <c r="S3790" s="15">
        <f t="shared" si="358"/>
        <v>42248.377013888887</v>
      </c>
      <c r="T3790" s="15">
        <f t="shared" si="359"/>
        <v>42278.377013888887</v>
      </c>
    </row>
    <row r="3791" spans="1:20" ht="28.8" x14ac:dyDescent="0.3">
      <c r="A3791">
        <v>2130</v>
      </c>
      <c r="B3791" s="3" t="s">
        <v>2131</v>
      </c>
      <c r="C3791" s="3" t="s">
        <v>6240</v>
      </c>
      <c r="D3791">
        <v>42000</v>
      </c>
      <c r="E3791">
        <v>85</v>
      </c>
      <c r="F3791" s="6" t="s">
        <v>8221</v>
      </c>
      <c r="G3791" t="s">
        <v>8224</v>
      </c>
      <c r="H3791" t="s">
        <v>8246</v>
      </c>
      <c r="I3791">
        <v>1408154663</v>
      </c>
      <c r="J3791">
        <v>1405130663</v>
      </c>
      <c r="K3791" t="b">
        <v>0</v>
      </c>
      <c r="L3791">
        <v>4</v>
      </c>
      <c r="M3791" t="b">
        <v>0</v>
      </c>
      <c r="N3791" t="s">
        <v>8282</v>
      </c>
      <c r="O3791" s="9">
        <f t="shared" si="354"/>
        <v>0.20238095238095236</v>
      </c>
      <c r="P3791" s="10">
        <f t="shared" si="355"/>
        <v>21.25</v>
      </c>
      <c r="Q3791" t="str">
        <f t="shared" si="356"/>
        <v>games</v>
      </c>
      <c r="R3791" t="str">
        <f t="shared" si="357"/>
        <v>video games</v>
      </c>
      <c r="S3791" s="15">
        <f t="shared" si="358"/>
        <v>41831.836377314816</v>
      </c>
      <c r="T3791" s="15">
        <f t="shared" si="359"/>
        <v>41866.836377314816</v>
      </c>
    </row>
    <row r="3792" spans="1:20" ht="57.6" x14ac:dyDescent="0.3">
      <c r="A3792">
        <v>1911</v>
      </c>
      <c r="B3792" s="3" t="s">
        <v>1912</v>
      </c>
      <c r="C3792" s="3" t="s">
        <v>6021</v>
      </c>
      <c r="D3792">
        <v>42500</v>
      </c>
      <c r="E3792">
        <v>10</v>
      </c>
      <c r="F3792" s="6" t="s">
        <v>8221</v>
      </c>
      <c r="G3792" t="s">
        <v>8228</v>
      </c>
      <c r="H3792" t="s">
        <v>8250</v>
      </c>
      <c r="I3792">
        <v>1407545334</v>
      </c>
      <c r="J3792">
        <v>1404953334</v>
      </c>
      <c r="K3792" t="b">
        <v>0</v>
      </c>
      <c r="L3792">
        <v>1</v>
      </c>
      <c r="M3792" t="b">
        <v>0</v>
      </c>
      <c r="N3792" t="s">
        <v>8294</v>
      </c>
      <c r="O3792" s="9">
        <f t="shared" si="354"/>
        <v>2.3529411764705882E-2</v>
      </c>
      <c r="P3792" s="10">
        <f t="shared" si="355"/>
        <v>10</v>
      </c>
      <c r="Q3792" t="str">
        <f t="shared" si="356"/>
        <v>technology</v>
      </c>
      <c r="R3792" t="str">
        <f t="shared" si="357"/>
        <v>gadgets</v>
      </c>
      <c r="S3792" s="15">
        <f t="shared" si="358"/>
        <v>41829.783958333333</v>
      </c>
      <c r="T3792" s="15">
        <f t="shared" si="359"/>
        <v>41859.783958333333</v>
      </c>
    </row>
    <row r="3793" spans="1:20" x14ac:dyDescent="0.3">
      <c r="A3793">
        <v>2507</v>
      </c>
      <c r="B3793" s="3" t="s">
        <v>2507</v>
      </c>
      <c r="C3793" s="3" t="s">
        <v>6617</v>
      </c>
      <c r="D3793">
        <v>42850</v>
      </c>
      <c r="E3793">
        <v>0</v>
      </c>
      <c r="F3793" s="6" t="s">
        <v>8221</v>
      </c>
      <c r="G3793" t="s">
        <v>8224</v>
      </c>
      <c r="H3793" t="s">
        <v>8246</v>
      </c>
      <c r="I3793">
        <v>1431308704</v>
      </c>
      <c r="J3793">
        <v>1428716704</v>
      </c>
      <c r="K3793" t="b">
        <v>0</v>
      </c>
      <c r="L3793">
        <v>0</v>
      </c>
      <c r="M3793" t="b">
        <v>0</v>
      </c>
      <c r="N3793" t="s">
        <v>8299</v>
      </c>
      <c r="O3793" s="9">
        <f t="shared" si="354"/>
        <v>0</v>
      </c>
      <c r="P3793" s="10" t="e">
        <f t="shared" si="355"/>
        <v>#DIV/0!</v>
      </c>
      <c r="Q3793" t="str">
        <f t="shared" si="356"/>
        <v>food</v>
      </c>
      <c r="R3793" t="str">
        <f t="shared" si="357"/>
        <v>restaurants</v>
      </c>
      <c r="S3793" s="15">
        <f t="shared" si="358"/>
        <v>42104.822962962964</v>
      </c>
      <c r="T3793" s="15">
        <f t="shared" si="359"/>
        <v>42134.822962962964</v>
      </c>
    </row>
    <row r="3794" spans="1:20" ht="43.2" x14ac:dyDescent="0.3">
      <c r="A3794">
        <v>552</v>
      </c>
      <c r="B3794" s="3" t="s">
        <v>553</v>
      </c>
      <c r="C3794" s="3" t="s">
        <v>4662</v>
      </c>
      <c r="D3794">
        <v>45000</v>
      </c>
      <c r="E3794">
        <v>0</v>
      </c>
      <c r="F3794" s="6" t="s">
        <v>8221</v>
      </c>
      <c r="G3794" t="s">
        <v>8229</v>
      </c>
      <c r="H3794" t="s">
        <v>8251</v>
      </c>
      <c r="I3794">
        <v>1452350896</v>
      </c>
      <c r="J3794">
        <v>1447166896</v>
      </c>
      <c r="K3794" t="b">
        <v>0</v>
      </c>
      <c r="L3794">
        <v>0</v>
      </c>
      <c r="M3794" t="b">
        <v>0</v>
      </c>
      <c r="N3794" t="s">
        <v>8272</v>
      </c>
      <c r="O3794" s="9">
        <f t="shared" si="354"/>
        <v>0</v>
      </c>
      <c r="P3794" s="10" t="e">
        <f t="shared" si="355"/>
        <v>#DIV/0!</v>
      </c>
      <c r="Q3794" t="str">
        <f t="shared" si="356"/>
        <v>technology</v>
      </c>
      <c r="R3794" t="str">
        <f t="shared" si="357"/>
        <v>web</v>
      </c>
      <c r="S3794" s="15">
        <f t="shared" si="358"/>
        <v>42318.366851851853</v>
      </c>
      <c r="T3794" s="15">
        <f t="shared" si="359"/>
        <v>42378.366851851853</v>
      </c>
    </row>
    <row r="3795" spans="1:20" ht="57.6" x14ac:dyDescent="0.3">
      <c r="A3795">
        <v>868</v>
      </c>
      <c r="B3795" s="3" t="s">
        <v>869</v>
      </c>
      <c r="C3795" s="3" t="s">
        <v>4978</v>
      </c>
      <c r="D3795">
        <v>45000</v>
      </c>
      <c r="E3795">
        <v>50</v>
      </c>
      <c r="F3795" s="6" t="s">
        <v>8221</v>
      </c>
      <c r="G3795" t="s">
        <v>8224</v>
      </c>
      <c r="H3795" t="s">
        <v>8246</v>
      </c>
      <c r="I3795">
        <v>1389055198</v>
      </c>
      <c r="J3795">
        <v>1386463198</v>
      </c>
      <c r="K3795" t="b">
        <v>0</v>
      </c>
      <c r="L3795">
        <v>1</v>
      </c>
      <c r="M3795" t="b">
        <v>0</v>
      </c>
      <c r="N3795" t="s">
        <v>8278</v>
      </c>
      <c r="O3795" s="9">
        <f t="shared" si="354"/>
        <v>0.1111111111111111</v>
      </c>
      <c r="P3795" s="10">
        <f t="shared" si="355"/>
        <v>50</v>
      </c>
      <c r="Q3795" t="str">
        <f t="shared" si="356"/>
        <v>music</v>
      </c>
      <c r="R3795" t="str">
        <f t="shared" si="357"/>
        <v>jazz</v>
      </c>
      <c r="S3795" s="15">
        <f t="shared" si="358"/>
        <v>41615.777754629627</v>
      </c>
      <c r="T3795" s="15">
        <f t="shared" si="359"/>
        <v>41645.777754629627</v>
      </c>
    </row>
    <row r="3796" spans="1:20" ht="28.8" x14ac:dyDescent="0.3">
      <c r="A3796">
        <v>1088</v>
      </c>
      <c r="B3796" s="3" t="s">
        <v>1089</v>
      </c>
      <c r="C3796" s="3" t="s">
        <v>5198</v>
      </c>
      <c r="D3796">
        <v>45000</v>
      </c>
      <c r="E3796">
        <v>6382.34</v>
      </c>
      <c r="F3796" s="6" t="s">
        <v>8221</v>
      </c>
      <c r="G3796" t="s">
        <v>8224</v>
      </c>
      <c r="H3796" t="s">
        <v>8246</v>
      </c>
      <c r="I3796">
        <v>1398366667</v>
      </c>
      <c r="J3796">
        <v>1395774667</v>
      </c>
      <c r="K3796" t="b">
        <v>0</v>
      </c>
      <c r="L3796">
        <v>147</v>
      </c>
      <c r="M3796" t="b">
        <v>0</v>
      </c>
      <c r="N3796" t="s">
        <v>8282</v>
      </c>
      <c r="O3796" s="9">
        <f t="shared" si="354"/>
        <v>14.182977777777777</v>
      </c>
      <c r="P3796" s="10">
        <f t="shared" si="355"/>
        <v>43.41727891156463</v>
      </c>
      <c r="Q3796" t="str">
        <f t="shared" si="356"/>
        <v>games</v>
      </c>
      <c r="R3796" t="str">
        <f t="shared" si="357"/>
        <v>video games</v>
      </c>
      <c r="S3796" s="15">
        <f t="shared" si="358"/>
        <v>41723.549386574072</v>
      </c>
      <c r="T3796" s="15">
        <f t="shared" si="359"/>
        <v>41753.549386574072</v>
      </c>
    </row>
    <row r="3797" spans="1:20" ht="43.2" x14ac:dyDescent="0.3">
      <c r="A3797">
        <v>1143</v>
      </c>
      <c r="B3797" s="3" t="s">
        <v>1144</v>
      </c>
      <c r="C3797" s="3" t="s">
        <v>5253</v>
      </c>
      <c r="D3797">
        <v>45000</v>
      </c>
      <c r="E3797">
        <v>186</v>
      </c>
      <c r="F3797" s="6" t="s">
        <v>8221</v>
      </c>
      <c r="G3797" t="s">
        <v>8224</v>
      </c>
      <c r="H3797" t="s">
        <v>8246</v>
      </c>
      <c r="I3797">
        <v>1450327126</v>
      </c>
      <c r="J3797">
        <v>1447735126</v>
      </c>
      <c r="K3797" t="b">
        <v>0</v>
      </c>
      <c r="L3797">
        <v>8</v>
      </c>
      <c r="M3797" t="b">
        <v>0</v>
      </c>
      <c r="N3797" t="s">
        <v>8283</v>
      </c>
      <c r="O3797" s="9">
        <f t="shared" si="354"/>
        <v>0.41333333333333333</v>
      </c>
      <c r="P3797" s="10">
        <f t="shared" si="355"/>
        <v>23.25</v>
      </c>
      <c r="Q3797" t="str">
        <f t="shared" si="356"/>
        <v>games</v>
      </c>
      <c r="R3797" t="str">
        <f t="shared" si="357"/>
        <v>mobile games</v>
      </c>
      <c r="S3797" s="15">
        <f t="shared" si="358"/>
        <v>42324.94358796296</v>
      </c>
      <c r="T3797" s="15">
        <f t="shared" si="359"/>
        <v>42354.94358796296</v>
      </c>
    </row>
    <row r="3798" spans="1:20" ht="43.2" x14ac:dyDescent="0.3">
      <c r="A3798">
        <v>2151</v>
      </c>
      <c r="B3798" s="3" t="s">
        <v>2152</v>
      </c>
      <c r="C3798" s="3" t="s">
        <v>6261</v>
      </c>
      <c r="D3798">
        <v>45000</v>
      </c>
      <c r="E3798">
        <v>118</v>
      </c>
      <c r="F3798" s="6" t="s">
        <v>8221</v>
      </c>
      <c r="G3798" t="s">
        <v>8224</v>
      </c>
      <c r="H3798" t="s">
        <v>8246</v>
      </c>
      <c r="I3798">
        <v>1467231614</v>
      </c>
      <c r="J3798">
        <v>1464639614</v>
      </c>
      <c r="K3798" t="b">
        <v>0</v>
      </c>
      <c r="L3798">
        <v>6</v>
      </c>
      <c r="M3798" t="b">
        <v>0</v>
      </c>
      <c r="N3798" t="s">
        <v>8282</v>
      </c>
      <c r="O3798" s="9">
        <f t="shared" si="354"/>
        <v>0.26222222222222225</v>
      </c>
      <c r="P3798" s="10">
        <f t="shared" si="355"/>
        <v>19.666666666666668</v>
      </c>
      <c r="Q3798" t="str">
        <f t="shared" si="356"/>
        <v>games</v>
      </c>
      <c r="R3798" t="str">
        <f t="shared" si="357"/>
        <v>video games</v>
      </c>
      <c r="S3798" s="15">
        <f t="shared" si="358"/>
        <v>42520.597384259265</v>
      </c>
      <c r="T3798" s="15">
        <f t="shared" si="359"/>
        <v>42550.597384259265</v>
      </c>
    </row>
    <row r="3799" spans="1:20" ht="28.8" x14ac:dyDescent="0.3">
      <c r="A3799">
        <v>2884</v>
      </c>
      <c r="B3799" s="3" t="s">
        <v>2884</v>
      </c>
      <c r="C3799" s="3" t="s">
        <v>6994</v>
      </c>
      <c r="D3799">
        <v>45000</v>
      </c>
      <c r="E3799">
        <v>185</v>
      </c>
      <c r="F3799" s="6" t="s">
        <v>8221</v>
      </c>
      <c r="G3799" t="s">
        <v>8224</v>
      </c>
      <c r="H3799" t="s">
        <v>8246</v>
      </c>
      <c r="I3799">
        <v>1417800435</v>
      </c>
      <c r="J3799">
        <v>1415208435</v>
      </c>
      <c r="K3799" t="b">
        <v>0</v>
      </c>
      <c r="L3799">
        <v>4</v>
      </c>
      <c r="M3799" t="b">
        <v>0</v>
      </c>
      <c r="N3799" t="s">
        <v>8271</v>
      </c>
      <c r="O3799" s="9">
        <f t="shared" si="354"/>
        <v>0.41111111111111115</v>
      </c>
      <c r="P3799" s="10">
        <f t="shared" si="355"/>
        <v>46.25</v>
      </c>
      <c r="Q3799" t="str">
        <f t="shared" si="356"/>
        <v>theater</v>
      </c>
      <c r="R3799" t="str">
        <f t="shared" si="357"/>
        <v>plays</v>
      </c>
      <c r="S3799" s="15">
        <f t="shared" si="358"/>
        <v>41948.477256944447</v>
      </c>
      <c r="T3799" s="15">
        <f t="shared" si="359"/>
        <v>41978.477256944447</v>
      </c>
    </row>
    <row r="3800" spans="1:20" ht="43.2" x14ac:dyDescent="0.3">
      <c r="A3800">
        <v>1800</v>
      </c>
      <c r="B3800" s="3" t="s">
        <v>1801</v>
      </c>
      <c r="C3800" s="3" t="s">
        <v>5910</v>
      </c>
      <c r="D3800">
        <v>46260</v>
      </c>
      <c r="E3800">
        <v>9460</v>
      </c>
      <c r="F3800" s="6" t="s">
        <v>8221</v>
      </c>
      <c r="G3800" t="s">
        <v>8225</v>
      </c>
      <c r="H3800" t="s">
        <v>8247</v>
      </c>
      <c r="I3800">
        <v>1476109970</v>
      </c>
      <c r="J3800">
        <v>1473517970</v>
      </c>
      <c r="K3800" t="b">
        <v>1</v>
      </c>
      <c r="L3800">
        <v>113</v>
      </c>
      <c r="M3800" t="b">
        <v>0</v>
      </c>
      <c r="N3800" t="s">
        <v>8285</v>
      </c>
      <c r="O3800" s="9">
        <f t="shared" si="354"/>
        <v>20.44963251188932</v>
      </c>
      <c r="P3800" s="10">
        <f t="shared" si="355"/>
        <v>83.716814159292042</v>
      </c>
      <c r="Q3800" t="str">
        <f t="shared" si="356"/>
        <v>photography</v>
      </c>
      <c r="R3800" t="str">
        <f t="shared" si="357"/>
        <v>photobooks</v>
      </c>
      <c r="S3800" s="15">
        <f t="shared" si="358"/>
        <v>42623.356134259258</v>
      </c>
      <c r="T3800" s="15">
        <f t="shared" si="359"/>
        <v>42653.356134259258</v>
      </c>
    </row>
    <row r="3801" spans="1:20" ht="28.8" x14ac:dyDescent="0.3">
      <c r="A3801">
        <v>1913</v>
      </c>
      <c r="B3801" s="3" t="s">
        <v>1914</v>
      </c>
      <c r="C3801" s="3" t="s">
        <v>6023</v>
      </c>
      <c r="D3801">
        <v>48000</v>
      </c>
      <c r="E3801">
        <v>637</v>
      </c>
      <c r="F3801" s="6" t="s">
        <v>8221</v>
      </c>
      <c r="G3801" t="s">
        <v>8225</v>
      </c>
      <c r="H3801" t="s">
        <v>8247</v>
      </c>
      <c r="I3801">
        <v>1412770578</v>
      </c>
      <c r="J3801">
        <v>1410178578</v>
      </c>
      <c r="K3801" t="b">
        <v>0</v>
      </c>
      <c r="L3801">
        <v>26</v>
      </c>
      <c r="M3801" t="b">
        <v>0</v>
      </c>
      <c r="N3801" t="s">
        <v>8294</v>
      </c>
      <c r="O3801" s="9">
        <f t="shared" si="354"/>
        <v>1.3270833333333334</v>
      </c>
      <c r="P3801" s="10">
        <f t="shared" si="355"/>
        <v>24.5</v>
      </c>
      <c r="Q3801" t="str">
        <f t="shared" si="356"/>
        <v>technology</v>
      </c>
      <c r="R3801" t="str">
        <f t="shared" si="357"/>
        <v>gadgets</v>
      </c>
      <c r="S3801" s="15">
        <f t="shared" si="358"/>
        <v>41890.261319444442</v>
      </c>
      <c r="T3801" s="15">
        <f t="shared" si="359"/>
        <v>41920.261319444442</v>
      </c>
    </row>
    <row r="3802" spans="1:20" ht="57.6" x14ac:dyDescent="0.3">
      <c r="A3802">
        <v>712</v>
      </c>
      <c r="B3802" s="3" t="s">
        <v>713</v>
      </c>
      <c r="C3802" s="3" t="s">
        <v>4822</v>
      </c>
      <c r="D3802">
        <v>48500</v>
      </c>
      <c r="E3802">
        <v>105</v>
      </c>
      <c r="F3802" s="6" t="s">
        <v>8221</v>
      </c>
      <c r="G3802" t="s">
        <v>8224</v>
      </c>
      <c r="H3802" t="s">
        <v>8246</v>
      </c>
      <c r="I3802">
        <v>1455466832</v>
      </c>
      <c r="J3802">
        <v>1452874832</v>
      </c>
      <c r="K3802" t="b">
        <v>0</v>
      </c>
      <c r="L3802">
        <v>4</v>
      </c>
      <c r="M3802" t="b">
        <v>0</v>
      </c>
      <c r="N3802" t="s">
        <v>8273</v>
      </c>
      <c r="O3802" s="9">
        <f t="shared" si="354"/>
        <v>0.21649484536082475</v>
      </c>
      <c r="P3802" s="10">
        <f t="shared" si="355"/>
        <v>26.25</v>
      </c>
      <c r="Q3802" t="str">
        <f t="shared" si="356"/>
        <v>technology</v>
      </c>
      <c r="R3802" t="str">
        <f t="shared" si="357"/>
        <v>wearables</v>
      </c>
      <c r="S3802" s="15">
        <f t="shared" si="358"/>
        <v>42384.430925925932</v>
      </c>
      <c r="T3802" s="15">
        <f t="shared" si="359"/>
        <v>42414.430925925932</v>
      </c>
    </row>
    <row r="3803" spans="1:20" ht="43.2" x14ac:dyDescent="0.3">
      <c r="A3803">
        <v>3098</v>
      </c>
      <c r="B3803" s="3" t="s">
        <v>3098</v>
      </c>
      <c r="C3803" s="3" t="s">
        <v>7208</v>
      </c>
      <c r="D3803">
        <v>48725</v>
      </c>
      <c r="E3803">
        <v>1758</v>
      </c>
      <c r="F3803" s="6" t="s">
        <v>8221</v>
      </c>
      <c r="G3803" t="s">
        <v>8224</v>
      </c>
      <c r="H3803" t="s">
        <v>8246</v>
      </c>
      <c r="I3803">
        <v>1454890620</v>
      </c>
      <c r="J3803">
        <v>1450724449</v>
      </c>
      <c r="K3803" t="b">
        <v>0</v>
      </c>
      <c r="L3803">
        <v>27</v>
      </c>
      <c r="M3803" t="b">
        <v>0</v>
      </c>
      <c r="N3803" t="s">
        <v>8303</v>
      </c>
      <c r="O3803" s="9">
        <f t="shared" si="354"/>
        <v>3.6080041046690612</v>
      </c>
      <c r="P3803" s="10">
        <f t="shared" si="355"/>
        <v>65.111111111111114</v>
      </c>
      <c r="Q3803" t="str">
        <f t="shared" si="356"/>
        <v>theater</v>
      </c>
      <c r="R3803" t="str">
        <f t="shared" si="357"/>
        <v>spaces</v>
      </c>
      <c r="S3803" s="15">
        <f t="shared" si="358"/>
        <v>42359.542233796295</v>
      </c>
      <c r="T3803" s="15">
        <f t="shared" si="359"/>
        <v>42407.76180555555</v>
      </c>
    </row>
    <row r="3804" spans="1:20" ht="28.8" x14ac:dyDescent="0.3">
      <c r="A3804">
        <v>952</v>
      </c>
      <c r="B3804" s="3" t="s">
        <v>953</v>
      </c>
      <c r="C3804" s="3" t="s">
        <v>5062</v>
      </c>
      <c r="D3804">
        <v>49000</v>
      </c>
      <c r="E3804">
        <v>19572</v>
      </c>
      <c r="F3804" s="6" t="s">
        <v>8221</v>
      </c>
      <c r="G3804" t="s">
        <v>8224</v>
      </c>
      <c r="H3804" t="s">
        <v>8246</v>
      </c>
      <c r="I3804">
        <v>1479483812</v>
      </c>
      <c r="J3804">
        <v>1476888212</v>
      </c>
      <c r="K3804" t="b">
        <v>0</v>
      </c>
      <c r="L3804">
        <v>196</v>
      </c>
      <c r="M3804" t="b">
        <v>0</v>
      </c>
      <c r="N3804" t="s">
        <v>8273</v>
      </c>
      <c r="O3804" s="9">
        <f t="shared" si="354"/>
        <v>39.942857142857143</v>
      </c>
      <c r="P3804" s="10">
        <f t="shared" si="355"/>
        <v>99.857142857142861</v>
      </c>
      <c r="Q3804" t="str">
        <f t="shared" si="356"/>
        <v>technology</v>
      </c>
      <c r="R3804" t="str">
        <f t="shared" si="357"/>
        <v>wearables</v>
      </c>
      <c r="S3804" s="15">
        <f t="shared" si="358"/>
        <v>42662.363564814819</v>
      </c>
      <c r="T3804" s="15">
        <f t="shared" si="359"/>
        <v>42692.405231481483</v>
      </c>
    </row>
    <row r="3805" spans="1:20" ht="43.2" x14ac:dyDescent="0.3">
      <c r="A3805">
        <v>161</v>
      </c>
      <c r="B3805" s="3" t="s">
        <v>163</v>
      </c>
      <c r="C3805" s="3" t="s">
        <v>4271</v>
      </c>
      <c r="D3805">
        <v>50000</v>
      </c>
      <c r="E3805">
        <v>5</v>
      </c>
      <c r="F3805" s="6" t="s">
        <v>8221</v>
      </c>
      <c r="G3805" t="s">
        <v>8224</v>
      </c>
      <c r="H3805" t="s">
        <v>8246</v>
      </c>
      <c r="I3805">
        <v>1404318595</v>
      </c>
      <c r="J3805">
        <v>1401726595</v>
      </c>
      <c r="K3805" t="b">
        <v>0</v>
      </c>
      <c r="L3805">
        <v>1</v>
      </c>
      <c r="M3805" t="b">
        <v>0</v>
      </c>
      <c r="N3805" t="s">
        <v>8268</v>
      </c>
      <c r="O3805" s="9">
        <f t="shared" si="354"/>
        <v>0.01</v>
      </c>
      <c r="P3805" s="10">
        <f t="shared" si="355"/>
        <v>5</v>
      </c>
      <c r="Q3805" t="str">
        <f t="shared" si="356"/>
        <v>film &amp; video</v>
      </c>
      <c r="R3805" t="str">
        <f t="shared" si="357"/>
        <v>drama</v>
      </c>
      <c r="S3805" s="15">
        <f t="shared" si="358"/>
        <v>41792.437442129631</v>
      </c>
      <c r="T3805" s="15">
        <f t="shared" si="359"/>
        <v>41822.437442129631</v>
      </c>
    </row>
    <row r="3806" spans="1:20" ht="43.2" x14ac:dyDescent="0.3">
      <c r="A3806">
        <v>171</v>
      </c>
      <c r="B3806" s="3" t="s">
        <v>173</v>
      </c>
      <c r="C3806" s="3" t="s">
        <v>4281</v>
      </c>
      <c r="D3806">
        <v>50000</v>
      </c>
      <c r="E3806">
        <v>1</v>
      </c>
      <c r="F3806" s="6" t="s">
        <v>8221</v>
      </c>
      <c r="G3806" t="s">
        <v>8224</v>
      </c>
      <c r="H3806" t="s">
        <v>8246</v>
      </c>
      <c r="I3806">
        <v>1470975614</v>
      </c>
      <c r="J3806">
        <v>1465791614</v>
      </c>
      <c r="K3806" t="b">
        <v>0</v>
      </c>
      <c r="L3806">
        <v>1</v>
      </c>
      <c r="M3806" t="b">
        <v>0</v>
      </c>
      <c r="N3806" t="s">
        <v>8268</v>
      </c>
      <c r="O3806" s="9">
        <f t="shared" si="354"/>
        <v>2E-3</v>
      </c>
      <c r="P3806" s="10">
        <f t="shared" si="355"/>
        <v>1</v>
      </c>
      <c r="Q3806" t="str">
        <f t="shared" si="356"/>
        <v>film &amp; video</v>
      </c>
      <c r="R3806" t="str">
        <f t="shared" si="357"/>
        <v>drama</v>
      </c>
      <c r="S3806" s="15">
        <f t="shared" si="358"/>
        <v>42533.930717592593</v>
      </c>
      <c r="T3806" s="15">
        <f t="shared" si="359"/>
        <v>42593.930717592593</v>
      </c>
    </row>
    <row r="3807" spans="1:20" ht="43.2" x14ac:dyDescent="0.3">
      <c r="A3807">
        <v>208</v>
      </c>
      <c r="B3807" s="3" t="s">
        <v>210</v>
      </c>
      <c r="C3807" s="3" t="s">
        <v>4318</v>
      </c>
      <c r="D3807">
        <v>50000</v>
      </c>
      <c r="E3807">
        <v>0</v>
      </c>
      <c r="F3807" s="6" t="s">
        <v>8221</v>
      </c>
      <c r="G3807" t="s">
        <v>8226</v>
      </c>
      <c r="H3807" t="s">
        <v>8248</v>
      </c>
      <c r="I3807">
        <v>1418719967</v>
      </c>
      <c r="J3807">
        <v>1416127967</v>
      </c>
      <c r="K3807" t="b">
        <v>0</v>
      </c>
      <c r="L3807">
        <v>0</v>
      </c>
      <c r="M3807" t="b">
        <v>0</v>
      </c>
      <c r="N3807" t="s">
        <v>8268</v>
      </c>
      <c r="O3807" s="9">
        <f t="shared" si="354"/>
        <v>0</v>
      </c>
      <c r="P3807" s="10" t="e">
        <f t="shared" si="355"/>
        <v>#DIV/0!</v>
      </c>
      <c r="Q3807" t="str">
        <f t="shared" si="356"/>
        <v>film &amp; video</v>
      </c>
      <c r="R3807" t="str">
        <f t="shared" si="357"/>
        <v>drama</v>
      </c>
      <c r="S3807" s="15">
        <f t="shared" si="358"/>
        <v>41959.119988425926</v>
      </c>
      <c r="T3807" s="15">
        <f t="shared" si="359"/>
        <v>41989.119988425926</v>
      </c>
    </row>
    <row r="3808" spans="1:20" ht="43.2" x14ac:dyDescent="0.3">
      <c r="A3808">
        <v>213</v>
      </c>
      <c r="B3808" s="3" t="s">
        <v>215</v>
      </c>
      <c r="C3808" s="3" t="s">
        <v>4323</v>
      </c>
      <c r="D3808">
        <v>50000</v>
      </c>
      <c r="E3808">
        <v>20</v>
      </c>
      <c r="F3808" s="6" t="s">
        <v>8221</v>
      </c>
      <c r="G3808" t="s">
        <v>8224</v>
      </c>
      <c r="H3808" t="s">
        <v>8246</v>
      </c>
      <c r="I3808">
        <v>1439734001</v>
      </c>
      <c r="J3808">
        <v>1437142547</v>
      </c>
      <c r="K3808" t="b">
        <v>0</v>
      </c>
      <c r="L3808">
        <v>1</v>
      </c>
      <c r="M3808" t="b">
        <v>0</v>
      </c>
      <c r="N3808" t="s">
        <v>8268</v>
      </c>
      <c r="O3808" s="9">
        <f t="shared" si="354"/>
        <v>0.04</v>
      </c>
      <c r="P3808" s="10">
        <f t="shared" si="355"/>
        <v>20</v>
      </c>
      <c r="Q3808" t="str">
        <f t="shared" si="356"/>
        <v>film &amp; video</v>
      </c>
      <c r="R3808" t="str">
        <f t="shared" si="357"/>
        <v>drama</v>
      </c>
      <c r="S3808" s="15">
        <f t="shared" si="358"/>
        <v>42202.344293981485</v>
      </c>
      <c r="T3808" s="15">
        <f t="shared" si="359"/>
        <v>42232.337974537033</v>
      </c>
    </row>
    <row r="3809" spans="1:20" ht="43.2" x14ac:dyDescent="0.3">
      <c r="A3809">
        <v>216</v>
      </c>
      <c r="B3809" s="3" t="s">
        <v>218</v>
      </c>
      <c r="C3809" s="3" t="s">
        <v>4326</v>
      </c>
      <c r="D3809">
        <v>50000</v>
      </c>
      <c r="E3809">
        <v>27849.22</v>
      </c>
      <c r="F3809" s="6" t="s">
        <v>8221</v>
      </c>
      <c r="G3809" t="s">
        <v>8224</v>
      </c>
      <c r="H3809" t="s">
        <v>8246</v>
      </c>
      <c r="I3809">
        <v>1429740037</v>
      </c>
      <c r="J3809">
        <v>1425423637</v>
      </c>
      <c r="K3809" t="b">
        <v>0</v>
      </c>
      <c r="L3809">
        <v>84</v>
      </c>
      <c r="M3809" t="b">
        <v>0</v>
      </c>
      <c r="N3809" t="s">
        <v>8268</v>
      </c>
      <c r="O3809" s="9">
        <f t="shared" si="354"/>
        <v>55.698440000000005</v>
      </c>
      <c r="P3809" s="10">
        <f t="shared" si="355"/>
        <v>331.53833333333336</v>
      </c>
      <c r="Q3809" t="str">
        <f t="shared" si="356"/>
        <v>film &amp; video</v>
      </c>
      <c r="R3809" t="str">
        <f t="shared" si="357"/>
        <v>drama</v>
      </c>
      <c r="S3809" s="15">
        <f t="shared" si="358"/>
        <v>42066.708761574075</v>
      </c>
      <c r="T3809" s="15">
        <f t="shared" si="359"/>
        <v>42116.667094907403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ref="O3810:O3873" si="360">E3810/D3810*100</f>
        <v>100</v>
      </c>
      <c r="P3810" s="10">
        <f t="shared" ref="P3810:P3873" si="361">E3810/L3810</f>
        <v>41.666666666666664</v>
      </c>
      <c r="Q3810" t="str">
        <f t="shared" ref="Q3810:Q3873" si="362">LEFT(N3810, SEARCH("/", N3810)-1)</f>
        <v>theater</v>
      </c>
      <c r="R3810" t="str">
        <f t="shared" ref="R3810:R3873" si="363">RIGHT(N3810,LEN(N3810)-SEARCH("/",N3810))</f>
        <v>plays</v>
      </c>
      <c r="S3810" s="15">
        <f t="shared" si="358"/>
        <v>42059.203923611116</v>
      </c>
      <c r="T3810" s="15">
        <f t="shared" si="35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60"/>
        <v>101.25</v>
      </c>
      <c r="P3811" s="10">
        <f t="shared" si="361"/>
        <v>53.289473684210527</v>
      </c>
      <c r="Q3811" t="str">
        <f t="shared" si="362"/>
        <v>theater</v>
      </c>
      <c r="R3811" t="str">
        <f t="shared" si="363"/>
        <v>plays</v>
      </c>
      <c r="S3811" s="15">
        <f t="shared" si="358"/>
        <v>41800.276701388888</v>
      </c>
      <c r="T3811" s="15">
        <f t="shared" si="35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60"/>
        <v>121.73333333333333</v>
      </c>
      <c r="P3812" s="10">
        <f t="shared" si="361"/>
        <v>70.230769230769226</v>
      </c>
      <c r="Q3812" t="str">
        <f t="shared" si="362"/>
        <v>theater</v>
      </c>
      <c r="R3812" t="str">
        <f t="shared" si="363"/>
        <v>plays</v>
      </c>
      <c r="S3812" s="15">
        <f t="shared" si="358"/>
        <v>42054.599050925928</v>
      </c>
      <c r="T3812" s="15">
        <f t="shared" si="35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60"/>
        <v>330</v>
      </c>
      <c r="P3813" s="10">
        <f t="shared" si="361"/>
        <v>43.421052631578945</v>
      </c>
      <c r="Q3813" t="str">
        <f t="shared" si="362"/>
        <v>theater</v>
      </c>
      <c r="R3813" t="str">
        <f t="shared" si="363"/>
        <v>plays</v>
      </c>
      <c r="S3813" s="15">
        <f t="shared" si="358"/>
        <v>42487.37700231481</v>
      </c>
      <c r="T3813" s="15">
        <f t="shared" si="35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60"/>
        <v>109.55</v>
      </c>
      <c r="P3814" s="10">
        <f t="shared" si="361"/>
        <v>199.18181818181819</v>
      </c>
      <c r="Q3814" t="str">
        <f t="shared" si="362"/>
        <v>theater</v>
      </c>
      <c r="R3814" t="str">
        <f t="shared" si="363"/>
        <v>plays</v>
      </c>
      <c r="S3814" s="15">
        <f t="shared" si="358"/>
        <v>42109.501250000001</v>
      </c>
      <c r="T3814" s="15">
        <f t="shared" si="35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60"/>
        <v>100.95190476190474</v>
      </c>
      <c r="P3815" s="10">
        <f t="shared" si="361"/>
        <v>78.518148148148143</v>
      </c>
      <c r="Q3815" t="str">
        <f t="shared" si="362"/>
        <v>theater</v>
      </c>
      <c r="R3815" t="str">
        <f t="shared" si="363"/>
        <v>plays</v>
      </c>
      <c r="S3815" s="15">
        <f t="shared" si="358"/>
        <v>42497.025706018518</v>
      </c>
      <c r="T3815" s="15">
        <f t="shared" si="35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60"/>
        <v>140.13333333333333</v>
      </c>
      <c r="P3816" s="10">
        <f t="shared" si="361"/>
        <v>61.823529411764703</v>
      </c>
      <c r="Q3816" t="str">
        <f t="shared" si="362"/>
        <v>theater</v>
      </c>
      <c r="R3816" t="str">
        <f t="shared" si="363"/>
        <v>plays</v>
      </c>
      <c r="S3816" s="15">
        <f t="shared" si="358"/>
        <v>42058.654074074075</v>
      </c>
      <c r="T3816" s="15">
        <f t="shared" si="35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60"/>
        <v>100.001</v>
      </c>
      <c r="P3817" s="10">
        <f t="shared" si="361"/>
        <v>50.000500000000002</v>
      </c>
      <c r="Q3817" t="str">
        <f t="shared" si="362"/>
        <v>theater</v>
      </c>
      <c r="R3817" t="str">
        <f t="shared" si="363"/>
        <v>plays</v>
      </c>
      <c r="S3817" s="15">
        <f t="shared" si="358"/>
        <v>42207.009918981479</v>
      </c>
      <c r="T3817" s="15">
        <f t="shared" si="35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60"/>
        <v>119.238</v>
      </c>
      <c r="P3818" s="10">
        <f t="shared" si="361"/>
        <v>48.339729729729726</v>
      </c>
      <c r="Q3818" t="str">
        <f t="shared" si="362"/>
        <v>theater</v>
      </c>
      <c r="R3818" t="str">
        <f t="shared" si="363"/>
        <v>plays</v>
      </c>
      <c r="S3818" s="15">
        <f t="shared" si="358"/>
        <v>41807.440081018518</v>
      </c>
      <c r="T3818" s="15">
        <f t="shared" si="35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60"/>
        <v>107.25</v>
      </c>
      <c r="P3819" s="10">
        <f t="shared" si="361"/>
        <v>107.25</v>
      </c>
      <c r="Q3819" t="str">
        <f t="shared" si="362"/>
        <v>theater</v>
      </c>
      <c r="R3819" t="str">
        <f t="shared" si="363"/>
        <v>plays</v>
      </c>
      <c r="S3819" s="15">
        <f t="shared" si="358"/>
        <v>42284.44694444444</v>
      </c>
      <c r="T3819" s="15">
        <f t="shared" si="35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60"/>
        <v>227.99999999999997</v>
      </c>
      <c r="P3820" s="10">
        <f t="shared" si="361"/>
        <v>57</v>
      </c>
      <c r="Q3820" t="str">
        <f t="shared" si="362"/>
        <v>theater</v>
      </c>
      <c r="R3820" t="str">
        <f t="shared" si="363"/>
        <v>plays</v>
      </c>
      <c r="S3820" s="15">
        <f t="shared" si="358"/>
        <v>42045.59238425926</v>
      </c>
      <c r="T3820" s="15">
        <f t="shared" si="35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60"/>
        <v>106.4</v>
      </c>
      <c r="P3821" s="10">
        <f t="shared" si="361"/>
        <v>40.92307692307692</v>
      </c>
      <c r="Q3821" t="str">
        <f t="shared" si="362"/>
        <v>theater</v>
      </c>
      <c r="R3821" t="str">
        <f t="shared" si="363"/>
        <v>plays</v>
      </c>
      <c r="S3821" s="15">
        <f t="shared" si="358"/>
        <v>42183.959537037037</v>
      </c>
      <c r="T3821" s="15">
        <f t="shared" si="35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60"/>
        <v>143.33333333333334</v>
      </c>
      <c r="P3822" s="10">
        <f t="shared" si="361"/>
        <v>21.5</v>
      </c>
      <c r="Q3822" t="str">
        <f t="shared" si="362"/>
        <v>theater</v>
      </c>
      <c r="R3822" t="str">
        <f t="shared" si="363"/>
        <v>plays</v>
      </c>
      <c r="S3822" s="15">
        <f t="shared" si="358"/>
        <v>42160.401817129634</v>
      </c>
      <c r="T3822" s="15">
        <f t="shared" si="359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60"/>
        <v>104.54285714285714</v>
      </c>
      <c r="P3823" s="10">
        <f t="shared" si="361"/>
        <v>79.543478260869563</v>
      </c>
      <c r="Q3823" t="str">
        <f t="shared" si="362"/>
        <v>theater</v>
      </c>
      <c r="R3823" t="str">
        <f t="shared" si="363"/>
        <v>plays</v>
      </c>
      <c r="S3823" s="15">
        <f t="shared" si="358"/>
        <v>42340.930636574078</v>
      </c>
      <c r="T3823" s="15">
        <f t="shared" si="35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60"/>
        <v>110.02000000000001</v>
      </c>
      <c r="P3824" s="10">
        <f t="shared" si="361"/>
        <v>72.381578947368425</v>
      </c>
      <c r="Q3824" t="str">
        <f t="shared" si="362"/>
        <v>theater</v>
      </c>
      <c r="R3824" t="str">
        <f t="shared" si="363"/>
        <v>plays</v>
      </c>
      <c r="S3824" s="15">
        <f t="shared" si="358"/>
        <v>42329.588159722218</v>
      </c>
      <c r="T3824" s="15">
        <f t="shared" si="35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60"/>
        <v>106</v>
      </c>
      <c r="P3825" s="10">
        <f t="shared" si="361"/>
        <v>64.634146341463421</v>
      </c>
      <c r="Q3825" t="str">
        <f t="shared" si="362"/>
        <v>theater</v>
      </c>
      <c r="R3825" t="str">
        <f t="shared" si="363"/>
        <v>plays</v>
      </c>
      <c r="S3825" s="15">
        <f t="shared" si="358"/>
        <v>42170.660231481481</v>
      </c>
      <c r="T3825" s="15">
        <f t="shared" si="35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60"/>
        <v>108</v>
      </c>
      <c r="P3826" s="10">
        <f t="shared" si="361"/>
        <v>38.571428571428569</v>
      </c>
      <c r="Q3826" t="str">
        <f t="shared" si="362"/>
        <v>theater</v>
      </c>
      <c r="R3826" t="str">
        <f t="shared" si="363"/>
        <v>plays</v>
      </c>
      <c r="S3826" s="15">
        <f t="shared" si="358"/>
        <v>42571.376192129625</v>
      </c>
      <c r="T3826" s="15">
        <f t="shared" si="35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60"/>
        <v>105.42</v>
      </c>
      <c r="P3827" s="10">
        <f t="shared" si="361"/>
        <v>107.57142857142857</v>
      </c>
      <c r="Q3827" t="str">
        <f t="shared" si="362"/>
        <v>theater</v>
      </c>
      <c r="R3827" t="str">
        <f t="shared" si="363"/>
        <v>plays</v>
      </c>
      <c r="S3827" s="15">
        <f t="shared" si="358"/>
        <v>42150.819606481484</v>
      </c>
      <c r="T3827" s="15">
        <f t="shared" si="35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60"/>
        <v>119.16666666666667</v>
      </c>
      <c r="P3828" s="10">
        <f t="shared" si="361"/>
        <v>27.5</v>
      </c>
      <c r="Q3828" t="str">
        <f t="shared" si="362"/>
        <v>theater</v>
      </c>
      <c r="R3828" t="str">
        <f t="shared" si="363"/>
        <v>plays</v>
      </c>
      <c r="S3828" s="15">
        <f t="shared" si="358"/>
        <v>42101.173541666663</v>
      </c>
      <c r="T3828" s="15">
        <f t="shared" si="35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60"/>
        <v>152.66666666666666</v>
      </c>
      <c r="P3829" s="10">
        <f t="shared" si="361"/>
        <v>70.461538461538467</v>
      </c>
      <c r="Q3829" t="str">
        <f t="shared" si="362"/>
        <v>theater</v>
      </c>
      <c r="R3829" t="str">
        <f t="shared" si="363"/>
        <v>plays</v>
      </c>
      <c r="S3829" s="15">
        <f t="shared" si="358"/>
        <v>42034.678252314814</v>
      </c>
      <c r="T3829" s="15">
        <f t="shared" si="35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60"/>
        <v>100</v>
      </c>
      <c r="P3830" s="10">
        <f t="shared" si="361"/>
        <v>178.57142857142858</v>
      </c>
      <c r="Q3830" t="str">
        <f t="shared" si="362"/>
        <v>theater</v>
      </c>
      <c r="R3830" t="str">
        <f t="shared" si="363"/>
        <v>plays</v>
      </c>
      <c r="S3830" s="15">
        <f t="shared" si="358"/>
        <v>41944.277627314819</v>
      </c>
      <c r="T3830" s="15">
        <f t="shared" si="359"/>
        <v>42004.319293981483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60"/>
        <v>100.2</v>
      </c>
      <c r="P3831" s="10">
        <f t="shared" si="361"/>
        <v>62.625</v>
      </c>
      <c r="Q3831" t="str">
        <f t="shared" si="362"/>
        <v>theater</v>
      </c>
      <c r="R3831" t="str">
        <f t="shared" si="363"/>
        <v>plays</v>
      </c>
      <c r="S3831" s="15">
        <f t="shared" si="358"/>
        <v>42593.615405092598</v>
      </c>
      <c r="T3831" s="15">
        <f t="shared" si="35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60"/>
        <v>225</v>
      </c>
      <c r="P3832" s="10">
        <f t="shared" si="361"/>
        <v>75</v>
      </c>
      <c r="Q3832" t="str">
        <f t="shared" si="362"/>
        <v>theater</v>
      </c>
      <c r="R3832" t="str">
        <f t="shared" si="363"/>
        <v>plays</v>
      </c>
      <c r="S3832" s="15">
        <f t="shared" si="358"/>
        <v>42503.490868055553</v>
      </c>
      <c r="T3832" s="15">
        <f t="shared" si="35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60"/>
        <v>106.02199999999999</v>
      </c>
      <c r="P3833" s="10">
        <f t="shared" si="361"/>
        <v>58.901111111111113</v>
      </c>
      <c r="Q3833" t="str">
        <f t="shared" si="362"/>
        <v>theater</v>
      </c>
      <c r="R3833" t="str">
        <f t="shared" si="363"/>
        <v>plays</v>
      </c>
      <c r="S3833" s="15">
        <f t="shared" si="358"/>
        <v>41927.598900462966</v>
      </c>
      <c r="T3833" s="15">
        <f t="shared" si="35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60"/>
        <v>104.66666666666666</v>
      </c>
      <c r="P3834" s="10">
        <f t="shared" si="361"/>
        <v>139.55555555555554</v>
      </c>
      <c r="Q3834" t="str">
        <f t="shared" si="362"/>
        <v>theater</v>
      </c>
      <c r="R3834" t="str">
        <f t="shared" si="363"/>
        <v>plays</v>
      </c>
      <c r="S3834" s="15">
        <f t="shared" si="358"/>
        <v>42374.864988425921</v>
      </c>
      <c r="T3834" s="15">
        <f t="shared" si="359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60"/>
        <v>116.66666666666667</v>
      </c>
      <c r="P3835" s="10">
        <f t="shared" si="361"/>
        <v>70</v>
      </c>
      <c r="Q3835" t="str">
        <f t="shared" si="362"/>
        <v>theater</v>
      </c>
      <c r="R3835" t="str">
        <f t="shared" si="363"/>
        <v>plays</v>
      </c>
      <c r="S3835" s="15">
        <f t="shared" si="358"/>
        <v>41963.622361111105</v>
      </c>
      <c r="T3835" s="15">
        <f t="shared" si="35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60"/>
        <v>109.03333333333333</v>
      </c>
      <c r="P3836" s="10">
        <f t="shared" si="361"/>
        <v>57.385964912280699</v>
      </c>
      <c r="Q3836" t="str">
        <f t="shared" si="362"/>
        <v>theater</v>
      </c>
      <c r="R3836" t="str">
        <f t="shared" si="363"/>
        <v>plays</v>
      </c>
      <c r="S3836" s="15">
        <f t="shared" si="358"/>
        <v>42143.195219907408</v>
      </c>
      <c r="T3836" s="15">
        <f t="shared" si="35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60"/>
        <v>160</v>
      </c>
      <c r="P3837" s="10">
        <f t="shared" si="361"/>
        <v>40</v>
      </c>
      <c r="Q3837" t="str">
        <f t="shared" si="362"/>
        <v>theater</v>
      </c>
      <c r="R3837" t="str">
        <f t="shared" si="363"/>
        <v>plays</v>
      </c>
      <c r="S3837" s="15">
        <f t="shared" si="358"/>
        <v>42460.69222222222</v>
      </c>
      <c r="T3837" s="15">
        <f t="shared" si="35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60"/>
        <v>112.5</v>
      </c>
      <c r="P3838" s="10">
        <f t="shared" si="361"/>
        <v>64.285714285714292</v>
      </c>
      <c r="Q3838" t="str">
        <f t="shared" si="362"/>
        <v>theater</v>
      </c>
      <c r="R3838" t="str">
        <f t="shared" si="363"/>
        <v>plays</v>
      </c>
      <c r="S3838" s="15">
        <f t="shared" si="358"/>
        <v>42553.676527777774</v>
      </c>
      <c r="T3838" s="15">
        <f t="shared" si="35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60"/>
        <v>102.1</v>
      </c>
      <c r="P3839" s="10">
        <f t="shared" si="361"/>
        <v>120.11764705882354</v>
      </c>
      <c r="Q3839" t="str">
        <f t="shared" si="362"/>
        <v>theater</v>
      </c>
      <c r="R3839" t="str">
        <f t="shared" si="363"/>
        <v>plays</v>
      </c>
      <c r="S3839" s="15">
        <f t="shared" si="358"/>
        <v>42152.515717592592</v>
      </c>
      <c r="T3839" s="15">
        <f t="shared" si="35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60"/>
        <v>100.824</v>
      </c>
      <c r="P3840" s="10">
        <f t="shared" si="361"/>
        <v>1008.24</v>
      </c>
      <c r="Q3840" t="str">
        <f t="shared" si="362"/>
        <v>theater</v>
      </c>
      <c r="R3840" t="str">
        <f t="shared" si="363"/>
        <v>plays</v>
      </c>
      <c r="S3840" s="15">
        <f t="shared" si="358"/>
        <v>42116.460752314815</v>
      </c>
      <c r="T3840" s="15">
        <f t="shared" si="35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60"/>
        <v>101.25</v>
      </c>
      <c r="P3841" s="10">
        <f t="shared" si="361"/>
        <v>63.28125</v>
      </c>
      <c r="Q3841" t="str">
        <f t="shared" si="362"/>
        <v>theater</v>
      </c>
      <c r="R3841" t="str">
        <f t="shared" si="363"/>
        <v>plays</v>
      </c>
      <c r="S3841" s="15">
        <f t="shared" si="358"/>
        <v>42154.892638888887</v>
      </c>
      <c r="T3841" s="15">
        <f t="shared" si="359"/>
        <v>42214.892638888887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60"/>
        <v>6500</v>
      </c>
      <c r="P3842" s="10">
        <f t="shared" si="361"/>
        <v>21.666666666666668</v>
      </c>
      <c r="Q3842" t="str">
        <f t="shared" si="362"/>
        <v>theater</v>
      </c>
      <c r="R3842" t="str">
        <f t="shared" si="363"/>
        <v>plays</v>
      </c>
      <c r="S3842" s="15">
        <f t="shared" si="358"/>
        <v>42432.451724537037</v>
      </c>
      <c r="T3842" s="15">
        <f t="shared" si="359"/>
        <v>42457.410057870366</v>
      </c>
    </row>
    <row r="3843" spans="1:20" ht="28.8" x14ac:dyDescent="0.3">
      <c r="A3843">
        <v>219</v>
      </c>
      <c r="B3843" s="3" t="s">
        <v>221</v>
      </c>
      <c r="C3843" s="3" t="s">
        <v>4329</v>
      </c>
      <c r="D3843">
        <v>50000</v>
      </c>
      <c r="E3843">
        <v>8815</v>
      </c>
      <c r="F3843" s="6" t="s">
        <v>8221</v>
      </c>
      <c r="G3843" t="s">
        <v>8224</v>
      </c>
      <c r="H3843" t="s">
        <v>8246</v>
      </c>
      <c r="I3843">
        <v>1459493940</v>
      </c>
      <c r="J3843">
        <v>1456732225</v>
      </c>
      <c r="K3843" t="b">
        <v>0</v>
      </c>
      <c r="L3843">
        <v>76</v>
      </c>
      <c r="M3843" t="b">
        <v>0</v>
      </c>
      <c r="N3843" t="s">
        <v>8268</v>
      </c>
      <c r="O3843" s="9">
        <f t="shared" si="360"/>
        <v>17.630000000000003</v>
      </c>
      <c r="P3843" s="10">
        <f t="shared" si="361"/>
        <v>115.98684210526316</v>
      </c>
      <c r="Q3843" t="str">
        <f t="shared" si="362"/>
        <v>film &amp; video</v>
      </c>
      <c r="R3843" t="str">
        <f t="shared" si="363"/>
        <v>drama</v>
      </c>
      <c r="S3843" s="15">
        <f t="shared" ref="S3843:S3906" si="364">(((J3843/60)/60)/24)+DATE(1970,1,1)+(-6/24)</f>
        <v>42429.076678240745</v>
      </c>
      <c r="T3843" s="15">
        <f t="shared" ref="T3843:T3906" si="365">(((I3843/60)/60)/24)+DATE(1970,1,1)+(-6/24)</f>
        <v>42461.040972222225</v>
      </c>
    </row>
    <row r="3844" spans="1:20" ht="43.2" x14ac:dyDescent="0.3">
      <c r="A3844">
        <v>220</v>
      </c>
      <c r="B3844" s="3" t="s">
        <v>222</v>
      </c>
      <c r="C3844" s="3" t="s">
        <v>4330</v>
      </c>
      <c r="D3844">
        <v>50000</v>
      </c>
      <c r="E3844">
        <v>360</v>
      </c>
      <c r="F3844" s="6" t="s">
        <v>8221</v>
      </c>
      <c r="G3844" t="s">
        <v>8224</v>
      </c>
      <c r="H3844" t="s">
        <v>8246</v>
      </c>
      <c r="I3844">
        <v>1440101160</v>
      </c>
      <c r="J3844">
        <v>1436542030</v>
      </c>
      <c r="K3844" t="b">
        <v>0</v>
      </c>
      <c r="L3844">
        <v>3</v>
      </c>
      <c r="M3844" t="b">
        <v>0</v>
      </c>
      <c r="N3844" t="s">
        <v>8268</v>
      </c>
      <c r="O3844" s="9">
        <f t="shared" si="360"/>
        <v>0.72</v>
      </c>
      <c r="P3844" s="10">
        <f t="shared" si="361"/>
        <v>120</v>
      </c>
      <c r="Q3844" t="str">
        <f t="shared" si="362"/>
        <v>film &amp; video</v>
      </c>
      <c r="R3844" t="str">
        <f t="shared" si="363"/>
        <v>drama</v>
      </c>
      <c r="S3844" s="15">
        <f t="shared" si="364"/>
        <v>42195.393865740742</v>
      </c>
      <c r="T3844" s="15">
        <f t="shared" si="365"/>
        <v>42236.587499999994</v>
      </c>
    </row>
    <row r="3845" spans="1:20" x14ac:dyDescent="0.3">
      <c r="A3845">
        <v>221</v>
      </c>
      <c r="B3845" s="3" t="s">
        <v>223</v>
      </c>
      <c r="C3845" s="3" t="s">
        <v>4331</v>
      </c>
      <c r="D3845">
        <v>50000</v>
      </c>
      <c r="E3845">
        <v>0</v>
      </c>
      <c r="F3845" s="6" t="s">
        <v>8221</v>
      </c>
      <c r="G3845" t="s">
        <v>8224</v>
      </c>
      <c r="H3845" t="s">
        <v>8246</v>
      </c>
      <c r="I3845">
        <v>1427569564</v>
      </c>
      <c r="J3845">
        <v>1422389164</v>
      </c>
      <c r="K3845" t="b">
        <v>0</v>
      </c>
      <c r="L3845">
        <v>0</v>
      </c>
      <c r="M3845" t="b">
        <v>0</v>
      </c>
      <c r="N3845" t="s">
        <v>8268</v>
      </c>
      <c r="O3845" s="9">
        <f t="shared" si="360"/>
        <v>0</v>
      </c>
      <c r="P3845" s="10" t="e">
        <f t="shared" si="361"/>
        <v>#DIV/0!</v>
      </c>
      <c r="Q3845" t="str">
        <f t="shared" si="362"/>
        <v>film &amp; video</v>
      </c>
      <c r="R3845" t="str">
        <f t="shared" si="363"/>
        <v>drama</v>
      </c>
      <c r="S3845" s="15">
        <f t="shared" si="364"/>
        <v>42031.587546296301</v>
      </c>
      <c r="T3845" s="15">
        <f t="shared" si="365"/>
        <v>42091.54587962963</v>
      </c>
    </row>
    <row r="3846" spans="1:20" ht="43.2" x14ac:dyDescent="0.3">
      <c r="A3846">
        <v>425</v>
      </c>
      <c r="B3846" s="3" t="s">
        <v>426</v>
      </c>
      <c r="C3846" s="3" t="s">
        <v>4535</v>
      </c>
      <c r="D3846">
        <v>50000</v>
      </c>
      <c r="E3846">
        <v>6</v>
      </c>
      <c r="F3846" s="6" t="s">
        <v>8221</v>
      </c>
      <c r="G3846" t="s">
        <v>8224</v>
      </c>
      <c r="H3846" t="s">
        <v>8246</v>
      </c>
      <c r="I3846">
        <v>1448660404</v>
      </c>
      <c r="J3846">
        <v>1443472804</v>
      </c>
      <c r="K3846" t="b">
        <v>0</v>
      </c>
      <c r="L3846">
        <v>2</v>
      </c>
      <c r="M3846" t="b">
        <v>0</v>
      </c>
      <c r="N3846" t="s">
        <v>8270</v>
      </c>
      <c r="O3846" s="9">
        <f t="shared" si="360"/>
        <v>1.2E-2</v>
      </c>
      <c r="P3846" s="10">
        <f t="shared" si="361"/>
        <v>3</v>
      </c>
      <c r="Q3846" t="str">
        <f t="shared" si="362"/>
        <v>film &amp; video</v>
      </c>
      <c r="R3846" t="str">
        <f t="shared" si="363"/>
        <v>animation</v>
      </c>
      <c r="S3846" s="15">
        <f t="shared" si="364"/>
        <v>42275.611157407402</v>
      </c>
      <c r="T3846" s="15">
        <f t="shared" si="365"/>
        <v>42335.652824074074</v>
      </c>
    </row>
    <row r="3847" spans="1:20" ht="43.2" x14ac:dyDescent="0.3">
      <c r="A3847">
        <v>450</v>
      </c>
      <c r="B3847" s="3" t="s">
        <v>451</v>
      </c>
      <c r="C3847" s="3" t="s">
        <v>4560</v>
      </c>
      <c r="D3847">
        <v>50000</v>
      </c>
      <c r="E3847">
        <v>396</v>
      </c>
      <c r="F3847" s="6" t="s">
        <v>8221</v>
      </c>
      <c r="G3847" t="s">
        <v>8224</v>
      </c>
      <c r="H3847" t="s">
        <v>8246</v>
      </c>
      <c r="I3847">
        <v>1392417800</v>
      </c>
      <c r="J3847">
        <v>1389825800</v>
      </c>
      <c r="K3847" t="b">
        <v>0</v>
      </c>
      <c r="L3847">
        <v>7</v>
      </c>
      <c r="M3847" t="b">
        <v>0</v>
      </c>
      <c r="N3847" t="s">
        <v>8270</v>
      </c>
      <c r="O3847" s="9">
        <f t="shared" si="360"/>
        <v>0.79200000000000004</v>
      </c>
      <c r="P3847" s="10">
        <f t="shared" si="361"/>
        <v>56.571428571428569</v>
      </c>
      <c r="Q3847" t="str">
        <f t="shared" si="362"/>
        <v>film &amp; video</v>
      </c>
      <c r="R3847" t="str">
        <f t="shared" si="363"/>
        <v>animation</v>
      </c>
      <c r="S3847" s="15">
        <f t="shared" si="364"/>
        <v>41654.696759259255</v>
      </c>
      <c r="T3847" s="15">
        <f t="shared" si="365"/>
        <v>41684.696759259255</v>
      </c>
    </row>
    <row r="3848" spans="1:20" ht="43.2" x14ac:dyDescent="0.3">
      <c r="A3848">
        <v>487</v>
      </c>
      <c r="B3848" s="3" t="s">
        <v>488</v>
      </c>
      <c r="C3848" s="3" t="s">
        <v>4597</v>
      </c>
      <c r="D3848">
        <v>50000</v>
      </c>
      <c r="E3848">
        <v>0</v>
      </c>
      <c r="F3848" s="6" t="s">
        <v>8221</v>
      </c>
      <c r="G3848" t="s">
        <v>8229</v>
      </c>
      <c r="H3848" t="s">
        <v>8251</v>
      </c>
      <c r="I3848">
        <v>1482678994</v>
      </c>
      <c r="J3848">
        <v>1477491394</v>
      </c>
      <c r="K3848" t="b">
        <v>0</v>
      </c>
      <c r="L3848">
        <v>0</v>
      </c>
      <c r="M3848" t="b">
        <v>0</v>
      </c>
      <c r="N3848" t="s">
        <v>8270</v>
      </c>
      <c r="O3848" s="9">
        <f t="shared" si="360"/>
        <v>0</v>
      </c>
      <c r="P3848" s="10" t="e">
        <f t="shared" si="361"/>
        <v>#DIV/0!</v>
      </c>
      <c r="Q3848" t="str">
        <f t="shared" si="362"/>
        <v>film &amp; video</v>
      </c>
      <c r="R3848" t="str">
        <f t="shared" si="363"/>
        <v>animation</v>
      </c>
      <c r="S3848" s="15">
        <f t="shared" si="364"/>
        <v>42669.344837962963</v>
      </c>
      <c r="T3848" s="15">
        <f t="shared" si="365"/>
        <v>42729.386504629627</v>
      </c>
    </row>
    <row r="3849" spans="1:20" ht="57.6" x14ac:dyDescent="0.3">
      <c r="A3849">
        <v>508</v>
      </c>
      <c r="B3849" s="3" t="s">
        <v>509</v>
      </c>
      <c r="C3849" s="3" t="s">
        <v>4618</v>
      </c>
      <c r="D3849">
        <v>50000</v>
      </c>
      <c r="E3849">
        <v>400</v>
      </c>
      <c r="F3849" s="6" t="s">
        <v>8221</v>
      </c>
      <c r="G3849" t="s">
        <v>8224</v>
      </c>
      <c r="H3849" t="s">
        <v>8246</v>
      </c>
      <c r="I3849">
        <v>1337955240</v>
      </c>
      <c r="J3849">
        <v>1332808501</v>
      </c>
      <c r="K3849" t="b">
        <v>0</v>
      </c>
      <c r="L3849">
        <v>3</v>
      </c>
      <c r="M3849" t="b">
        <v>0</v>
      </c>
      <c r="N3849" t="s">
        <v>8270</v>
      </c>
      <c r="O3849" s="9">
        <f t="shared" si="360"/>
        <v>0.8</v>
      </c>
      <c r="P3849" s="10">
        <f t="shared" si="361"/>
        <v>133.33333333333334</v>
      </c>
      <c r="Q3849" t="str">
        <f t="shared" si="362"/>
        <v>film &amp; video</v>
      </c>
      <c r="R3849" t="str">
        <f t="shared" si="363"/>
        <v>animation</v>
      </c>
      <c r="S3849" s="15">
        <f t="shared" si="364"/>
        <v>40994.774317129632</v>
      </c>
      <c r="T3849" s="15">
        <f t="shared" si="365"/>
        <v>41054.343055555553</v>
      </c>
    </row>
    <row r="3850" spans="1:20" ht="28.8" x14ac:dyDescent="0.3">
      <c r="A3850">
        <v>513</v>
      </c>
      <c r="B3850" s="3" t="s">
        <v>514</v>
      </c>
      <c r="C3850" s="3" t="s">
        <v>4623</v>
      </c>
      <c r="D3850">
        <v>50000</v>
      </c>
      <c r="E3850">
        <v>6962</v>
      </c>
      <c r="F3850" s="6" t="s">
        <v>8221</v>
      </c>
      <c r="G3850" t="s">
        <v>8224</v>
      </c>
      <c r="H3850" t="s">
        <v>8246</v>
      </c>
      <c r="I3850">
        <v>1471244400</v>
      </c>
      <c r="J3850">
        <v>1467387705</v>
      </c>
      <c r="K3850" t="b">
        <v>0</v>
      </c>
      <c r="L3850">
        <v>68</v>
      </c>
      <c r="M3850" t="b">
        <v>0</v>
      </c>
      <c r="N3850" t="s">
        <v>8270</v>
      </c>
      <c r="O3850" s="9">
        <f t="shared" si="360"/>
        <v>13.923999999999999</v>
      </c>
      <c r="P3850" s="10">
        <f t="shared" si="361"/>
        <v>102.38235294117646</v>
      </c>
      <c r="Q3850" t="str">
        <f t="shared" si="362"/>
        <v>film &amp; video</v>
      </c>
      <c r="R3850" t="str">
        <f t="shared" si="363"/>
        <v>animation</v>
      </c>
      <c r="S3850" s="15">
        <f t="shared" si="364"/>
        <v>42552.403993055559</v>
      </c>
      <c r="T3850" s="15">
        <f t="shared" si="365"/>
        <v>42597.041666666672</v>
      </c>
    </row>
    <row r="3851" spans="1:20" ht="43.2" x14ac:dyDescent="0.3">
      <c r="A3851">
        <v>545</v>
      </c>
      <c r="B3851" s="3" t="s">
        <v>546</v>
      </c>
      <c r="C3851" s="3" t="s">
        <v>4655</v>
      </c>
      <c r="D3851">
        <v>50000</v>
      </c>
      <c r="E3851">
        <v>13692</v>
      </c>
      <c r="F3851" s="6" t="s">
        <v>8221</v>
      </c>
      <c r="G3851" t="s">
        <v>8230</v>
      </c>
      <c r="H3851" t="s">
        <v>8249</v>
      </c>
      <c r="I3851">
        <v>1447600389</v>
      </c>
      <c r="J3851">
        <v>1444140789</v>
      </c>
      <c r="K3851" t="b">
        <v>0</v>
      </c>
      <c r="L3851">
        <v>34</v>
      </c>
      <c r="M3851" t="b">
        <v>0</v>
      </c>
      <c r="N3851" t="s">
        <v>8272</v>
      </c>
      <c r="O3851" s="9">
        <f t="shared" si="360"/>
        <v>27.383999999999997</v>
      </c>
      <c r="P3851" s="10">
        <f t="shared" si="361"/>
        <v>402.70588235294116</v>
      </c>
      <c r="Q3851" t="str">
        <f t="shared" si="362"/>
        <v>technology</v>
      </c>
      <c r="R3851" t="str">
        <f t="shared" si="363"/>
        <v>web</v>
      </c>
      <c r="S3851" s="15">
        <f t="shared" si="364"/>
        <v>42283.342465277776</v>
      </c>
      <c r="T3851" s="15">
        <f t="shared" si="365"/>
        <v>42323.384131944447</v>
      </c>
    </row>
    <row r="3852" spans="1:20" ht="43.2" x14ac:dyDescent="0.3">
      <c r="A3852">
        <v>562</v>
      </c>
      <c r="B3852" s="3" t="s">
        <v>563</v>
      </c>
      <c r="C3852" s="3" t="s">
        <v>4672</v>
      </c>
      <c r="D3852">
        <v>50000</v>
      </c>
      <c r="E3852">
        <v>0</v>
      </c>
      <c r="F3852" s="6" t="s">
        <v>8221</v>
      </c>
      <c r="G3852" t="s">
        <v>8233</v>
      </c>
      <c r="H3852" t="s">
        <v>8249</v>
      </c>
      <c r="I3852">
        <v>1482052815</v>
      </c>
      <c r="J3852">
        <v>1479460815</v>
      </c>
      <c r="K3852" t="b">
        <v>0</v>
      </c>
      <c r="L3852">
        <v>0</v>
      </c>
      <c r="M3852" t="b">
        <v>0</v>
      </c>
      <c r="N3852" t="s">
        <v>8272</v>
      </c>
      <c r="O3852" s="9">
        <f t="shared" si="360"/>
        <v>0</v>
      </c>
      <c r="P3852" s="10" t="e">
        <f t="shared" si="361"/>
        <v>#DIV/0!</v>
      </c>
      <c r="Q3852" t="str">
        <f t="shared" si="362"/>
        <v>technology</v>
      </c>
      <c r="R3852" t="str">
        <f t="shared" si="363"/>
        <v>web</v>
      </c>
      <c r="S3852" s="15">
        <f t="shared" si="364"/>
        <v>42692.139062500006</v>
      </c>
      <c r="T3852" s="15">
        <f t="shared" si="365"/>
        <v>42722.139062500006</v>
      </c>
    </row>
    <row r="3853" spans="1:20" ht="43.2" x14ac:dyDescent="0.3">
      <c r="A3853">
        <v>599</v>
      </c>
      <c r="B3853" s="3" t="s">
        <v>600</v>
      </c>
      <c r="C3853" s="3" t="s">
        <v>4709</v>
      </c>
      <c r="D3853">
        <v>50000</v>
      </c>
      <c r="E3853">
        <v>31</v>
      </c>
      <c r="F3853" s="6" t="s">
        <v>8221</v>
      </c>
      <c r="G3853" t="s">
        <v>8224</v>
      </c>
      <c r="H3853" t="s">
        <v>8246</v>
      </c>
      <c r="I3853">
        <v>1425827760</v>
      </c>
      <c r="J3853">
        <v>1423769402</v>
      </c>
      <c r="K3853" t="b">
        <v>0</v>
      </c>
      <c r="L3853">
        <v>2</v>
      </c>
      <c r="M3853" t="b">
        <v>0</v>
      </c>
      <c r="N3853" t="s">
        <v>8272</v>
      </c>
      <c r="O3853" s="9">
        <f t="shared" si="360"/>
        <v>6.2E-2</v>
      </c>
      <c r="P3853" s="10">
        <f t="shared" si="361"/>
        <v>15.5</v>
      </c>
      <c r="Q3853" t="str">
        <f t="shared" si="362"/>
        <v>technology</v>
      </c>
      <c r="R3853" t="str">
        <f t="shared" si="363"/>
        <v>web</v>
      </c>
      <c r="S3853" s="15">
        <f t="shared" si="364"/>
        <v>42047.562523148154</v>
      </c>
      <c r="T3853" s="15">
        <f t="shared" si="365"/>
        <v>42071.386111111111</v>
      </c>
    </row>
    <row r="3854" spans="1:20" ht="43.2" x14ac:dyDescent="0.3">
      <c r="A3854">
        <v>660</v>
      </c>
      <c r="B3854" s="3" t="s">
        <v>661</v>
      </c>
      <c r="C3854" s="3" t="s">
        <v>4770</v>
      </c>
      <c r="D3854">
        <v>50000</v>
      </c>
      <c r="E3854">
        <v>1529</v>
      </c>
      <c r="F3854" s="6" t="s">
        <v>8221</v>
      </c>
      <c r="G3854" t="s">
        <v>8224</v>
      </c>
      <c r="H3854" t="s">
        <v>8246</v>
      </c>
      <c r="I3854">
        <v>1415558879</v>
      </c>
      <c r="J3854">
        <v>1412963279</v>
      </c>
      <c r="K3854" t="b">
        <v>0</v>
      </c>
      <c r="L3854">
        <v>18</v>
      </c>
      <c r="M3854" t="b">
        <v>0</v>
      </c>
      <c r="N3854" t="s">
        <v>8273</v>
      </c>
      <c r="O3854" s="9">
        <f t="shared" si="360"/>
        <v>3.0579999999999998</v>
      </c>
      <c r="P3854" s="10">
        <f t="shared" si="361"/>
        <v>84.944444444444443</v>
      </c>
      <c r="Q3854" t="str">
        <f t="shared" si="362"/>
        <v>technology</v>
      </c>
      <c r="R3854" t="str">
        <f t="shared" si="363"/>
        <v>wearables</v>
      </c>
      <c r="S3854" s="15">
        <f t="shared" si="364"/>
        <v>41922.491655092592</v>
      </c>
      <c r="T3854" s="15">
        <f t="shared" si="365"/>
        <v>41952.533321759263</v>
      </c>
    </row>
    <row r="3855" spans="1:20" ht="43.2" x14ac:dyDescent="0.3">
      <c r="A3855">
        <v>667</v>
      </c>
      <c r="B3855" s="3" t="s">
        <v>668</v>
      </c>
      <c r="C3855" s="3" t="s">
        <v>4777</v>
      </c>
      <c r="D3855">
        <v>50000</v>
      </c>
      <c r="E3855">
        <v>5010</v>
      </c>
      <c r="F3855" s="6" t="s">
        <v>8221</v>
      </c>
      <c r="G3855" t="s">
        <v>8237</v>
      </c>
      <c r="H3855" t="s">
        <v>8249</v>
      </c>
      <c r="I3855">
        <v>1477731463</v>
      </c>
      <c r="J3855">
        <v>1474275463</v>
      </c>
      <c r="K3855" t="b">
        <v>0</v>
      </c>
      <c r="L3855">
        <v>28</v>
      </c>
      <c r="M3855" t="b">
        <v>0</v>
      </c>
      <c r="N3855" t="s">
        <v>8273</v>
      </c>
      <c r="O3855" s="9">
        <f t="shared" si="360"/>
        <v>10.02</v>
      </c>
      <c r="P3855" s="10">
        <f t="shared" si="361"/>
        <v>178.92857142857142</v>
      </c>
      <c r="Q3855" t="str">
        <f t="shared" si="362"/>
        <v>technology</v>
      </c>
      <c r="R3855" t="str">
        <f t="shared" si="363"/>
        <v>wearables</v>
      </c>
      <c r="S3855" s="15">
        <f t="shared" si="364"/>
        <v>42632.123414351852</v>
      </c>
      <c r="T3855" s="15">
        <f t="shared" si="365"/>
        <v>42672.123414351852</v>
      </c>
    </row>
    <row r="3856" spans="1:20" ht="43.2" x14ac:dyDescent="0.3">
      <c r="A3856">
        <v>672</v>
      </c>
      <c r="B3856" s="3" t="s">
        <v>673</v>
      </c>
      <c r="C3856" s="3" t="s">
        <v>4782</v>
      </c>
      <c r="D3856">
        <v>50000</v>
      </c>
      <c r="E3856">
        <v>10814</v>
      </c>
      <c r="F3856" s="6" t="s">
        <v>8221</v>
      </c>
      <c r="G3856" t="s">
        <v>8224</v>
      </c>
      <c r="H3856" t="s">
        <v>8246</v>
      </c>
      <c r="I3856">
        <v>1420088340</v>
      </c>
      <c r="J3856">
        <v>1417410964</v>
      </c>
      <c r="K3856" t="b">
        <v>0</v>
      </c>
      <c r="L3856">
        <v>215</v>
      </c>
      <c r="M3856" t="b">
        <v>0</v>
      </c>
      <c r="N3856" t="s">
        <v>8273</v>
      </c>
      <c r="O3856" s="9">
        <f t="shared" si="360"/>
        <v>21.628</v>
      </c>
      <c r="P3856" s="10">
        <f t="shared" si="361"/>
        <v>50.29767441860465</v>
      </c>
      <c r="Q3856" t="str">
        <f t="shared" si="362"/>
        <v>technology</v>
      </c>
      <c r="R3856" t="str">
        <f t="shared" si="363"/>
        <v>wearables</v>
      </c>
      <c r="S3856" s="15">
        <f t="shared" si="364"/>
        <v>41973.969490740739</v>
      </c>
      <c r="T3856" s="15">
        <f t="shared" si="365"/>
        <v>42004.957638888889</v>
      </c>
    </row>
    <row r="3857" spans="1:20" ht="28.8" x14ac:dyDescent="0.3">
      <c r="A3857">
        <v>674</v>
      </c>
      <c r="B3857" s="3" t="s">
        <v>675</v>
      </c>
      <c r="C3857" s="3" t="s">
        <v>4784</v>
      </c>
      <c r="D3857">
        <v>50000</v>
      </c>
      <c r="E3857">
        <v>15</v>
      </c>
      <c r="F3857" s="6" t="s">
        <v>8221</v>
      </c>
      <c r="G3857" t="s">
        <v>8224</v>
      </c>
      <c r="H3857" t="s">
        <v>8246</v>
      </c>
      <c r="I3857">
        <v>1407811627</v>
      </c>
      <c r="J3857">
        <v>1402627627</v>
      </c>
      <c r="K3857" t="b">
        <v>0</v>
      </c>
      <c r="L3857">
        <v>2</v>
      </c>
      <c r="M3857" t="b">
        <v>0</v>
      </c>
      <c r="N3857" t="s">
        <v>8273</v>
      </c>
      <c r="O3857" s="9">
        <f t="shared" si="360"/>
        <v>0.03</v>
      </c>
      <c r="P3857" s="10">
        <f t="shared" si="361"/>
        <v>7.5</v>
      </c>
      <c r="Q3857" t="str">
        <f t="shared" si="362"/>
        <v>technology</v>
      </c>
      <c r="R3857" t="str">
        <f t="shared" si="363"/>
        <v>wearables</v>
      </c>
      <c r="S3857" s="15">
        <f t="shared" si="364"/>
        <v>41802.866053240738</v>
      </c>
      <c r="T3857" s="15">
        <f t="shared" si="365"/>
        <v>41862.866053240738</v>
      </c>
    </row>
    <row r="3858" spans="1:20" ht="57.6" x14ac:dyDescent="0.3">
      <c r="A3858">
        <v>677</v>
      </c>
      <c r="B3858" s="3" t="s">
        <v>678</v>
      </c>
      <c r="C3858" s="3" t="s">
        <v>4787</v>
      </c>
      <c r="D3858">
        <v>50000</v>
      </c>
      <c r="E3858">
        <v>12792</v>
      </c>
      <c r="F3858" s="6" t="s">
        <v>8221</v>
      </c>
      <c r="G3858" t="s">
        <v>8237</v>
      </c>
      <c r="H3858" t="s">
        <v>8249</v>
      </c>
      <c r="I3858">
        <v>1467106895</v>
      </c>
      <c r="J3858">
        <v>1463218895</v>
      </c>
      <c r="K3858" t="b">
        <v>0</v>
      </c>
      <c r="L3858">
        <v>96</v>
      </c>
      <c r="M3858" t="b">
        <v>0</v>
      </c>
      <c r="N3858" t="s">
        <v>8273</v>
      </c>
      <c r="O3858" s="9">
        <f t="shared" si="360"/>
        <v>25.584</v>
      </c>
      <c r="P3858" s="10">
        <f t="shared" si="361"/>
        <v>133.25</v>
      </c>
      <c r="Q3858" t="str">
        <f t="shared" si="362"/>
        <v>technology</v>
      </c>
      <c r="R3858" t="str">
        <f t="shared" si="363"/>
        <v>wearables</v>
      </c>
      <c r="S3858" s="15">
        <f t="shared" si="364"/>
        <v>42504.153877314813</v>
      </c>
      <c r="T3858" s="15">
        <f t="shared" si="365"/>
        <v>42549.153877314813</v>
      </c>
    </row>
    <row r="3859" spans="1:20" ht="43.2" x14ac:dyDescent="0.3">
      <c r="A3859">
        <v>682</v>
      </c>
      <c r="B3859" s="3" t="s">
        <v>683</v>
      </c>
      <c r="C3859" s="3" t="s">
        <v>4792</v>
      </c>
      <c r="D3859">
        <v>50000</v>
      </c>
      <c r="E3859">
        <v>53</v>
      </c>
      <c r="F3859" s="6" t="s">
        <v>8221</v>
      </c>
      <c r="G3859" t="s">
        <v>8224</v>
      </c>
      <c r="H3859" t="s">
        <v>8246</v>
      </c>
      <c r="I3859">
        <v>1489512122</v>
      </c>
      <c r="J3859">
        <v>1486923722</v>
      </c>
      <c r="K3859" t="b">
        <v>0</v>
      </c>
      <c r="L3859">
        <v>4</v>
      </c>
      <c r="M3859" t="b">
        <v>0</v>
      </c>
      <c r="N3859" t="s">
        <v>8273</v>
      </c>
      <c r="O3859" s="9">
        <f t="shared" si="360"/>
        <v>0.106</v>
      </c>
      <c r="P3859" s="10">
        <f t="shared" si="361"/>
        <v>13.25</v>
      </c>
      <c r="Q3859" t="str">
        <f t="shared" si="362"/>
        <v>technology</v>
      </c>
      <c r="R3859" t="str">
        <f t="shared" si="363"/>
        <v>wearables</v>
      </c>
      <c r="S3859" s="15">
        <f t="shared" si="364"/>
        <v>42778.515300925923</v>
      </c>
      <c r="T3859" s="15">
        <f t="shared" si="365"/>
        <v>42808.473634259266</v>
      </c>
    </row>
    <row r="3860" spans="1:20" ht="43.2" x14ac:dyDescent="0.3">
      <c r="A3860">
        <v>691</v>
      </c>
      <c r="B3860" s="3" t="s">
        <v>692</v>
      </c>
      <c r="C3860" s="3" t="s">
        <v>4801</v>
      </c>
      <c r="D3860">
        <v>50000</v>
      </c>
      <c r="E3860">
        <v>260</v>
      </c>
      <c r="F3860" s="6" t="s">
        <v>8221</v>
      </c>
      <c r="G3860" t="s">
        <v>8224</v>
      </c>
      <c r="H3860" t="s">
        <v>8246</v>
      </c>
      <c r="I3860">
        <v>1435711246</v>
      </c>
      <c r="J3860">
        <v>1433292046</v>
      </c>
      <c r="K3860" t="b">
        <v>0</v>
      </c>
      <c r="L3860">
        <v>10</v>
      </c>
      <c r="M3860" t="b">
        <v>0</v>
      </c>
      <c r="N3860" t="s">
        <v>8273</v>
      </c>
      <c r="O3860" s="9">
        <f t="shared" si="360"/>
        <v>0.52</v>
      </c>
      <c r="P3860" s="10">
        <f t="shared" si="361"/>
        <v>26</v>
      </c>
      <c r="Q3860" t="str">
        <f t="shared" si="362"/>
        <v>technology</v>
      </c>
      <c r="R3860" t="str">
        <f t="shared" si="363"/>
        <v>wearables</v>
      </c>
      <c r="S3860" s="15">
        <f t="shared" si="364"/>
        <v>42157.778310185182</v>
      </c>
      <c r="T3860" s="15">
        <f t="shared" si="365"/>
        <v>42185.778310185182</v>
      </c>
    </row>
    <row r="3861" spans="1:20" ht="43.2" x14ac:dyDescent="0.3">
      <c r="A3861">
        <v>862</v>
      </c>
      <c r="B3861" s="3" t="s">
        <v>863</v>
      </c>
      <c r="C3861" s="3" t="s">
        <v>4972</v>
      </c>
      <c r="D3861">
        <v>50000</v>
      </c>
      <c r="E3861">
        <v>170</v>
      </c>
      <c r="F3861" s="6" t="s">
        <v>8221</v>
      </c>
      <c r="G3861" t="s">
        <v>8225</v>
      </c>
      <c r="H3861" t="s">
        <v>8247</v>
      </c>
      <c r="I3861">
        <v>1384179548</v>
      </c>
      <c r="J3861">
        <v>1381583948</v>
      </c>
      <c r="K3861" t="b">
        <v>0</v>
      </c>
      <c r="L3861">
        <v>4</v>
      </c>
      <c r="M3861" t="b">
        <v>0</v>
      </c>
      <c r="N3861" t="s">
        <v>8278</v>
      </c>
      <c r="O3861" s="9">
        <f t="shared" si="360"/>
        <v>0.33999999999999997</v>
      </c>
      <c r="P3861" s="10">
        <f t="shared" si="361"/>
        <v>42.5</v>
      </c>
      <c r="Q3861" t="str">
        <f t="shared" si="362"/>
        <v>music</v>
      </c>
      <c r="R3861" t="str">
        <f t="shared" si="363"/>
        <v>jazz</v>
      </c>
      <c r="S3861" s="15">
        <f t="shared" si="364"/>
        <v>41559.3049537037</v>
      </c>
      <c r="T3861" s="15">
        <f t="shared" si="365"/>
        <v>41589.346620370372</v>
      </c>
    </row>
    <row r="3862" spans="1:20" ht="43.2" x14ac:dyDescent="0.3">
      <c r="A3862">
        <v>904</v>
      </c>
      <c r="B3862" s="3" t="s">
        <v>905</v>
      </c>
      <c r="C3862" s="3" t="s">
        <v>5014</v>
      </c>
      <c r="D3862">
        <v>50000</v>
      </c>
      <c r="E3862">
        <v>151</v>
      </c>
      <c r="F3862" s="6" t="s">
        <v>8221</v>
      </c>
      <c r="G3862" t="s">
        <v>8224</v>
      </c>
      <c r="H3862" t="s">
        <v>8246</v>
      </c>
      <c r="I3862">
        <v>1451786137</v>
      </c>
      <c r="J3862">
        <v>1449194137</v>
      </c>
      <c r="K3862" t="b">
        <v>0</v>
      </c>
      <c r="L3862">
        <v>3</v>
      </c>
      <c r="M3862" t="b">
        <v>0</v>
      </c>
      <c r="N3862" t="s">
        <v>8278</v>
      </c>
      <c r="O3862" s="9">
        <f t="shared" si="360"/>
        <v>0.30199999999999999</v>
      </c>
      <c r="P3862" s="10">
        <f t="shared" si="361"/>
        <v>50.333333333333336</v>
      </c>
      <c r="Q3862" t="str">
        <f t="shared" si="362"/>
        <v>music</v>
      </c>
      <c r="R3862" t="str">
        <f t="shared" si="363"/>
        <v>jazz</v>
      </c>
      <c r="S3862" s="15">
        <f t="shared" si="364"/>
        <v>42341.830289351856</v>
      </c>
      <c r="T3862" s="15">
        <f t="shared" si="365"/>
        <v>42371.830289351856</v>
      </c>
    </row>
    <row r="3863" spans="1:20" ht="57.6" x14ac:dyDescent="0.3">
      <c r="A3863">
        <v>941</v>
      </c>
      <c r="B3863" s="3" t="s">
        <v>942</v>
      </c>
      <c r="C3863" s="3" t="s">
        <v>5051</v>
      </c>
      <c r="D3863">
        <v>50000</v>
      </c>
      <c r="E3863">
        <v>1161</v>
      </c>
      <c r="F3863" s="6" t="s">
        <v>8221</v>
      </c>
      <c r="G3863" t="s">
        <v>8224</v>
      </c>
      <c r="H3863" t="s">
        <v>8246</v>
      </c>
      <c r="I3863">
        <v>1486693145</v>
      </c>
      <c r="J3863">
        <v>1484101145</v>
      </c>
      <c r="K3863" t="b">
        <v>0</v>
      </c>
      <c r="L3863">
        <v>31</v>
      </c>
      <c r="M3863" t="b">
        <v>0</v>
      </c>
      <c r="N3863" t="s">
        <v>8273</v>
      </c>
      <c r="O3863" s="9">
        <f t="shared" si="360"/>
        <v>2.3220000000000001</v>
      </c>
      <c r="P3863" s="10">
        <f t="shared" si="361"/>
        <v>37.451612903225808</v>
      </c>
      <c r="Q3863" t="str">
        <f t="shared" si="362"/>
        <v>technology</v>
      </c>
      <c r="R3863" t="str">
        <f t="shared" si="363"/>
        <v>wearables</v>
      </c>
      <c r="S3863" s="15">
        <f t="shared" si="364"/>
        <v>42745.846585648149</v>
      </c>
      <c r="T3863" s="15">
        <f t="shared" si="365"/>
        <v>42775.846585648149</v>
      </c>
    </row>
    <row r="3864" spans="1:20" ht="43.2" x14ac:dyDescent="0.3">
      <c r="A3864">
        <v>944</v>
      </c>
      <c r="B3864" s="3" t="s">
        <v>945</v>
      </c>
      <c r="C3864" s="3" t="s">
        <v>5054</v>
      </c>
      <c r="D3864">
        <v>50000</v>
      </c>
      <c r="E3864">
        <v>6663</v>
      </c>
      <c r="F3864" s="6" t="s">
        <v>8221</v>
      </c>
      <c r="G3864" t="s">
        <v>8224</v>
      </c>
      <c r="H3864" t="s">
        <v>8246</v>
      </c>
      <c r="I3864">
        <v>1460988000</v>
      </c>
      <c r="J3864">
        <v>1458050450</v>
      </c>
      <c r="K3864" t="b">
        <v>0</v>
      </c>
      <c r="L3864">
        <v>96</v>
      </c>
      <c r="M3864" t="b">
        <v>0</v>
      </c>
      <c r="N3864" t="s">
        <v>8273</v>
      </c>
      <c r="O3864" s="9">
        <f t="shared" si="360"/>
        <v>13.325999999999999</v>
      </c>
      <c r="P3864" s="10">
        <f t="shared" si="361"/>
        <v>69.40625</v>
      </c>
      <c r="Q3864" t="str">
        <f t="shared" si="362"/>
        <v>technology</v>
      </c>
      <c r="R3864" t="str">
        <f t="shared" si="363"/>
        <v>wearables</v>
      </c>
      <c r="S3864" s="15">
        <f t="shared" si="364"/>
        <v>42444.333912037036</v>
      </c>
      <c r="T3864" s="15">
        <f t="shared" si="365"/>
        <v>42478.333333333328</v>
      </c>
    </row>
    <row r="3865" spans="1:20" x14ac:dyDescent="0.3">
      <c r="A3865">
        <v>951</v>
      </c>
      <c r="B3865" s="3" t="s">
        <v>952</v>
      </c>
      <c r="C3865" s="3" t="s">
        <v>5061</v>
      </c>
      <c r="D3865">
        <v>50000</v>
      </c>
      <c r="E3865">
        <v>19195</v>
      </c>
      <c r="F3865" s="6" t="s">
        <v>8221</v>
      </c>
      <c r="G3865" t="s">
        <v>8224</v>
      </c>
      <c r="H3865" t="s">
        <v>8246</v>
      </c>
      <c r="I3865">
        <v>1465054872</v>
      </c>
      <c r="J3865">
        <v>1461166872</v>
      </c>
      <c r="K3865" t="b">
        <v>0</v>
      </c>
      <c r="L3865">
        <v>121</v>
      </c>
      <c r="M3865" t="b">
        <v>0</v>
      </c>
      <c r="N3865" t="s">
        <v>8273</v>
      </c>
      <c r="O3865" s="9">
        <f t="shared" si="360"/>
        <v>38.39</v>
      </c>
      <c r="P3865" s="10">
        <f t="shared" si="361"/>
        <v>158.63636363636363</v>
      </c>
      <c r="Q3865" t="str">
        <f t="shared" si="362"/>
        <v>technology</v>
      </c>
      <c r="R3865" t="str">
        <f t="shared" si="363"/>
        <v>wearables</v>
      </c>
      <c r="S3865" s="15">
        <f t="shared" si="364"/>
        <v>42480.403611111105</v>
      </c>
      <c r="T3865" s="15">
        <f t="shared" si="365"/>
        <v>42525.403611111105</v>
      </c>
    </row>
    <row r="3866" spans="1:20" ht="57.6" x14ac:dyDescent="0.3">
      <c r="A3866">
        <v>956</v>
      </c>
      <c r="B3866" s="3" t="s">
        <v>957</v>
      </c>
      <c r="C3866" s="3" t="s">
        <v>5066</v>
      </c>
      <c r="D3866">
        <v>50000</v>
      </c>
      <c r="E3866">
        <v>861</v>
      </c>
      <c r="F3866" s="6" t="s">
        <v>8221</v>
      </c>
      <c r="G3866" t="s">
        <v>8224</v>
      </c>
      <c r="H3866" t="s">
        <v>8246</v>
      </c>
      <c r="I3866">
        <v>1430081759</v>
      </c>
      <c r="J3866">
        <v>1424901359</v>
      </c>
      <c r="K3866" t="b">
        <v>0</v>
      </c>
      <c r="L3866">
        <v>17</v>
      </c>
      <c r="M3866" t="b">
        <v>0</v>
      </c>
      <c r="N3866" t="s">
        <v>8273</v>
      </c>
      <c r="O3866" s="9">
        <f t="shared" si="360"/>
        <v>1.722</v>
      </c>
      <c r="P3866" s="10">
        <f t="shared" si="361"/>
        <v>50.647058823529413</v>
      </c>
      <c r="Q3866" t="str">
        <f t="shared" si="362"/>
        <v>technology</v>
      </c>
      <c r="R3866" t="str">
        <f t="shared" si="363"/>
        <v>wearables</v>
      </c>
      <c r="S3866" s="15">
        <f t="shared" si="364"/>
        <v>42060.663877314815</v>
      </c>
      <c r="T3866" s="15">
        <f t="shared" si="365"/>
        <v>42120.622210648144</v>
      </c>
    </row>
    <row r="3867" spans="1:20" ht="43.2" x14ac:dyDescent="0.3">
      <c r="A3867">
        <v>959</v>
      </c>
      <c r="B3867" s="3" t="s">
        <v>960</v>
      </c>
      <c r="C3867" s="3" t="s">
        <v>5069</v>
      </c>
      <c r="D3867">
        <v>50000</v>
      </c>
      <c r="E3867">
        <v>19430</v>
      </c>
      <c r="F3867" s="6" t="s">
        <v>8221</v>
      </c>
      <c r="G3867" t="s">
        <v>8224</v>
      </c>
      <c r="H3867" t="s">
        <v>8246</v>
      </c>
      <c r="I3867">
        <v>1421640665</v>
      </c>
      <c r="J3867">
        <v>1419048665</v>
      </c>
      <c r="K3867" t="b">
        <v>0</v>
      </c>
      <c r="L3867">
        <v>171</v>
      </c>
      <c r="M3867" t="b">
        <v>0</v>
      </c>
      <c r="N3867" t="s">
        <v>8273</v>
      </c>
      <c r="O3867" s="9">
        <f t="shared" si="360"/>
        <v>38.86</v>
      </c>
      <c r="P3867" s="10">
        <f t="shared" si="361"/>
        <v>113.62573099415205</v>
      </c>
      <c r="Q3867" t="str">
        <f t="shared" si="362"/>
        <v>technology</v>
      </c>
      <c r="R3867" t="str">
        <f t="shared" si="363"/>
        <v>wearables</v>
      </c>
      <c r="S3867" s="15">
        <f t="shared" si="364"/>
        <v>41992.924363425926</v>
      </c>
      <c r="T3867" s="15">
        <f t="shared" si="365"/>
        <v>42022.924363425926</v>
      </c>
    </row>
    <row r="3868" spans="1:20" ht="43.2" x14ac:dyDescent="0.3">
      <c r="A3868">
        <v>974</v>
      </c>
      <c r="B3868" s="3" t="s">
        <v>975</v>
      </c>
      <c r="C3868" s="3" t="s">
        <v>5084</v>
      </c>
      <c r="D3868">
        <v>50000</v>
      </c>
      <c r="E3868">
        <v>280</v>
      </c>
      <c r="F3868" s="6" t="s">
        <v>8221</v>
      </c>
      <c r="G3868" t="s">
        <v>8224</v>
      </c>
      <c r="H3868" t="s">
        <v>8246</v>
      </c>
      <c r="I3868">
        <v>1458925156</v>
      </c>
      <c r="J3868">
        <v>1456336756</v>
      </c>
      <c r="K3868" t="b">
        <v>0</v>
      </c>
      <c r="L3868">
        <v>3</v>
      </c>
      <c r="M3868" t="b">
        <v>0</v>
      </c>
      <c r="N3868" t="s">
        <v>8273</v>
      </c>
      <c r="O3868" s="9">
        <f t="shared" si="360"/>
        <v>0.55999999999999994</v>
      </c>
      <c r="P3868" s="10">
        <f t="shared" si="361"/>
        <v>93.333333333333329</v>
      </c>
      <c r="Q3868" t="str">
        <f t="shared" si="362"/>
        <v>technology</v>
      </c>
      <c r="R3868" t="str">
        <f t="shared" si="363"/>
        <v>wearables</v>
      </c>
      <c r="S3868" s="15">
        <f t="shared" si="364"/>
        <v>42424.499490740738</v>
      </c>
      <c r="T3868" s="15">
        <f t="shared" si="365"/>
        <v>42454.457824074074</v>
      </c>
    </row>
    <row r="3869" spans="1:20" ht="43.2" x14ac:dyDescent="0.3">
      <c r="A3869">
        <v>987</v>
      </c>
      <c r="B3869" s="3" t="s">
        <v>988</v>
      </c>
      <c r="C3869" s="3" t="s">
        <v>5097</v>
      </c>
      <c r="D3869">
        <v>50000</v>
      </c>
      <c r="E3869">
        <v>6610</v>
      </c>
      <c r="F3869" s="6" t="s">
        <v>8221</v>
      </c>
      <c r="G3869" t="s">
        <v>8233</v>
      </c>
      <c r="H3869" t="s">
        <v>8249</v>
      </c>
      <c r="I3869">
        <v>1403507050</v>
      </c>
      <c r="J3869">
        <v>1400051050</v>
      </c>
      <c r="K3869" t="b">
        <v>0</v>
      </c>
      <c r="L3869">
        <v>41</v>
      </c>
      <c r="M3869" t="b">
        <v>0</v>
      </c>
      <c r="N3869" t="s">
        <v>8273</v>
      </c>
      <c r="O3869" s="9">
        <f t="shared" si="360"/>
        <v>13.22</v>
      </c>
      <c r="P3869" s="10">
        <f t="shared" si="361"/>
        <v>161.21951219512195</v>
      </c>
      <c r="Q3869" t="str">
        <f t="shared" si="362"/>
        <v>technology</v>
      </c>
      <c r="R3869" t="str">
        <f t="shared" si="363"/>
        <v>wearables</v>
      </c>
      <c r="S3869" s="15">
        <f t="shared" si="364"/>
        <v>41773.044560185182</v>
      </c>
      <c r="T3869" s="15">
        <f t="shared" si="365"/>
        <v>41813.044560185182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10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41865.409780092588</v>
      </c>
      <c r="T3870" s="15">
        <f t="shared" si="365"/>
        <v>41890.409780092588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10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42047.474444444444</v>
      </c>
      <c r="T3871" s="15">
        <f t="shared" si="365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10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41792.92219907407</v>
      </c>
      <c r="T3872" s="15">
        <f t="shared" si="365"/>
        <v>41822.92219907407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10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42763.530671296292</v>
      </c>
      <c r="T3873" s="15">
        <f t="shared" si="365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ref="O3874:O3937" si="366">E3874/D3874*100</f>
        <v>0</v>
      </c>
      <c r="P3874" s="10" t="e">
        <f t="shared" ref="P3874:P3937" si="367">E3874/L3874</f>
        <v>#DIV/0!</v>
      </c>
      <c r="Q3874" t="str">
        <f t="shared" ref="Q3874:Q3937" si="368">LEFT(N3874, SEARCH("/", N3874)-1)</f>
        <v>theater</v>
      </c>
      <c r="R3874" t="str">
        <f t="shared" ref="R3874:R3937" si="369">RIGHT(N3874,LEN(N3874)-SEARCH("/",N3874))</f>
        <v>musical</v>
      </c>
      <c r="S3874" s="15">
        <f t="shared" si="364"/>
        <v>42179.895787037036</v>
      </c>
      <c r="T3874" s="15">
        <f t="shared" si="365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6"/>
        <v>0</v>
      </c>
      <c r="P3875" s="10" t="e">
        <f t="shared" si="367"/>
        <v>#DIV/0!</v>
      </c>
      <c r="Q3875" t="str">
        <f t="shared" si="368"/>
        <v>theater</v>
      </c>
      <c r="R3875" t="str">
        <f t="shared" si="369"/>
        <v>musical</v>
      </c>
      <c r="S3875" s="15">
        <f t="shared" si="364"/>
        <v>42255.446006944447</v>
      </c>
      <c r="T3875" s="15">
        <f t="shared" si="365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6"/>
        <v>0</v>
      </c>
      <c r="P3876" s="10" t="e">
        <f t="shared" si="367"/>
        <v>#DIV/0!</v>
      </c>
      <c r="Q3876" t="str">
        <f t="shared" si="368"/>
        <v>theater</v>
      </c>
      <c r="R3876" t="str">
        <f t="shared" si="369"/>
        <v>musical</v>
      </c>
      <c r="S3876" s="15">
        <f t="shared" si="364"/>
        <v>42006.766458333332</v>
      </c>
      <c r="T3876" s="15">
        <f t="shared" si="365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6"/>
        <v>0</v>
      </c>
      <c r="P3877" s="10" t="e">
        <f t="shared" si="367"/>
        <v>#DIV/0!</v>
      </c>
      <c r="Q3877" t="str">
        <f t="shared" si="368"/>
        <v>theater</v>
      </c>
      <c r="R3877" t="str">
        <f t="shared" si="369"/>
        <v>musical</v>
      </c>
      <c r="S3877" s="15">
        <f t="shared" si="364"/>
        <v>42615.096817129626</v>
      </c>
      <c r="T3877" s="15">
        <f t="shared" si="365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6"/>
        <v>52.794871794871788</v>
      </c>
      <c r="P3878" s="10">
        <f t="shared" si="367"/>
        <v>44.760869565217391</v>
      </c>
      <c r="Q3878" t="str">
        <f t="shared" si="368"/>
        <v>theater</v>
      </c>
      <c r="R3878" t="str">
        <f t="shared" si="369"/>
        <v>musical</v>
      </c>
      <c r="S3878" s="15">
        <f t="shared" si="364"/>
        <v>42372.374166666668</v>
      </c>
      <c r="T3878" s="15">
        <f t="shared" si="365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6"/>
        <v>4.9639999999999995</v>
      </c>
      <c r="P3879" s="10">
        <f t="shared" si="367"/>
        <v>88.642857142857139</v>
      </c>
      <c r="Q3879" t="str">
        <f t="shared" si="368"/>
        <v>theater</v>
      </c>
      <c r="R3879" t="str">
        <f t="shared" si="369"/>
        <v>musical</v>
      </c>
      <c r="S3879" s="15">
        <f t="shared" si="364"/>
        <v>42682.42768518519</v>
      </c>
      <c r="T3879" s="15">
        <f t="shared" si="365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6"/>
        <v>5.5555555555555552E-2</v>
      </c>
      <c r="P3880" s="10">
        <f t="shared" si="367"/>
        <v>10</v>
      </c>
      <c r="Q3880" t="str">
        <f t="shared" si="368"/>
        <v>theater</v>
      </c>
      <c r="R3880" t="str">
        <f t="shared" si="369"/>
        <v>musical</v>
      </c>
      <c r="S3880" s="15">
        <f t="shared" si="364"/>
        <v>42154.568819444445</v>
      </c>
      <c r="T3880" s="15">
        <f t="shared" si="365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6"/>
        <v>0</v>
      </c>
      <c r="P3881" s="10" t="e">
        <f t="shared" si="367"/>
        <v>#DIV/0!</v>
      </c>
      <c r="Q3881" t="str">
        <f t="shared" si="368"/>
        <v>theater</v>
      </c>
      <c r="R3881" t="str">
        <f t="shared" si="369"/>
        <v>musical</v>
      </c>
      <c r="S3881" s="15">
        <f t="shared" si="364"/>
        <v>41999.611064814817</v>
      </c>
      <c r="T3881" s="15">
        <f t="shared" si="365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6"/>
        <v>13.066666666666665</v>
      </c>
      <c r="P3882" s="10">
        <f t="shared" si="367"/>
        <v>57.647058823529413</v>
      </c>
      <c r="Q3882" t="str">
        <f t="shared" si="368"/>
        <v>theater</v>
      </c>
      <c r="R3882" t="str">
        <f t="shared" si="369"/>
        <v>musical</v>
      </c>
      <c r="S3882" s="15">
        <f t="shared" si="364"/>
        <v>41815.565046296295</v>
      </c>
      <c r="T3882" s="15">
        <f t="shared" si="365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6"/>
        <v>5</v>
      </c>
      <c r="P3883" s="10">
        <f t="shared" si="367"/>
        <v>25</v>
      </c>
      <c r="Q3883" t="str">
        <f t="shared" si="368"/>
        <v>theater</v>
      </c>
      <c r="R3883" t="str">
        <f t="shared" si="369"/>
        <v>musical</v>
      </c>
      <c r="S3883" s="15">
        <f t="shared" si="364"/>
        <v>42755.768506944441</v>
      </c>
      <c r="T3883" s="15">
        <f t="shared" si="365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6"/>
        <v>0</v>
      </c>
      <c r="P3884" s="10" t="e">
        <f t="shared" si="367"/>
        <v>#DIV/0!</v>
      </c>
      <c r="Q3884" t="str">
        <f t="shared" si="368"/>
        <v>theater</v>
      </c>
      <c r="R3884" t="str">
        <f t="shared" si="369"/>
        <v>musical</v>
      </c>
      <c r="S3884" s="15">
        <f t="shared" si="364"/>
        <v>42373.733449074076</v>
      </c>
      <c r="T3884" s="15">
        <f t="shared" si="365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6"/>
        <v>0</v>
      </c>
      <c r="P3885" s="10" t="e">
        <f t="shared" si="367"/>
        <v>#DIV/0!</v>
      </c>
      <c r="Q3885" t="str">
        <f t="shared" si="368"/>
        <v>theater</v>
      </c>
      <c r="R3885" t="str">
        <f t="shared" si="369"/>
        <v>musical</v>
      </c>
      <c r="S3885" s="15">
        <f t="shared" si="364"/>
        <v>41854.352650462963</v>
      </c>
      <c r="T3885" s="15">
        <f t="shared" si="365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6"/>
        <v>0</v>
      </c>
      <c r="P3886" s="10" t="e">
        <f t="shared" si="367"/>
        <v>#DIV/0!</v>
      </c>
      <c r="Q3886" t="str">
        <f t="shared" si="368"/>
        <v>theater</v>
      </c>
      <c r="R3886" t="str">
        <f t="shared" si="369"/>
        <v>musical</v>
      </c>
      <c r="S3886" s="15">
        <f t="shared" si="364"/>
        <v>42065.541574074072</v>
      </c>
      <c r="T3886" s="15">
        <f t="shared" si="365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6"/>
        <v>0</v>
      </c>
      <c r="P3887" s="10" t="e">
        <f t="shared" si="367"/>
        <v>#DIV/0!</v>
      </c>
      <c r="Q3887" t="str">
        <f t="shared" si="368"/>
        <v>theater</v>
      </c>
      <c r="R3887" t="str">
        <f t="shared" si="369"/>
        <v>musical</v>
      </c>
      <c r="S3887" s="15">
        <f t="shared" si="364"/>
        <v>42469.701284722221</v>
      </c>
      <c r="T3887" s="15">
        <f t="shared" si="365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6"/>
        <v>0</v>
      </c>
      <c r="P3888" s="10" t="e">
        <f t="shared" si="367"/>
        <v>#DIV/0!</v>
      </c>
      <c r="Q3888" t="str">
        <f t="shared" si="368"/>
        <v>theater</v>
      </c>
      <c r="R3888" t="str">
        <f t="shared" si="369"/>
        <v>musical</v>
      </c>
      <c r="S3888" s="15">
        <f t="shared" si="364"/>
        <v>41953.978032407409</v>
      </c>
      <c r="T3888" s="15">
        <f t="shared" si="365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6"/>
        <v>1.7500000000000002</v>
      </c>
      <c r="P3889" s="10">
        <f t="shared" si="367"/>
        <v>17.5</v>
      </c>
      <c r="Q3889" t="str">
        <f t="shared" si="368"/>
        <v>theater</v>
      </c>
      <c r="R3889" t="str">
        <f t="shared" si="369"/>
        <v>musical</v>
      </c>
      <c r="S3889" s="15">
        <f t="shared" si="364"/>
        <v>42079.607974537037</v>
      </c>
      <c r="T3889" s="15">
        <f t="shared" si="365"/>
        <v>42125.666666666672</v>
      </c>
    </row>
    <row r="3890" spans="1:20" ht="43.2" x14ac:dyDescent="0.3">
      <c r="A3890">
        <v>1083</v>
      </c>
      <c r="B3890" s="3" t="s">
        <v>1084</v>
      </c>
      <c r="C3890" s="3" t="s">
        <v>5193</v>
      </c>
      <c r="D3890">
        <v>50000</v>
      </c>
      <c r="E3890">
        <v>410</v>
      </c>
      <c r="F3890" s="6" t="s">
        <v>8221</v>
      </c>
      <c r="G3890" t="s">
        <v>8229</v>
      </c>
      <c r="H3890" t="s">
        <v>8251</v>
      </c>
      <c r="I3890">
        <v>1406994583</v>
      </c>
      <c r="J3890">
        <v>1401810583</v>
      </c>
      <c r="K3890" t="b">
        <v>0</v>
      </c>
      <c r="L3890">
        <v>1</v>
      </c>
      <c r="M3890" t="b">
        <v>0</v>
      </c>
      <c r="N3890" t="s">
        <v>8282</v>
      </c>
      <c r="O3890" s="9">
        <f t="shared" si="366"/>
        <v>0.82000000000000006</v>
      </c>
      <c r="P3890" s="10">
        <f t="shared" si="367"/>
        <v>410</v>
      </c>
      <c r="Q3890" t="str">
        <f t="shared" si="368"/>
        <v>games</v>
      </c>
      <c r="R3890" t="str">
        <f t="shared" si="369"/>
        <v>video games</v>
      </c>
      <c r="S3890" s="15">
        <f t="shared" si="364"/>
        <v>41793.409525462965</v>
      </c>
      <c r="T3890" s="15">
        <f t="shared" si="365"/>
        <v>41853.409525462965</v>
      </c>
    </row>
    <row r="3891" spans="1:20" ht="43.2" x14ac:dyDescent="0.3">
      <c r="A3891">
        <v>1110</v>
      </c>
      <c r="B3891" s="3" t="s">
        <v>1111</v>
      </c>
      <c r="C3891" s="3" t="s">
        <v>5220</v>
      </c>
      <c r="D3891">
        <v>50000</v>
      </c>
      <c r="E3891">
        <v>255</v>
      </c>
      <c r="F3891" s="6" t="s">
        <v>8221</v>
      </c>
      <c r="G3891" t="s">
        <v>8224</v>
      </c>
      <c r="H3891" t="s">
        <v>8246</v>
      </c>
      <c r="I3891">
        <v>1354919022</v>
      </c>
      <c r="J3891">
        <v>1352327022</v>
      </c>
      <c r="K3891" t="b">
        <v>0</v>
      </c>
      <c r="L3891">
        <v>11</v>
      </c>
      <c r="M3891" t="b">
        <v>0</v>
      </c>
      <c r="N3891" t="s">
        <v>8282</v>
      </c>
      <c r="O3891" s="9">
        <f t="shared" si="366"/>
        <v>0.51</v>
      </c>
      <c r="P3891" s="10">
        <f t="shared" si="367"/>
        <v>23.181818181818183</v>
      </c>
      <c r="Q3891" t="str">
        <f t="shared" si="368"/>
        <v>games</v>
      </c>
      <c r="R3891" t="str">
        <f t="shared" si="369"/>
        <v>video games</v>
      </c>
      <c r="S3891" s="15">
        <f t="shared" si="364"/>
        <v>41220.683124999996</v>
      </c>
      <c r="T3891" s="15">
        <f t="shared" si="365"/>
        <v>41250.683124999996</v>
      </c>
    </row>
    <row r="3892" spans="1:20" ht="28.8" x14ac:dyDescent="0.3">
      <c r="A3892">
        <v>1149</v>
      </c>
      <c r="B3892" s="3" t="s">
        <v>1150</v>
      </c>
      <c r="C3892" s="3" t="s">
        <v>5259</v>
      </c>
      <c r="D3892">
        <v>50000</v>
      </c>
      <c r="E3892">
        <v>75</v>
      </c>
      <c r="F3892" s="6" t="s">
        <v>8221</v>
      </c>
      <c r="G3892" t="s">
        <v>8224</v>
      </c>
      <c r="H3892" t="s">
        <v>8246</v>
      </c>
      <c r="I3892">
        <v>1466096566</v>
      </c>
      <c r="J3892">
        <v>1463504566</v>
      </c>
      <c r="K3892" t="b">
        <v>0</v>
      </c>
      <c r="L3892">
        <v>2</v>
      </c>
      <c r="M3892" t="b">
        <v>0</v>
      </c>
      <c r="N3892" t="s">
        <v>8284</v>
      </c>
      <c r="O3892" s="9">
        <f t="shared" si="366"/>
        <v>0.15</v>
      </c>
      <c r="P3892" s="10">
        <f t="shared" si="367"/>
        <v>37.5</v>
      </c>
      <c r="Q3892" t="str">
        <f t="shared" si="368"/>
        <v>food</v>
      </c>
      <c r="R3892" t="str">
        <f t="shared" si="369"/>
        <v>food trucks</v>
      </c>
      <c r="S3892" s="15">
        <f t="shared" si="364"/>
        <v>42507.46025462963</v>
      </c>
      <c r="T3892" s="15">
        <f t="shared" si="365"/>
        <v>42537.46025462963</v>
      </c>
    </row>
    <row r="3893" spans="1:20" ht="43.2" x14ac:dyDescent="0.3">
      <c r="A3893">
        <v>1180</v>
      </c>
      <c r="B3893" s="3" t="s">
        <v>1181</v>
      </c>
      <c r="C3893" s="3" t="s">
        <v>5290</v>
      </c>
      <c r="D3893">
        <v>50000</v>
      </c>
      <c r="E3893">
        <v>5875</v>
      </c>
      <c r="F3893" s="6" t="s">
        <v>8221</v>
      </c>
      <c r="G3893" t="s">
        <v>8224</v>
      </c>
      <c r="H3893" t="s">
        <v>8246</v>
      </c>
      <c r="I3893">
        <v>1403983314</v>
      </c>
      <c r="J3893">
        <v>1400786514</v>
      </c>
      <c r="K3893" t="b">
        <v>0</v>
      </c>
      <c r="L3893">
        <v>85</v>
      </c>
      <c r="M3893" t="b">
        <v>0</v>
      </c>
      <c r="N3893" t="s">
        <v>8284</v>
      </c>
      <c r="O3893" s="9">
        <f t="shared" si="366"/>
        <v>11.75</v>
      </c>
      <c r="P3893" s="10">
        <f t="shared" si="367"/>
        <v>69.117647058823536</v>
      </c>
      <c r="Q3893" t="str">
        <f t="shared" si="368"/>
        <v>food</v>
      </c>
      <c r="R3893" t="str">
        <f t="shared" si="369"/>
        <v>food trucks</v>
      </c>
      <c r="S3893" s="15">
        <f t="shared" si="364"/>
        <v>41781.556875000002</v>
      </c>
      <c r="T3893" s="15">
        <f t="shared" si="365"/>
        <v>41818.556875000002</v>
      </c>
    </row>
    <row r="3894" spans="1:20" ht="28.8" x14ac:dyDescent="0.3">
      <c r="A3894">
        <v>1181</v>
      </c>
      <c r="B3894" s="3" t="s">
        <v>1182</v>
      </c>
      <c r="C3894" s="3" t="s">
        <v>5291</v>
      </c>
      <c r="D3894">
        <v>50000</v>
      </c>
      <c r="E3894">
        <v>4</v>
      </c>
      <c r="F3894" s="6" t="s">
        <v>8221</v>
      </c>
      <c r="G3894" t="s">
        <v>8224</v>
      </c>
      <c r="H3894" t="s">
        <v>8246</v>
      </c>
      <c r="I3894">
        <v>1425197321</v>
      </c>
      <c r="J3894">
        <v>1422605321</v>
      </c>
      <c r="K3894" t="b">
        <v>0</v>
      </c>
      <c r="L3894">
        <v>3</v>
      </c>
      <c r="M3894" t="b">
        <v>0</v>
      </c>
      <c r="N3894" t="s">
        <v>8284</v>
      </c>
      <c r="O3894" s="9">
        <f t="shared" si="366"/>
        <v>8.0000000000000002E-3</v>
      </c>
      <c r="P3894" s="10">
        <f t="shared" si="367"/>
        <v>1.3333333333333333</v>
      </c>
      <c r="Q3894" t="str">
        <f t="shared" si="368"/>
        <v>food</v>
      </c>
      <c r="R3894" t="str">
        <f t="shared" si="369"/>
        <v>food trucks</v>
      </c>
      <c r="S3894" s="15">
        <f t="shared" si="364"/>
        <v>42034.089363425926</v>
      </c>
      <c r="T3894" s="15">
        <f t="shared" si="365"/>
        <v>42064.089363425926</v>
      </c>
    </row>
    <row r="3895" spans="1:20" ht="43.2" x14ac:dyDescent="0.3">
      <c r="A3895">
        <v>1416</v>
      </c>
      <c r="B3895" s="3" t="s">
        <v>1417</v>
      </c>
      <c r="C3895" s="3" t="s">
        <v>5526</v>
      </c>
      <c r="D3895">
        <v>50000</v>
      </c>
      <c r="E3895">
        <v>0</v>
      </c>
      <c r="F3895" s="6" t="s">
        <v>8221</v>
      </c>
      <c r="G3895" t="s">
        <v>8224</v>
      </c>
      <c r="H3895" t="s">
        <v>8246</v>
      </c>
      <c r="I3895">
        <v>1448147619</v>
      </c>
      <c r="J3895">
        <v>1445552019</v>
      </c>
      <c r="K3895" t="b">
        <v>0</v>
      </c>
      <c r="L3895">
        <v>0</v>
      </c>
      <c r="M3895" t="b">
        <v>0</v>
      </c>
      <c r="N3895" t="s">
        <v>8287</v>
      </c>
      <c r="O3895" s="9">
        <f t="shared" si="366"/>
        <v>0</v>
      </c>
      <c r="P3895" s="10" t="e">
        <f t="shared" si="367"/>
        <v>#DIV/0!</v>
      </c>
      <c r="Q3895" t="str">
        <f t="shared" si="368"/>
        <v>publishing</v>
      </c>
      <c r="R3895" t="str">
        <f t="shared" si="369"/>
        <v>translations</v>
      </c>
      <c r="S3895" s="15">
        <f t="shared" si="364"/>
        <v>42299.676145833335</v>
      </c>
      <c r="T3895" s="15">
        <f t="shared" si="365"/>
        <v>42329.717812499999</v>
      </c>
    </row>
    <row r="3896" spans="1:20" ht="43.2" x14ac:dyDescent="0.3">
      <c r="A3896">
        <v>1778</v>
      </c>
      <c r="B3896" s="3" t="s">
        <v>1779</v>
      </c>
      <c r="C3896" s="3" t="s">
        <v>5888</v>
      </c>
      <c r="D3896">
        <v>50000</v>
      </c>
      <c r="E3896">
        <v>995</v>
      </c>
      <c r="F3896" s="6" t="s">
        <v>8221</v>
      </c>
      <c r="G3896" t="s">
        <v>8224</v>
      </c>
      <c r="H3896" t="s">
        <v>8246</v>
      </c>
      <c r="I3896">
        <v>1427485395</v>
      </c>
      <c r="J3896">
        <v>1423600995</v>
      </c>
      <c r="K3896" t="b">
        <v>1</v>
      </c>
      <c r="L3896">
        <v>15</v>
      </c>
      <c r="M3896" t="b">
        <v>0</v>
      </c>
      <c r="N3896" t="s">
        <v>8285</v>
      </c>
      <c r="O3896" s="9">
        <f t="shared" si="366"/>
        <v>1.9900000000000002</v>
      </c>
      <c r="P3896" s="10">
        <f t="shared" si="367"/>
        <v>66.333333333333329</v>
      </c>
      <c r="Q3896" t="str">
        <f t="shared" si="368"/>
        <v>photography</v>
      </c>
      <c r="R3896" t="str">
        <f t="shared" si="369"/>
        <v>photobooks</v>
      </c>
      <c r="S3896" s="15">
        <f t="shared" si="364"/>
        <v>42045.61336805555</v>
      </c>
      <c r="T3896" s="15">
        <f t="shared" si="365"/>
        <v>42090.571701388893</v>
      </c>
    </row>
    <row r="3897" spans="1:20" ht="43.2" x14ac:dyDescent="0.3">
      <c r="A3897">
        <v>1904</v>
      </c>
      <c r="B3897" s="3" t="s">
        <v>1905</v>
      </c>
      <c r="C3897" s="3" t="s">
        <v>6014</v>
      </c>
      <c r="D3897">
        <v>50000</v>
      </c>
      <c r="E3897">
        <v>50</v>
      </c>
      <c r="F3897" s="6" t="s">
        <v>8221</v>
      </c>
      <c r="G3897" t="s">
        <v>8224</v>
      </c>
      <c r="H3897" t="s">
        <v>8246</v>
      </c>
      <c r="I3897">
        <v>1451752021</v>
      </c>
      <c r="J3897">
        <v>1447864021</v>
      </c>
      <c r="K3897" t="b">
        <v>0</v>
      </c>
      <c r="L3897">
        <v>2</v>
      </c>
      <c r="M3897" t="b">
        <v>0</v>
      </c>
      <c r="N3897" t="s">
        <v>8294</v>
      </c>
      <c r="O3897" s="9">
        <f t="shared" si="366"/>
        <v>0.1</v>
      </c>
      <c r="P3897" s="10">
        <f t="shared" si="367"/>
        <v>25</v>
      </c>
      <c r="Q3897" t="str">
        <f t="shared" si="368"/>
        <v>technology</v>
      </c>
      <c r="R3897" t="str">
        <f t="shared" si="369"/>
        <v>gadgets</v>
      </c>
      <c r="S3897" s="15">
        <f t="shared" si="364"/>
        <v>42326.435428240744</v>
      </c>
      <c r="T3897" s="15">
        <f t="shared" si="365"/>
        <v>42371.435428240744</v>
      </c>
    </row>
    <row r="3898" spans="1:20" ht="43.2" x14ac:dyDescent="0.3">
      <c r="A3898">
        <v>1906</v>
      </c>
      <c r="B3898" s="3" t="s">
        <v>1907</v>
      </c>
      <c r="C3898" s="3" t="s">
        <v>6016</v>
      </c>
      <c r="D3898">
        <v>50000</v>
      </c>
      <c r="E3898">
        <v>21380</v>
      </c>
      <c r="F3898" s="6" t="s">
        <v>8221</v>
      </c>
      <c r="G3898" t="s">
        <v>8224</v>
      </c>
      <c r="H3898" t="s">
        <v>8246</v>
      </c>
      <c r="I3898">
        <v>1466697983</v>
      </c>
      <c r="J3898">
        <v>1464105983</v>
      </c>
      <c r="K3898" t="b">
        <v>0</v>
      </c>
      <c r="L3898">
        <v>99</v>
      </c>
      <c r="M3898" t="b">
        <v>0</v>
      </c>
      <c r="N3898" t="s">
        <v>8294</v>
      </c>
      <c r="O3898" s="9">
        <f t="shared" si="366"/>
        <v>42.76</v>
      </c>
      <c r="P3898" s="10">
        <f t="shared" si="367"/>
        <v>215.95959595959596</v>
      </c>
      <c r="Q3898" t="str">
        <f t="shared" si="368"/>
        <v>technology</v>
      </c>
      <c r="R3898" t="str">
        <f t="shared" si="369"/>
        <v>gadgets</v>
      </c>
      <c r="S3898" s="15">
        <f t="shared" si="364"/>
        <v>42514.421099537038</v>
      </c>
      <c r="T3898" s="15">
        <f t="shared" si="365"/>
        <v>42544.421099537038</v>
      </c>
    </row>
    <row r="3899" spans="1:20" ht="43.2" x14ac:dyDescent="0.3">
      <c r="A3899">
        <v>2121</v>
      </c>
      <c r="B3899" s="3" t="s">
        <v>2122</v>
      </c>
      <c r="C3899" s="3" t="s">
        <v>6231</v>
      </c>
      <c r="D3899">
        <v>50000</v>
      </c>
      <c r="E3899">
        <v>284</v>
      </c>
      <c r="F3899" s="6" t="s">
        <v>8221</v>
      </c>
      <c r="G3899" t="s">
        <v>8240</v>
      </c>
      <c r="H3899" t="s">
        <v>8257</v>
      </c>
      <c r="I3899">
        <v>1484156948</v>
      </c>
      <c r="J3899">
        <v>1481564948</v>
      </c>
      <c r="K3899" t="b">
        <v>0</v>
      </c>
      <c r="L3899">
        <v>10</v>
      </c>
      <c r="M3899" t="b">
        <v>0</v>
      </c>
      <c r="N3899" t="s">
        <v>8282</v>
      </c>
      <c r="O3899" s="9">
        <f t="shared" si="366"/>
        <v>0.56800000000000006</v>
      </c>
      <c r="P3899" s="10">
        <f t="shared" si="367"/>
        <v>28.4</v>
      </c>
      <c r="Q3899" t="str">
        <f t="shared" si="368"/>
        <v>games</v>
      </c>
      <c r="R3899" t="str">
        <f t="shared" si="369"/>
        <v>video games</v>
      </c>
      <c r="S3899" s="15">
        <f t="shared" si="364"/>
        <v>42716.4924537037</v>
      </c>
      <c r="T3899" s="15">
        <f t="shared" si="365"/>
        <v>42746.4924537037</v>
      </c>
    </row>
    <row r="3900" spans="1:20" ht="43.2" x14ac:dyDescent="0.3">
      <c r="A3900">
        <v>2137</v>
      </c>
      <c r="B3900" s="3" t="s">
        <v>2138</v>
      </c>
      <c r="C3900" s="3" t="s">
        <v>6247</v>
      </c>
      <c r="D3900">
        <v>50000</v>
      </c>
      <c r="E3900">
        <v>14203</v>
      </c>
      <c r="F3900" s="6" t="s">
        <v>8221</v>
      </c>
      <c r="G3900" t="s">
        <v>8229</v>
      </c>
      <c r="H3900" t="s">
        <v>8251</v>
      </c>
      <c r="I3900">
        <v>1417804229</v>
      </c>
      <c r="J3900">
        <v>1415212229</v>
      </c>
      <c r="K3900" t="b">
        <v>0</v>
      </c>
      <c r="L3900">
        <v>534</v>
      </c>
      <c r="M3900" t="b">
        <v>0</v>
      </c>
      <c r="N3900" t="s">
        <v>8282</v>
      </c>
      <c r="O3900" s="9">
        <f t="shared" si="366"/>
        <v>28.405999999999999</v>
      </c>
      <c r="P3900" s="10">
        <f t="shared" si="367"/>
        <v>26.59737827715356</v>
      </c>
      <c r="Q3900" t="str">
        <f t="shared" si="368"/>
        <v>games</v>
      </c>
      <c r="R3900" t="str">
        <f t="shared" si="369"/>
        <v>video games</v>
      </c>
      <c r="S3900" s="15">
        <f t="shared" si="364"/>
        <v>41948.521168981482</v>
      </c>
      <c r="T3900" s="15">
        <f t="shared" si="365"/>
        <v>41978.521168981482</v>
      </c>
    </row>
    <row r="3901" spans="1:20" x14ac:dyDescent="0.3">
      <c r="A3901">
        <v>2150</v>
      </c>
      <c r="B3901" s="3" t="s">
        <v>2151</v>
      </c>
      <c r="C3901" s="3" t="s">
        <v>6260</v>
      </c>
      <c r="D3901">
        <v>50000</v>
      </c>
      <c r="E3901">
        <v>405</v>
      </c>
      <c r="F3901" s="6" t="s">
        <v>8221</v>
      </c>
      <c r="G3901" t="s">
        <v>8234</v>
      </c>
      <c r="H3901" t="s">
        <v>8254</v>
      </c>
      <c r="I3901">
        <v>1468392599</v>
      </c>
      <c r="J3901">
        <v>1465800599</v>
      </c>
      <c r="K3901" t="b">
        <v>0</v>
      </c>
      <c r="L3901">
        <v>4</v>
      </c>
      <c r="M3901" t="b">
        <v>0</v>
      </c>
      <c r="N3901" t="s">
        <v>8282</v>
      </c>
      <c r="O3901" s="9">
        <f t="shared" si="366"/>
        <v>0.80999999999999994</v>
      </c>
      <c r="P3901" s="10">
        <f t="shared" si="367"/>
        <v>101.25</v>
      </c>
      <c r="Q3901" t="str">
        <f t="shared" si="368"/>
        <v>games</v>
      </c>
      <c r="R3901" t="str">
        <f t="shared" si="369"/>
        <v>video games</v>
      </c>
      <c r="S3901" s="15">
        <f t="shared" si="364"/>
        <v>42534.034710648149</v>
      </c>
      <c r="T3901" s="15">
        <f t="shared" si="365"/>
        <v>42564.034710648149</v>
      </c>
    </row>
    <row r="3902" spans="1:20" ht="28.8" x14ac:dyDescent="0.3">
      <c r="A3902">
        <v>2427</v>
      </c>
      <c r="B3902" s="3" t="s">
        <v>2428</v>
      </c>
      <c r="C3902" s="3" t="s">
        <v>6537</v>
      </c>
      <c r="D3902">
        <v>50000</v>
      </c>
      <c r="E3902">
        <v>1</v>
      </c>
      <c r="F3902" s="6" t="s">
        <v>8221</v>
      </c>
      <c r="G3902" t="s">
        <v>8224</v>
      </c>
      <c r="H3902" t="s">
        <v>8246</v>
      </c>
      <c r="I3902">
        <v>1458715133</v>
      </c>
      <c r="J3902">
        <v>1455262733</v>
      </c>
      <c r="K3902" t="b">
        <v>0</v>
      </c>
      <c r="L3902">
        <v>1</v>
      </c>
      <c r="M3902" t="b">
        <v>0</v>
      </c>
      <c r="N3902" t="s">
        <v>8284</v>
      </c>
      <c r="O3902" s="9">
        <f t="shared" si="366"/>
        <v>2E-3</v>
      </c>
      <c r="P3902" s="10">
        <f t="shared" si="367"/>
        <v>1</v>
      </c>
      <c r="Q3902" t="str">
        <f t="shared" si="368"/>
        <v>food</v>
      </c>
      <c r="R3902" t="str">
        <f t="shared" si="369"/>
        <v>food trucks</v>
      </c>
      <c r="S3902" s="15">
        <f t="shared" si="364"/>
        <v>42412.068668981476</v>
      </c>
      <c r="T3902" s="15">
        <f t="shared" si="365"/>
        <v>42452.027002314819</v>
      </c>
    </row>
    <row r="3903" spans="1:20" ht="43.2" x14ac:dyDescent="0.3">
      <c r="A3903">
        <v>2510</v>
      </c>
      <c r="B3903" s="3" t="s">
        <v>2510</v>
      </c>
      <c r="C3903" s="3" t="s">
        <v>6620</v>
      </c>
      <c r="D3903">
        <v>50000</v>
      </c>
      <c r="E3903">
        <v>75</v>
      </c>
      <c r="F3903" s="6" t="s">
        <v>8221</v>
      </c>
      <c r="G3903" t="s">
        <v>8224</v>
      </c>
      <c r="H3903" t="s">
        <v>8246</v>
      </c>
      <c r="I3903">
        <v>1431647772</v>
      </c>
      <c r="J3903">
        <v>1426463772</v>
      </c>
      <c r="K3903" t="b">
        <v>0</v>
      </c>
      <c r="L3903">
        <v>2</v>
      </c>
      <c r="M3903" t="b">
        <v>0</v>
      </c>
      <c r="N3903" t="s">
        <v>8299</v>
      </c>
      <c r="O3903" s="9">
        <f t="shared" si="366"/>
        <v>0.15</v>
      </c>
      <c r="P3903" s="10">
        <f t="shared" si="367"/>
        <v>37.5</v>
      </c>
      <c r="Q3903" t="str">
        <f t="shared" si="368"/>
        <v>food</v>
      </c>
      <c r="R3903" t="str">
        <f t="shared" si="369"/>
        <v>restaurants</v>
      </c>
      <c r="S3903" s="15">
        <f t="shared" si="364"/>
        <v>42078.747361111105</v>
      </c>
      <c r="T3903" s="15">
        <f t="shared" si="365"/>
        <v>42138.747361111105</v>
      </c>
    </row>
    <row r="3904" spans="1:20" ht="43.2" x14ac:dyDescent="0.3">
      <c r="A3904">
        <v>2587</v>
      </c>
      <c r="B3904" s="3" t="s">
        <v>2587</v>
      </c>
      <c r="C3904" s="3" t="s">
        <v>6697</v>
      </c>
      <c r="D3904">
        <v>50000</v>
      </c>
      <c r="E3904">
        <v>1217</v>
      </c>
      <c r="F3904" s="6" t="s">
        <v>8221</v>
      </c>
      <c r="G3904" t="s">
        <v>8224</v>
      </c>
      <c r="H3904" t="s">
        <v>8246</v>
      </c>
      <c r="I3904">
        <v>1451491953</v>
      </c>
      <c r="J3904">
        <v>1448899953</v>
      </c>
      <c r="K3904" t="b">
        <v>0</v>
      </c>
      <c r="L3904">
        <v>6</v>
      </c>
      <c r="M3904" t="b">
        <v>0</v>
      </c>
      <c r="N3904" t="s">
        <v>8284</v>
      </c>
      <c r="O3904" s="9">
        <f t="shared" si="366"/>
        <v>2.4340000000000002</v>
      </c>
      <c r="P3904" s="10">
        <f t="shared" si="367"/>
        <v>202.83333333333334</v>
      </c>
      <c r="Q3904" t="str">
        <f t="shared" si="368"/>
        <v>food</v>
      </c>
      <c r="R3904" t="str">
        <f t="shared" si="369"/>
        <v>food trucks</v>
      </c>
      <c r="S3904" s="15">
        <f t="shared" si="364"/>
        <v>42338.425381944442</v>
      </c>
      <c r="T3904" s="15">
        <f t="shared" si="365"/>
        <v>42368.425381944442</v>
      </c>
    </row>
    <row r="3905" spans="1:20" ht="43.2" x14ac:dyDescent="0.3">
      <c r="A3905">
        <v>2589</v>
      </c>
      <c r="B3905" s="3" t="s">
        <v>2589</v>
      </c>
      <c r="C3905" s="3" t="s">
        <v>6699</v>
      </c>
      <c r="D3905">
        <v>50000</v>
      </c>
      <c r="E3905">
        <v>5</v>
      </c>
      <c r="F3905" s="6" t="s">
        <v>8221</v>
      </c>
      <c r="G3905" t="s">
        <v>8232</v>
      </c>
      <c r="H3905" t="s">
        <v>8253</v>
      </c>
      <c r="I3905">
        <v>1458733927</v>
      </c>
      <c r="J3905">
        <v>1456145527</v>
      </c>
      <c r="K3905" t="b">
        <v>0</v>
      </c>
      <c r="L3905">
        <v>1</v>
      </c>
      <c r="M3905" t="b">
        <v>0</v>
      </c>
      <c r="N3905" t="s">
        <v>8284</v>
      </c>
      <c r="O3905" s="9">
        <f t="shared" si="366"/>
        <v>0.01</v>
      </c>
      <c r="P3905" s="10">
        <f t="shared" si="367"/>
        <v>5</v>
      </c>
      <c r="Q3905" t="str">
        <f t="shared" si="368"/>
        <v>food</v>
      </c>
      <c r="R3905" t="str">
        <f t="shared" si="369"/>
        <v>food trucks</v>
      </c>
      <c r="S3905" s="15">
        <f t="shared" si="364"/>
        <v>42422.286192129628</v>
      </c>
      <c r="T3905" s="15">
        <f t="shared" si="365"/>
        <v>42452.244525462964</v>
      </c>
    </row>
    <row r="3906" spans="1:20" ht="43.2" x14ac:dyDescent="0.3">
      <c r="A3906">
        <v>2600</v>
      </c>
      <c r="B3906" s="3" t="s">
        <v>2600</v>
      </c>
      <c r="C3906" s="3" t="s">
        <v>6710</v>
      </c>
      <c r="D3906">
        <v>50000</v>
      </c>
      <c r="E3906">
        <v>3466</v>
      </c>
      <c r="F3906" s="6" t="s">
        <v>8221</v>
      </c>
      <c r="G3906" t="s">
        <v>8224</v>
      </c>
      <c r="H3906" t="s">
        <v>8246</v>
      </c>
      <c r="I3906">
        <v>1458938200</v>
      </c>
      <c r="J3906">
        <v>1453757800</v>
      </c>
      <c r="K3906" t="b">
        <v>0</v>
      </c>
      <c r="L3906">
        <v>30</v>
      </c>
      <c r="M3906" t="b">
        <v>0</v>
      </c>
      <c r="N3906" t="s">
        <v>8284</v>
      </c>
      <c r="O3906" s="9">
        <f t="shared" si="366"/>
        <v>6.9320000000000004</v>
      </c>
      <c r="P3906" s="10">
        <f t="shared" si="367"/>
        <v>115.53333333333333</v>
      </c>
      <c r="Q3906" t="str">
        <f t="shared" si="368"/>
        <v>food</v>
      </c>
      <c r="R3906" t="str">
        <f t="shared" si="369"/>
        <v>food trucks</v>
      </c>
      <c r="S3906" s="15">
        <f t="shared" si="364"/>
        <v>42394.650462962964</v>
      </c>
      <c r="T3906" s="15">
        <f t="shared" si="365"/>
        <v>42454.608796296292</v>
      </c>
    </row>
    <row r="3907" spans="1:20" ht="43.2" x14ac:dyDescent="0.3">
      <c r="A3907">
        <v>2685</v>
      </c>
      <c r="B3907" s="3" t="s">
        <v>2685</v>
      </c>
      <c r="C3907" s="3" t="s">
        <v>6795</v>
      </c>
      <c r="D3907">
        <v>50000</v>
      </c>
      <c r="E3907">
        <v>10</v>
      </c>
      <c r="F3907" s="6" t="s">
        <v>8221</v>
      </c>
      <c r="G3907" t="s">
        <v>8224</v>
      </c>
      <c r="H3907" t="s">
        <v>8246</v>
      </c>
      <c r="I3907">
        <v>1430149330</v>
      </c>
      <c r="J3907">
        <v>1424968930</v>
      </c>
      <c r="K3907" t="b">
        <v>0</v>
      </c>
      <c r="L3907">
        <v>1</v>
      </c>
      <c r="M3907" t="b">
        <v>0</v>
      </c>
      <c r="N3907" t="s">
        <v>8284</v>
      </c>
      <c r="O3907" s="9">
        <f t="shared" si="366"/>
        <v>0.02</v>
      </c>
      <c r="P3907" s="10">
        <f t="shared" si="367"/>
        <v>10</v>
      </c>
      <c r="Q3907" t="str">
        <f t="shared" si="368"/>
        <v>food</v>
      </c>
      <c r="R3907" t="str">
        <f t="shared" si="369"/>
        <v>food trucks</v>
      </c>
      <c r="S3907" s="15">
        <f t="shared" ref="S3907:S3970" si="370">(((J3907/60)/60)/24)+DATE(1970,1,1)+(-6/24)</f>
        <v>42061.44594907407</v>
      </c>
      <c r="T3907" s="15">
        <f t="shared" ref="T3907:T3970" si="371">(((I3907/60)/60)/24)+DATE(1970,1,1)+(-6/24)</f>
        <v>42121.404282407413</v>
      </c>
    </row>
    <row r="3908" spans="1:20" ht="28.8" x14ac:dyDescent="0.3">
      <c r="A3908">
        <v>2688</v>
      </c>
      <c r="B3908" s="3" t="s">
        <v>2688</v>
      </c>
      <c r="C3908" s="3" t="s">
        <v>6798</v>
      </c>
      <c r="D3908">
        <v>50000</v>
      </c>
      <c r="E3908">
        <v>74</v>
      </c>
      <c r="F3908" s="6" t="s">
        <v>8221</v>
      </c>
      <c r="G3908" t="s">
        <v>8224</v>
      </c>
      <c r="H3908" t="s">
        <v>8246</v>
      </c>
      <c r="I3908">
        <v>1424746800</v>
      </c>
      <c r="J3908">
        <v>1422067870</v>
      </c>
      <c r="K3908" t="b">
        <v>0</v>
      </c>
      <c r="L3908">
        <v>14</v>
      </c>
      <c r="M3908" t="b">
        <v>0</v>
      </c>
      <c r="N3908" t="s">
        <v>8284</v>
      </c>
      <c r="O3908" s="9">
        <f t="shared" si="366"/>
        <v>0.14799999999999999</v>
      </c>
      <c r="P3908" s="10">
        <f t="shared" si="367"/>
        <v>5.2857142857142856</v>
      </c>
      <c r="Q3908" t="str">
        <f t="shared" si="368"/>
        <v>food</v>
      </c>
      <c r="R3908" t="str">
        <f t="shared" si="369"/>
        <v>food trucks</v>
      </c>
      <c r="S3908" s="15">
        <f t="shared" si="370"/>
        <v>42027.868865740747</v>
      </c>
      <c r="T3908" s="15">
        <f t="shared" si="371"/>
        <v>42058.875</v>
      </c>
    </row>
    <row r="3909" spans="1:20" ht="43.2" x14ac:dyDescent="0.3">
      <c r="A3909">
        <v>2863</v>
      </c>
      <c r="B3909" s="3" t="s">
        <v>2863</v>
      </c>
      <c r="C3909" s="3" t="s">
        <v>6973</v>
      </c>
      <c r="D3909">
        <v>50000</v>
      </c>
      <c r="E3909">
        <v>20</v>
      </c>
      <c r="F3909" s="6" t="s">
        <v>8221</v>
      </c>
      <c r="G3909" t="s">
        <v>8224</v>
      </c>
      <c r="H3909" t="s">
        <v>8246</v>
      </c>
      <c r="I3909">
        <v>1410279123</v>
      </c>
      <c r="J3909">
        <v>1405095123</v>
      </c>
      <c r="K3909" t="b">
        <v>0</v>
      </c>
      <c r="L3909">
        <v>1</v>
      </c>
      <c r="M3909" t="b">
        <v>0</v>
      </c>
      <c r="N3909" t="s">
        <v>8271</v>
      </c>
      <c r="O3909" s="9">
        <f t="shared" si="366"/>
        <v>0.04</v>
      </c>
      <c r="P3909" s="10">
        <f t="shared" si="367"/>
        <v>20</v>
      </c>
      <c r="Q3909" t="str">
        <f t="shared" si="368"/>
        <v>theater</v>
      </c>
      <c r="R3909" t="str">
        <f t="shared" si="369"/>
        <v>plays</v>
      </c>
      <c r="S3909" s="15">
        <f t="shared" si="370"/>
        <v>41831.425034722226</v>
      </c>
      <c r="T3909" s="15">
        <f t="shared" si="371"/>
        <v>41891.425034722226</v>
      </c>
    </row>
    <row r="3910" spans="1:20" ht="28.8" x14ac:dyDescent="0.3">
      <c r="A3910">
        <v>2894</v>
      </c>
      <c r="B3910" s="3" t="s">
        <v>2894</v>
      </c>
      <c r="C3910" s="3" t="s">
        <v>7004</v>
      </c>
      <c r="D3910">
        <v>50000</v>
      </c>
      <c r="E3910">
        <v>0</v>
      </c>
      <c r="F3910" s="6" t="s">
        <v>8221</v>
      </c>
      <c r="G3910" t="s">
        <v>8224</v>
      </c>
      <c r="H3910" t="s">
        <v>8246</v>
      </c>
      <c r="I3910">
        <v>1428100815</v>
      </c>
      <c r="J3910">
        <v>1422920415</v>
      </c>
      <c r="K3910" t="b">
        <v>0</v>
      </c>
      <c r="L3910">
        <v>0</v>
      </c>
      <c r="M3910" t="b">
        <v>0</v>
      </c>
      <c r="N3910" t="s">
        <v>8271</v>
      </c>
      <c r="O3910" s="9">
        <f t="shared" si="366"/>
        <v>0</v>
      </c>
      <c r="P3910" s="10" t="e">
        <f t="shared" si="367"/>
        <v>#DIV/0!</v>
      </c>
      <c r="Q3910" t="str">
        <f t="shared" si="368"/>
        <v>theater</v>
      </c>
      <c r="R3910" t="str">
        <f t="shared" si="369"/>
        <v>plays</v>
      </c>
      <c r="S3910" s="15">
        <f t="shared" si="370"/>
        <v>42037.736284722225</v>
      </c>
      <c r="T3910" s="15">
        <f t="shared" si="371"/>
        <v>42097.694618055553</v>
      </c>
    </row>
    <row r="3911" spans="1:20" ht="57.6" x14ac:dyDescent="0.3">
      <c r="A3911">
        <v>2945</v>
      </c>
      <c r="B3911" s="3" t="s">
        <v>2945</v>
      </c>
      <c r="C3911" s="3" t="s">
        <v>7055</v>
      </c>
      <c r="D3911">
        <v>50000</v>
      </c>
      <c r="E3911">
        <v>0</v>
      </c>
      <c r="F3911" s="6" t="s">
        <v>8221</v>
      </c>
      <c r="G3911" t="s">
        <v>8224</v>
      </c>
      <c r="H3911" t="s">
        <v>8246</v>
      </c>
      <c r="I3911">
        <v>1432437660</v>
      </c>
      <c r="J3911">
        <v>1429845660</v>
      </c>
      <c r="K3911" t="b">
        <v>0</v>
      </c>
      <c r="L3911">
        <v>0</v>
      </c>
      <c r="M3911" t="b">
        <v>0</v>
      </c>
      <c r="N3911" t="s">
        <v>8303</v>
      </c>
      <c r="O3911" s="9">
        <f t="shared" si="366"/>
        <v>0</v>
      </c>
      <c r="P3911" s="10" t="e">
        <f t="shared" si="367"/>
        <v>#DIV/0!</v>
      </c>
      <c r="Q3911" t="str">
        <f t="shared" si="368"/>
        <v>theater</v>
      </c>
      <c r="R3911" t="str">
        <f t="shared" si="369"/>
        <v>spaces</v>
      </c>
      <c r="S3911" s="15">
        <f t="shared" si="370"/>
        <v>42117.889583333337</v>
      </c>
      <c r="T3911" s="15">
        <f t="shared" si="371"/>
        <v>42147.889583333337</v>
      </c>
    </row>
    <row r="3912" spans="1:20" ht="43.2" x14ac:dyDescent="0.3">
      <c r="A3912">
        <v>3052</v>
      </c>
      <c r="B3912" s="3" t="s">
        <v>3052</v>
      </c>
      <c r="C3912" s="3" t="s">
        <v>7162</v>
      </c>
      <c r="D3912">
        <v>50000</v>
      </c>
      <c r="E3912">
        <v>75</v>
      </c>
      <c r="F3912" s="6" t="s">
        <v>8221</v>
      </c>
      <c r="G3912" t="s">
        <v>8224</v>
      </c>
      <c r="H3912" t="s">
        <v>8246</v>
      </c>
      <c r="I3912">
        <v>1432828740</v>
      </c>
      <c r="J3912">
        <v>1430237094</v>
      </c>
      <c r="K3912" t="b">
        <v>0</v>
      </c>
      <c r="L3912">
        <v>2</v>
      </c>
      <c r="M3912" t="b">
        <v>0</v>
      </c>
      <c r="N3912" t="s">
        <v>8303</v>
      </c>
      <c r="O3912" s="9">
        <f t="shared" si="366"/>
        <v>0.15</v>
      </c>
      <c r="P3912" s="10">
        <f t="shared" si="367"/>
        <v>37.5</v>
      </c>
      <c r="Q3912" t="str">
        <f t="shared" si="368"/>
        <v>theater</v>
      </c>
      <c r="R3912" t="str">
        <f t="shared" si="369"/>
        <v>spaces</v>
      </c>
      <c r="S3912" s="15">
        <f t="shared" si="370"/>
        <v>42122.420069444444</v>
      </c>
      <c r="T3912" s="15">
        <f t="shared" si="371"/>
        <v>42152.415972222225</v>
      </c>
    </row>
    <row r="3913" spans="1:20" ht="43.2" x14ac:dyDescent="0.3">
      <c r="A3913">
        <v>3057</v>
      </c>
      <c r="B3913" s="3" t="s">
        <v>3057</v>
      </c>
      <c r="C3913" s="3" t="s">
        <v>7167</v>
      </c>
      <c r="D3913">
        <v>50000</v>
      </c>
      <c r="E3913">
        <v>0</v>
      </c>
      <c r="F3913" s="6" t="s">
        <v>8221</v>
      </c>
      <c r="G3913" t="s">
        <v>8225</v>
      </c>
      <c r="H3913" t="s">
        <v>8247</v>
      </c>
      <c r="I3913">
        <v>1459694211</v>
      </c>
      <c r="J3913">
        <v>1457105811</v>
      </c>
      <c r="K3913" t="b">
        <v>0</v>
      </c>
      <c r="L3913">
        <v>0</v>
      </c>
      <c r="M3913" t="b">
        <v>0</v>
      </c>
      <c r="N3913" t="s">
        <v>8303</v>
      </c>
      <c r="O3913" s="9">
        <f t="shared" si="366"/>
        <v>0</v>
      </c>
      <c r="P3913" s="10" t="e">
        <f t="shared" si="367"/>
        <v>#DIV/0!</v>
      </c>
      <c r="Q3913" t="str">
        <f t="shared" si="368"/>
        <v>theater</v>
      </c>
      <c r="R3913" t="str">
        <f t="shared" si="369"/>
        <v>spaces</v>
      </c>
      <c r="S3913" s="15">
        <f t="shared" si="370"/>
        <v>42433.400590277779</v>
      </c>
      <c r="T3913" s="15">
        <f t="shared" si="371"/>
        <v>42463.358923611115</v>
      </c>
    </row>
    <row r="3914" spans="1:20" x14ac:dyDescent="0.3">
      <c r="A3914">
        <v>3108</v>
      </c>
      <c r="B3914" s="3" t="s">
        <v>3108</v>
      </c>
      <c r="C3914" s="3" t="s">
        <v>7218</v>
      </c>
      <c r="D3914">
        <v>50000</v>
      </c>
      <c r="E3914">
        <v>26</v>
      </c>
      <c r="F3914" s="6" t="s">
        <v>8221</v>
      </c>
      <c r="G3914" t="s">
        <v>8224</v>
      </c>
      <c r="H3914" t="s">
        <v>8246</v>
      </c>
      <c r="I3914">
        <v>1430234394</v>
      </c>
      <c r="J3914">
        <v>1425053994</v>
      </c>
      <c r="K3914" t="b">
        <v>0</v>
      </c>
      <c r="L3914">
        <v>2</v>
      </c>
      <c r="M3914" t="b">
        <v>0</v>
      </c>
      <c r="N3914" t="s">
        <v>8303</v>
      </c>
      <c r="O3914" s="9">
        <f t="shared" si="366"/>
        <v>5.1999999999999998E-2</v>
      </c>
      <c r="P3914" s="10">
        <f t="shared" si="367"/>
        <v>13</v>
      </c>
      <c r="Q3914" t="str">
        <f t="shared" si="368"/>
        <v>theater</v>
      </c>
      <c r="R3914" t="str">
        <f t="shared" si="369"/>
        <v>spaces</v>
      </c>
      <c r="S3914" s="15">
        <f t="shared" si="370"/>
        <v>42062.430486111116</v>
      </c>
      <c r="T3914" s="15">
        <f t="shared" si="371"/>
        <v>42122.388819444444</v>
      </c>
    </row>
    <row r="3915" spans="1:20" ht="57.6" x14ac:dyDescent="0.3">
      <c r="A3915">
        <v>3200</v>
      </c>
      <c r="B3915" s="3" t="s">
        <v>3200</v>
      </c>
      <c r="C3915" s="3" t="s">
        <v>7310</v>
      </c>
      <c r="D3915">
        <v>50000</v>
      </c>
      <c r="E3915">
        <v>1</v>
      </c>
      <c r="F3915" s="6" t="s">
        <v>8221</v>
      </c>
      <c r="G3915" t="s">
        <v>8224</v>
      </c>
      <c r="H3915" t="s">
        <v>8246</v>
      </c>
      <c r="I3915">
        <v>1461994440</v>
      </c>
      <c r="J3915">
        <v>1459410101</v>
      </c>
      <c r="K3915" t="b">
        <v>0</v>
      </c>
      <c r="L3915">
        <v>1</v>
      </c>
      <c r="M3915" t="b">
        <v>0</v>
      </c>
      <c r="N3915" t="s">
        <v>8305</v>
      </c>
      <c r="O3915" s="9">
        <f t="shared" si="366"/>
        <v>2E-3</v>
      </c>
      <c r="P3915" s="10">
        <f t="shared" si="367"/>
        <v>1</v>
      </c>
      <c r="Q3915" t="str">
        <f t="shared" si="368"/>
        <v>theater</v>
      </c>
      <c r="R3915" t="str">
        <f t="shared" si="369"/>
        <v>musical</v>
      </c>
      <c r="S3915" s="15">
        <f t="shared" si="370"/>
        <v>42460.070613425924</v>
      </c>
      <c r="T3915" s="15">
        <f t="shared" si="371"/>
        <v>42489.981944444444</v>
      </c>
    </row>
    <row r="3916" spans="1:20" ht="57.6" x14ac:dyDescent="0.3">
      <c r="A3916">
        <v>3893</v>
      </c>
      <c r="B3916" s="3" t="s">
        <v>3890</v>
      </c>
      <c r="C3916" s="3" t="s">
        <v>8001</v>
      </c>
      <c r="D3916">
        <v>50000</v>
      </c>
      <c r="E3916">
        <v>10775</v>
      </c>
      <c r="F3916" s="6" t="s">
        <v>8221</v>
      </c>
      <c r="G3916" t="s">
        <v>8224</v>
      </c>
      <c r="H3916" t="s">
        <v>8246</v>
      </c>
      <c r="I3916">
        <v>1404194400</v>
      </c>
      <c r="J3916">
        <v>1400600840</v>
      </c>
      <c r="K3916" t="b">
        <v>0</v>
      </c>
      <c r="L3916">
        <v>84</v>
      </c>
      <c r="M3916" t="b">
        <v>0</v>
      </c>
      <c r="N3916" t="s">
        <v>8271</v>
      </c>
      <c r="O3916" s="9">
        <f t="shared" si="366"/>
        <v>21.55</v>
      </c>
      <c r="P3916" s="10">
        <f t="shared" si="367"/>
        <v>128.27380952380952</v>
      </c>
      <c r="Q3916" t="str">
        <f t="shared" si="368"/>
        <v>theater</v>
      </c>
      <c r="R3916" t="str">
        <f t="shared" si="369"/>
        <v>plays</v>
      </c>
      <c r="S3916" s="15">
        <f t="shared" si="370"/>
        <v>41779.407870370371</v>
      </c>
      <c r="T3916" s="15">
        <f t="shared" si="371"/>
        <v>41821</v>
      </c>
    </row>
    <row r="3917" spans="1:20" ht="43.2" x14ac:dyDescent="0.3">
      <c r="A3917">
        <v>3993</v>
      </c>
      <c r="B3917" s="3" t="s">
        <v>3989</v>
      </c>
      <c r="C3917" s="3" t="s">
        <v>8099</v>
      </c>
      <c r="D3917">
        <v>50000</v>
      </c>
      <c r="E3917">
        <v>3</v>
      </c>
      <c r="F3917" s="6" t="s">
        <v>8221</v>
      </c>
      <c r="G3917" t="s">
        <v>8224</v>
      </c>
      <c r="H3917" t="s">
        <v>8246</v>
      </c>
      <c r="I3917">
        <v>1431549912</v>
      </c>
      <c r="J3917">
        <v>1428957912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6.0000000000000001E-3</v>
      </c>
      <c r="P3917" s="10">
        <f t="shared" si="367"/>
        <v>3</v>
      </c>
      <c r="Q3917" t="str">
        <f t="shared" si="368"/>
        <v>theater</v>
      </c>
      <c r="R3917" t="str">
        <f t="shared" si="369"/>
        <v>plays</v>
      </c>
      <c r="S3917" s="15">
        <f t="shared" si="370"/>
        <v>42107.614722222221</v>
      </c>
      <c r="T3917" s="15">
        <f t="shared" si="371"/>
        <v>42137.614722222221</v>
      </c>
    </row>
    <row r="3918" spans="1:20" ht="57.6" x14ac:dyDescent="0.3">
      <c r="A3918">
        <v>1074</v>
      </c>
      <c r="B3918" s="3" t="s">
        <v>1075</v>
      </c>
      <c r="C3918" s="3" t="s">
        <v>5184</v>
      </c>
      <c r="D3918">
        <v>54000</v>
      </c>
      <c r="E3918">
        <v>3407</v>
      </c>
      <c r="F3918" s="6" t="s">
        <v>8221</v>
      </c>
      <c r="G3918" t="s">
        <v>8224</v>
      </c>
      <c r="H3918" t="s">
        <v>8246</v>
      </c>
      <c r="I3918">
        <v>1388808545</v>
      </c>
      <c r="J3918">
        <v>1386216545</v>
      </c>
      <c r="K3918" t="b">
        <v>0</v>
      </c>
      <c r="L3918">
        <v>30</v>
      </c>
      <c r="M3918" t="b">
        <v>0</v>
      </c>
      <c r="N3918" t="s">
        <v>8282</v>
      </c>
      <c r="O3918" s="9">
        <f t="shared" si="366"/>
        <v>6.3092592592592585</v>
      </c>
      <c r="P3918" s="10">
        <f t="shared" si="367"/>
        <v>113.56666666666666</v>
      </c>
      <c r="Q3918" t="str">
        <f t="shared" si="368"/>
        <v>games</v>
      </c>
      <c r="R3918" t="str">
        <f t="shared" si="369"/>
        <v>video games</v>
      </c>
      <c r="S3918" s="15">
        <f t="shared" si="370"/>
        <v>41612.922974537039</v>
      </c>
      <c r="T3918" s="15">
        <f t="shared" si="371"/>
        <v>41642.922974537039</v>
      </c>
    </row>
    <row r="3919" spans="1:20" ht="43.2" x14ac:dyDescent="0.3">
      <c r="A3919">
        <v>1811</v>
      </c>
      <c r="B3919" s="3" t="s">
        <v>1812</v>
      </c>
      <c r="C3919" s="3" t="s">
        <v>5921</v>
      </c>
      <c r="D3919">
        <v>54000</v>
      </c>
      <c r="E3919">
        <v>40</v>
      </c>
      <c r="F3919" s="6" t="s">
        <v>8221</v>
      </c>
      <c r="G3919" t="s">
        <v>8224</v>
      </c>
      <c r="H3919" t="s">
        <v>8246</v>
      </c>
      <c r="I3919">
        <v>1414123200</v>
      </c>
      <c r="J3919">
        <v>1408962270</v>
      </c>
      <c r="K3919" t="b">
        <v>0</v>
      </c>
      <c r="L3919">
        <v>26</v>
      </c>
      <c r="M3919" t="b">
        <v>0</v>
      </c>
      <c r="N3919" t="s">
        <v>8285</v>
      </c>
      <c r="O3919" s="9">
        <f t="shared" si="366"/>
        <v>7.407407407407407E-2</v>
      </c>
      <c r="P3919" s="10">
        <f t="shared" si="367"/>
        <v>1.5384615384615385</v>
      </c>
      <c r="Q3919" t="str">
        <f t="shared" si="368"/>
        <v>photography</v>
      </c>
      <c r="R3919" t="str">
        <f t="shared" si="369"/>
        <v>photobooks</v>
      </c>
      <c r="S3919" s="15">
        <f t="shared" si="370"/>
        <v>41876.183680555558</v>
      </c>
      <c r="T3919" s="15">
        <f t="shared" si="371"/>
        <v>41935.916666666664</v>
      </c>
    </row>
    <row r="3920" spans="1:20" ht="43.2" x14ac:dyDescent="0.3">
      <c r="A3920">
        <v>463</v>
      </c>
      <c r="B3920" s="3" t="s">
        <v>464</v>
      </c>
      <c r="C3920" s="3" t="s">
        <v>4573</v>
      </c>
      <c r="D3920">
        <v>55000</v>
      </c>
      <c r="E3920">
        <v>1250</v>
      </c>
      <c r="F3920" s="6" t="s">
        <v>8221</v>
      </c>
      <c r="G3920" t="s">
        <v>8224</v>
      </c>
      <c r="H3920" t="s">
        <v>8246</v>
      </c>
      <c r="I3920">
        <v>1316883753</v>
      </c>
      <c r="J3920">
        <v>1311699753</v>
      </c>
      <c r="K3920" t="b">
        <v>0</v>
      </c>
      <c r="L3920">
        <v>11</v>
      </c>
      <c r="M3920" t="b">
        <v>0</v>
      </c>
      <c r="N3920" t="s">
        <v>8270</v>
      </c>
      <c r="O3920" s="9">
        <f t="shared" si="366"/>
        <v>2.2727272727272729</v>
      </c>
      <c r="P3920" s="10">
        <f t="shared" si="367"/>
        <v>113.63636363636364</v>
      </c>
      <c r="Q3920" t="str">
        <f t="shared" si="368"/>
        <v>film &amp; video</v>
      </c>
      <c r="R3920" t="str">
        <f t="shared" si="369"/>
        <v>animation</v>
      </c>
      <c r="S3920" s="15">
        <f t="shared" si="370"/>
        <v>40750.460104166668</v>
      </c>
      <c r="T3920" s="15">
        <f t="shared" si="371"/>
        <v>40810.460104166668</v>
      </c>
    </row>
    <row r="3921" spans="1:20" ht="57.6" x14ac:dyDescent="0.3">
      <c r="A3921">
        <v>471</v>
      </c>
      <c r="B3921" s="3" t="s">
        <v>472</v>
      </c>
      <c r="C3921" s="3" t="s">
        <v>4581</v>
      </c>
      <c r="D3921">
        <v>55000</v>
      </c>
      <c r="E3921">
        <v>6541</v>
      </c>
      <c r="F3921" s="6" t="s">
        <v>8221</v>
      </c>
      <c r="G3921" t="s">
        <v>8224</v>
      </c>
      <c r="H3921" t="s">
        <v>8246</v>
      </c>
      <c r="I3921">
        <v>1397924379</v>
      </c>
      <c r="J3921">
        <v>1394039979</v>
      </c>
      <c r="K3921" t="b">
        <v>0</v>
      </c>
      <c r="L3921">
        <v>170</v>
      </c>
      <c r="M3921" t="b">
        <v>0</v>
      </c>
      <c r="N3921" t="s">
        <v>8270</v>
      </c>
      <c r="O3921" s="9">
        <f t="shared" si="366"/>
        <v>11.892727272727273</v>
      </c>
      <c r="P3921" s="10">
        <f t="shared" si="367"/>
        <v>38.476470588235294</v>
      </c>
      <c r="Q3921" t="str">
        <f t="shared" si="368"/>
        <v>film &amp; video</v>
      </c>
      <c r="R3921" t="str">
        <f t="shared" si="369"/>
        <v>animation</v>
      </c>
      <c r="S3921" s="15">
        <f t="shared" si="370"/>
        <v>41703.471979166665</v>
      </c>
      <c r="T3921" s="15">
        <f t="shared" si="371"/>
        <v>41748.430312500001</v>
      </c>
    </row>
    <row r="3922" spans="1:20" ht="43.2" x14ac:dyDescent="0.3">
      <c r="A3922">
        <v>704</v>
      </c>
      <c r="B3922" s="3" t="s">
        <v>705</v>
      </c>
      <c r="C3922" s="3" t="s">
        <v>4814</v>
      </c>
      <c r="D3922">
        <v>55000</v>
      </c>
      <c r="E3922">
        <v>481</v>
      </c>
      <c r="F3922" s="6" t="s">
        <v>8221</v>
      </c>
      <c r="G3922" t="s">
        <v>8229</v>
      </c>
      <c r="H3922" t="s">
        <v>8251</v>
      </c>
      <c r="I3922">
        <v>1487565468</v>
      </c>
      <c r="J3922">
        <v>1482381468</v>
      </c>
      <c r="K3922" t="b">
        <v>0</v>
      </c>
      <c r="L3922">
        <v>4</v>
      </c>
      <c r="M3922" t="b">
        <v>0</v>
      </c>
      <c r="N3922" t="s">
        <v>8273</v>
      </c>
      <c r="O3922" s="9">
        <f t="shared" si="366"/>
        <v>0.87454545454545463</v>
      </c>
      <c r="P3922" s="10">
        <f t="shared" si="367"/>
        <v>120.25</v>
      </c>
      <c r="Q3922" t="str">
        <f t="shared" si="368"/>
        <v>technology</v>
      </c>
      <c r="R3922" t="str">
        <f t="shared" si="369"/>
        <v>wearables</v>
      </c>
      <c r="S3922" s="15">
        <f t="shared" si="370"/>
        <v>42725.942916666667</v>
      </c>
      <c r="T3922" s="15">
        <f t="shared" si="371"/>
        <v>42785.942916666667</v>
      </c>
    </row>
    <row r="3923" spans="1:20" ht="57.6" x14ac:dyDescent="0.3">
      <c r="A3923">
        <v>3189</v>
      </c>
      <c r="B3923" s="3" t="s">
        <v>3189</v>
      </c>
      <c r="C3923" s="3" t="s">
        <v>7299</v>
      </c>
      <c r="D3923">
        <v>55000</v>
      </c>
      <c r="E3923">
        <v>6780</v>
      </c>
      <c r="F3923" s="6" t="s">
        <v>8221</v>
      </c>
      <c r="G3923" t="s">
        <v>8235</v>
      </c>
      <c r="H3923" t="s">
        <v>8255</v>
      </c>
      <c r="I3923">
        <v>1432455532</v>
      </c>
      <c r="J3923">
        <v>1429863532</v>
      </c>
      <c r="K3923" t="b">
        <v>0</v>
      </c>
      <c r="L3923">
        <v>19</v>
      </c>
      <c r="M3923" t="b">
        <v>0</v>
      </c>
      <c r="N3923" t="s">
        <v>8305</v>
      </c>
      <c r="O3923" s="9">
        <f t="shared" si="366"/>
        <v>12.327272727272726</v>
      </c>
      <c r="P3923" s="10">
        <f t="shared" si="367"/>
        <v>356.84210526315792</v>
      </c>
      <c r="Q3923" t="str">
        <f t="shared" si="368"/>
        <v>theater</v>
      </c>
      <c r="R3923" t="str">
        <f t="shared" si="369"/>
        <v>musical</v>
      </c>
      <c r="S3923" s="15">
        <f t="shared" si="370"/>
        <v>42118.096435185187</v>
      </c>
      <c r="T3923" s="15">
        <f t="shared" si="371"/>
        <v>42148.096435185187</v>
      </c>
    </row>
    <row r="3924" spans="1:20" ht="43.2" x14ac:dyDescent="0.3">
      <c r="A3924">
        <v>960</v>
      </c>
      <c r="B3924" s="3" t="s">
        <v>961</v>
      </c>
      <c r="C3924" s="3" t="s">
        <v>5070</v>
      </c>
      <c r="D3924">
        <v>55650</v>
      </c>
      <c r="E3924">
        <v>25655</v>
      </c>
      <c r="F3924" s="6" t="s">
        <v>8221</v>
      </c>
      <c r="G3924" t="s">
        <v>8224</v>
      </c>
      <c r="H3924" t="s">
        <v>8246</v>
      </c>
      <c r="I3924">
        <v>1489500155</v>
      </c>
      <c r="J3924">
        <v>1485874955</v>
      </c>
      <c r="K3924" t="b">
        <v>0</v>
      </c>
      <c r="L3924">
        <v>188</v>
      </c>
      <c r="M3924" t="b">
        <v>0</v>
      </c>
      <c r="N3924" t="s">
        <v>8273</v>
      </c>
      <c r="O3924" s="9">
        <f t="shared" si="366"/>
        <v>46.100628930817614</v>
      </c>
      <c r="P3924" s="10">
        <f t="shared" si="367"/>
        <v>136.46276595744681</v>
      </c>
      <c r="Q3924" t="str">
        <f t="shared" si="368"/>
        <v>technology</v>
      </c>
      <c r="R3924" t="str">
        <f t="shared" si="369"/>
        <v>wearables</v>
      </c>
      <c r="S3924" s="15">
        <f t="shared" si="370"/>
        <v>42766.376793981486</v>
      </c>
      <c r="T3924" s="15">
        <f t="shared" si="371"/>
        <v>42808.335127314815</v>
      </c>
    </row>
    <row r="3925" spans="1:20" ht="43.2" x14ac:dyDescent="0.3">
      <c r="A3925">
        <v>2156</v>
      </c>
      <c r="B3925" s="3" t="s">
        <v>2157</v>
      </c>
      <c r="C3925" s="3" t="s">
        <v>6266</v>
      </c>
      <c r="D3925">
        <v>56000</v>
      </c>
      <c r="E3925">
        <v>1493</v>
      </c>
      <c r="F3925" s="6" t="s">
        <v>8221</v>
      </c>
      <c r="G3925" t="s">
        <v>8224</v>
      </c>
      <c r="H3925" t="s">
        <v>8246</v>
      </c>
      <c r="I3925">
        <v>1379363406</v>
      </c>
      <c r="J3925">
        <v>1375475406</v>
      </c>
      <c r="K3925" t="b">
        <v>0</v>
      </c>
      <c r="L3925">
        <v>83</v>
      </c>
      <c r="M3925" t="b">
        <v>0</v>
      </c>
      <c r="N3925" t="s">
        <v>8282</v>
      </c>
      <c r="O3925" s="9">
        <f t="shared" si="366"/>
        <v>2.6660714285714282</v>
      </c>
      <c r="P3925" s="10">
        <f t="shared" si="367"/>
        <v>17.987951807228917</v>
      </c>
      <c r="Q3925" t="str">
        <f t="shared" si="368"/>
        <v>games</v>
      </c>
      <c r="R3925" t="str">
        <f t="shared" si="369"/>
        <v>video games</v>
      </c>
      <c r="S3925" s="15">
        <f t="shared" si="370"/>
        <v>41488.60423611111</v>
      </c>
      <c r="T3925" s="15">
        <f t="shared" si="371"/>
        <v>41533.60423611111</v>
      </c>
    </row>
    <row r="3926" spans="1:20" ht="43.2" x14ac:dyDescent="0.3">
      <c r="A3926">
        <v>679</v>
      </c>
      <c r="B3926" s="3" t="s">
        <v>680</v>
      </c>
      <c r="C3926" s="3" t="s">
        <v>4789</v>
      </c>
      <c r="D3926">
        <v>57000</v>
      </c>
      <c r="E3926">
        <v>8827</v>
      </c>
      <c r="F3926" s="6" t="s">
        <v>8221</v>
      </c>
      <c r="G3926" t="s">
        <v>8224</v>
      </c>
      <c r="H3926" t="s">
        <v>8246</v>
      </c>
      <c r="I3926">
        <v>1472920909</v>
      </c>
      <c r="J3926">
        <v>1467736909</v>
      </c>
      <c r="K3926" t="b">
        <v>0</v>
      </c>
      <c r="L3926">
        <v>94</v>
      </c>
      <c r="M3926" t="b">
        <v>0</v>
      </c>
      <c r="N3926" t="s">
        <v>8273</v>
      </c>
      <c r="O3926" s="9">
        <f t="shared" si="366"/>
        <v>15.485964912280703</v>
      </c>
      <c r="P3926" s="10">
        <f t="shared" si="367"/>
        <v>93.90425531914893</v>
      </c>
      <c r="Q3926" t="str">
        <f t="shared" si="368"/>
        <v>technology</v>
      </c>
      <c r="R3926" t="str">
        <f t="shared" si="369"/>
        <v>wearables</v>
      </c>
      <c r="S3926" s="15">
        <f t="shared" si="370"/>
        <v>42556.445706018523</v>
      </c>
      <c r="T3926" s="15">
        <f t="shared" si="371"/>
        <v>42616.445706018523</v>
      </c>
    </row>
    <row r="3927" spans="1:20" ht="43.2" x14ac:dyDescent="0.3">
      <c r="A3927">
        <v>445</v>
      </c>
      <c r="B3927" s="3" t="s">
        <v>446</v>
      </c>
      <c r="C3927" s="3" t="s">
        <v>4555</v>
      </c>
      <c r="D3927">
        <v>60000</v>
      </c>
      <c r="E3927">
        <v>2</v>
      </c>
      <c r="F3927" s="6" t="s">
        <v>8221</v>
      </c>
      <c r="G3927" t="s">
        <v>8224</v>
      </c>
      <c r="H3927" t="s">
        <v>8246</v>
      </c>
      <c r="I3927">
        <v>1432195375</v>
      </c>
      <c r="J3927">
        <v>1430899375</v>
      </c>
      <c r="K3927" t="b">
        <v>0</v>
      </c>
      <c r="L3927">
        <v>2</v>
      </c>
      <c r="M3927" t="b">
        <v>0</v>
      </c>
      <c r="N3927" t="s">
        <v>8270</v>
      </c>
      <c r="O3927" s="9">
        <f t="shared" si="366"/>
        <v>3.3333333333333335E-3</v>
      </c>
      <c r="P3927" s="10">
        <f t="shared" si="367"/>
        <v>1</v>
      </c>
      <c r="Q3927" t="str">
        <f t="shared" si="368"/>
        <v>film &amp; video</v>
      </c>
      <c r="R3927" t="str">
        <f t="shared" si="369"/>
        <v>animation</v>
      </c>
      <c r="S3927" s="15">
        <f t="shared" si="370"/>
        <v>42130.085358796292</v>
      </c>
      <c r="T3927" s="15">
        <f t="shared" si="371"/>
        <v>42145.085358796292</v>
      </c>
    </row>
    <row r="3928" spans="1:20" ht="28.8" x14ac:dyDescent="0.3">
      <c r="A3928">
        <v>496</v>
      </c>
      <c r="B3928" s="3" t="s">
        <v>497</v>
      </c>
      <c r="C3928" s="3" t="s">
        <v>4606</v>
      </c>
      <c r="D3928">
        <v>60000</v>
      </c>
      <c r="E3928">
        <v>1</v>
      </c>
      <c r="F3928" s="6" t="s">
        <v>8221</v>
      </c>
      <c r="G3928" t="s">
        <v>8224</v>
      </c>
      <c r="H3928" t="s">
        <v>8246</v>
      </c>
      <c r="I3928">
        <v>1392070874</v>
      </c>
      <c r="J3928">
        <v>1386886874</v>
      </c>
      <c r="K3928" t="b">
        <v>0</v>
      </c>
      <c r="L3928">
        <v>1</v>
      </c>
      <c r="M3928" t="b">
        <v>0</v>
      </c>
      <c r="N3928" t="s">
        <v>8270</v>
      </c>
      <c r="O3928" s="9">
        <f t="shared" si="366"/>
        <v>1.6666666666666668E-3</v>
      </c>
      <c r="P3928" s="10">
        <f t="shared" si="367"/>
        <v>1</v>
      </c>
      <c r="Q3928" t="str">
        <f t="shared" si="368"/>
        <v>film &amp; video</v>
      </c>
      <c r="R3928" t="str">
        <f t="shared" si="369"/>
        <v>animation</v>
      </c>
      <c r="S3928" s="15">
        <f t="shared" si="370"/>
        <v>41620.68141203704</v>
      </c>
      <c r="T3928" s="15">
        <f t="shared" si="371"/>
        <v>41680.68141203704</v>
      </c>
    </row>
    <row r="3929" spans="1:20" ht="43.2" x14ac:dyDescent="0.3">
      <c r="A3929">
        <v>546</v>
      </c>
      <c r="B3929" s="3" t="s">
        <v>547</v>
      </c>
      <c r="C3929" s="3" t="s">
        <v>4656</v>
      </c>
      <c r="D3929">
        <v>60000</v>
      </c>
      <c r="E3929">
        <v>52</v>
      </c>
      <c r="F3929" s="6" t="s">
        <v>8221</v>
      </c>
      <c r="G3929" t="s">
        <v>8224</v>
      </c>
      <c r="H3929" t="s">
        <v>8246</v>
      </c>
      <c r="I3929">
        <v>1445097715</v>
      </c>
      <c r="J3929">
        <v>1441209715</v>
      </c>
      <c r="K3929" t="b">
        <v>0</v>
      </c>
      <c r="L3929">
        <v>2</v>
      </c>
      <c r="M3929" t="b">
        <v>0</v>
      </c>
      <c r="N3929" t="s">
        <v>8272</v>
      </c>
      <c r="O3929" s="9">
        <f t="shared" si="366"/>
        <v>8.666666666666667E-2</v>
      </c>
      <c r="P3929" s="10">
        <f t="shared" si="367"/>
        <v>26</v>
      </c>
      <c r="Q3929" t="str">
        <f t="shared" si="368"/>
        <v>technology</v>
      </c>
      <c r="R3929" t="str">
        <f t="shared" si="369"/>
        <v>web</v>
      </c>
      <c r="S3929" s="15">
        <f t="shared" si="370"/>
        <v>42249.417997685188</v>
      </c>
      <c r="T3929" s="15">
        <f t="shared" si="371"/>
        <v>42294.417997685188</v>
      </c>
    </row>
    <row r="3930" spans="1:20" ht="57.6" x14ac:dyDescent="0.3">
      <c r="A3930">
        <v>575</v>
      </c>
      <c r="B3930" s="3" t="s">
        <v>576</v>
      </c>
      <c r="C3930" s="3" t="s">
        <v>4685</v>
      </c>
      <c r="D3930">
        <v>60000</v>
      </c>
      <c r="E3930">
        <v>259</v>
      </c>
      <c r="F3930" s="6" t="s">
        <v>8221</v>
      </c>
      <c r="G3930" t="s">
        <v>8236</v>
      </c>
      <c r="H3930" t="s">
        <v>8249</v>
      </c>
      <c r="I3930">
        <v>1434213443</v>
      </c>
      <c r="J3930">
        <v>1431621443</v>
      </c>
      <c r="K3930" t="b">
        <v>0</v>
      </c>
      <c r="L3930">
        <v>4</v>
      </c>
      <c r="M3930" t="b">
        <v>0</v>
      </c>
      <c r="N3930" t="s">
        <v>8272</v>
      </c>
      <c r="O3930" s="9">
        <f t="shared" si="366"/>
        <v>0.43166666666666664</v>
      </c>
      <c r="P3930" s="10">
        <f t="shared" si="367"/>
        <v>64.75</v>
      </c>
      <c r="Q3930" t="str">
        <f t="shared" si="368"/>
        <v>technology</v>
      </c>
      <c r="R3930" t="str">
        <f t="shared" si="369"/>
        <v>web</v>
      </c>
      <c r="S3930" s="15">
        <f t="shared" si="370"/>
        <v>42138.442627314813</v>
      </c>
      <c r="T3930" s="15">
        <f t="shared" si="371"/>
        <v>42168.442627314813</v>
      </c>
    </row>
    <row r="3931" spans="1:20" ht="57.6" x14ac:dyDescent="0.3">
      <c r="A3931">
        <v>695</v>
      </c>
      <c r="B3931" s="3" t="s">
        <v>696</v>
      </c>
      <c r="C3931" s="3" t="s">
        <v>4805</v>
      </c>
      <c r="D3931">
        <v>60000</v>
      </c>
      <c r="E3931">
        <v>636</v>
      </c>
      <c r="F3931" s="6" t="s">
        <v>8221</v>
      </c>
      <c r="G3931" t="s">
        <v>8224</v>
      </c>
      <c r="H3931" t="s">
        <v>8246</v>
      </c>
      <c r="I3931">
        <v>1414758620</v>
      </c>
      <c r="J3931">
        <v>1412166620</v>
      </c>
      <c r="K3931" t="b">
        <v>0</v>
      </c>
      <c r="L3931">
        <v>7</v>
      </c>
      <c r="M3931" t="b">
        <v>0</v>
      </c>
      <c r="N3931" t="s">
        <v>8273</v>
      </c>
      <c r="O3931" s="9">
        <f t="shared" si="366"/>
        <v>1.06</v>
      </c>
      <c r="P3931" s="10">
        <f t="shared" si="367"/>
        <v>90.857142857142861</v>
      </c>
      <c r="Q3931" t="str">
        <f t="shared" si="368"/>
        <v>technology</v>
      </c>
      <c r="R3931" t="str">
        <f t="shared" si="369"/>
        <v>wearables</v>
      </c>
      <c r="S3931" s="15">
        <f t="shared" si="370"/>
        <v>41913.271064814813</v>
      </c>
      <c r="T3931" s="15">
        <f t="shared" si="371"/>
        <v>41943.271064814813</v>
      </c>
    </row>
    <row r="3932" spans="1:20" ht="43.2" x14ac:dyDescent="0.3">
      <c r="A3932">
        <v>998</v>
      </c>
      <c r="B3932" s="3" t="s">
        <v>999</v>
      </c>
      <c r="C3932" s="3" t="s">
        <v>5108</v>
      </c>
      <c r="D3932">
        <v>60000</v>
      </c>
      <c r="E3932">
        <v>35135</v>
      </c>
      <c r="F3932" s="6" t="s">
        <v>8221</v>
      </c>
      <c r="G3932" t="s">
        <v>8229</v>
      </c>
      <c r="H3932" t="s">
        <v>8251</v>
      </c>
      <c r="I3932">
        <v>1447909401</v>
      </c>
      <c r="J3932">
        <v>1444017801</v>
      </c>
      <c r="K3932" t="b">
        <v>0</v>
      </c>
      <c r="L3932">
        <v>229</v>
      </c>
      <c r="M3932" t="b">
        <v>0</v>
      </c>
      <c r="N3932" t="s">
        <v>8273</v>
      </c>
      <c r="O3932" s="9">
        <f t="shared" si="366"/>
        <v>58.558333333333337</v>
      </c>
      <c r="P3932" s="10">
        <f t="shared" si="367"/>
        <v>153.42794759825327</v>
      </c>
      <c r="Q3932" t="str">
        <f t="shared" si="368"/>
        <v>technology</v>
      </c>
      <c r="R3932" t="str">
        <f t="shared" si="369"/>
        <v>wearables</v>
      </c>
      <c r="S3932" s="15">
        <f t="shared" si="370"/>
        <v>42281.918993055559</v>
      </c>
      <c r="T3932" s="15">
        <f t="shared" si="371"/>
        <v>42326.960659722223</v>
      </c>
    </row>
    <row r="3933" spans="1:20" ht="43.2" x14ac:dyDescent="0.3">
      <c r="A3933">
        <v>1104</v>
      </c>
      <c r="B3933" s="3" t="s">
        <v>1105</v>
      </c>
      <c r="C3933" s="3" t="s">
        <v>5214</v>
      </c>
      <c r="D3933">
        <v>60000</v>
      </c>
      <c r="E3933">
        <v>2971</v>
      </c>
      <c r="F3933" s="6" t="s">
        <v>8221</v>
      </c>
      <c r="G3933" t="s">
        <v>8225</v>
      </c>
      <c r="H3933" t="s">
        <v>8247</v>
      </c>
      <c r="I3933">
        <v>1402480221</v>
      </c>
      <c r="J3933">
        <v>1399888221</v>
      </c>
      <c r="K3933" t="b">
        <v>0</v>
      </c>
      <c r="L3933">
        <v>37</v>
      </c>
      <c r="M3933" t="b">
        <v>0</v>
      </c>
      <c r="N3933" t="s">
        <v>8282</v>
      </c>
      <c r="O3933" s="9">
        <f t="shared" si="366"/>
        <v>4.9516666666666671</v>
      </c>
      <c r="P3933" s="10">
        <f t="shared" si="367"/>
        <v>80.297297297297291</v>
      </c>
      <c r="Q3933" t="str">
        <f t="shared" si="368"/>
        <v>games</v>
      </c>
      <c r="R3933" t="str">
        <f t="shared" si="369"/>
        <v>video games</v>
      </c>
      <c r="S3933" s="15">
        <f t="shared" si="370"/>
        <v>41771.15996527778</v>
      </c>
      <c r="T3933" s="15">
        <f t="shared" si="371"/>
        <v>41801.15996527778</v>
      </c>
    </row>
    <row r="3934" spans="1:20" ht="57.6" x14ac:dyDescent="0.3">
      <c r="A3934">
        <v>1162</v>
      </c>
      <c r="B3934" s="3" t="s">
        <v>1163</v>
      </c>
      <c r="C3934" s="3" t="s">
        <v>5272</v>
      </c>
      <c r="D3934">
        <v>60000</v>
      </c>
      <c r="E3934">
        <v>35</v>
      </c>
      <c r="F3934" s="6" t="s">
        <v>8221</v>
      </c>
      <c r="G3934" t="s">
        <v>8224</v>
      </c>
      <c r="H3934" t="s">
        <v>8246</v>
      </c>
      <c r="I3934">
        <v>1411662264</v>
      </c>
      <c r="J3934">
        <v>1408983864</v>
      </c>
      <c r="K3934" t="b">
        <v>0</v>
      </c>
      <c r="L3934">
        <v>2</v>
      </c>
      <c r="M3934" t="b">
        <v>0</v>
      </c>
      <c r="N3934" t="s">
        <v>8284</v>
      </c>
      <c r="O3934" s="9">
        <f t="shared" si="366"/>
        <v>5.8333333333333341E-2</v>
      </c>
      <c r="P3934" s="10">
        <f t="shared" si="367"/>
        <v>17.5</v>
      </c>
      <c r="Q3934" t="str">
        <f t="shared" si="368"/>
        <v>food</v>
      </c>
      <c r="R3934" t="str">
        <f t="shared" si="369"/>
        <v>food trucks</v>
      </c>
      <c r="S3934" s="15">
        <f t="shared" si="370"/>
        <v>41876.433611111112</v>
      </c>
      <c r="T3934" s="15">
        <f t="shared" si="371"/>
        <v>41907.433611111112</v>
      </c>
    </row>
    <row r="3935" spans="1:20" ht="43.2" x14ac:dyDescent="0.3">
      <c r="A3935">
        <v>1167</v>
      </c>
      <c r="B3935" s="3" t="s">
        <v>1168</v>
      </c>
      <c r="C3935" s="3" t="s">
        <v>5277</v>
      </c>
      <c r="D3935">
        <v>60000</v>
      </c>
      <c r="E3935">
        <v>979</v>
      </c>
      <c r="F3935" s="6" t="s">
        <v>8221</v>
      </c>
      <c r="G3935" t="s">
        <v>8224</v>
      </c>
      <c r="H3935" t="s">
        <v>8246</v>
      </c>
      <c r="I3935">
        <v>1410543495</v>
      </c>
      <c r="J3935">
        <v>1407865095</v>
      </c>
      <c r="K3935" t="b">
        <v>0</v>
      </c>
      <c r="L3935">
        <v>16</v>
      </c>
      <c r="M3935" t="b">
        <v>0</v>
      </c>
      <c r="N3935" t="s">
        <v>8284</v>
      </c>
      <c r="O3935" s="9">
        <f t="shared" si="366"/>
        <v>1.6316666666666666</v>
      </c>
      <c r="P3935" s="10">
        <f t="shared" si="367"/>
        <v>61.1875</v>
      </c>
      <c r="Q3935" t="str">
        <f t="shared" si="368"/>
        <v>food</v>
      </c>
      <c r="R3935" t="str">
        <f t="shared" si="369"/>
        <v>food trucks</v>
      </c>
      <c r="S3935" s="15">
        <f t="shared" si="370"/>
        <v>41863.484895833331</v>
      </c>
      <c r="T3935" s="15">
        <f t="shared" si="371"/>
        <v>41894.484895833331</v>
      </c>
    </row>
    <row r="3936" spans="1:20" ht="43.2" x14ac:dyDescent="0.3">
      <c r="A3936">
        <v>1179</v>
      </c>
      <c r="B3936" s="3" t="s">
        <v>1180</v>
      </c>
      <c r="C3936" s="3" t="s">
        <v>5289</v>
      </c>
      <c r="D3936">
        <v>60000</v>
      </c>
      <c r="E3936">
        <v>3200</v>
      </c>
      <c r="F3936" s="6" t="s">
        <v>8221</v>
      </c>
      <c r="G3936" t="s">
        <v>8229</v>
      </c>
      <c r="H3936" t="s">
        <v>8251</v>
      </c>
      <c r="I3936">
        <v>1446052627</v>
      </c>
      <c r="J3936">
        <v>1443460627</v>
      </c>
      <c r="K3936" t="b">
        <v>0</v>
      </c>
      <c r="L3936">
        <v>5</v>
      </c>
      <c r="M3936" t="b">
        <v>0</v>
      </c>
      <c r="N3936" t="s">
        <v>8284</v>
      </c>
      <c r="O3936" s="9">
        <f t="shared" si="366"/>
        <v>5.3333333333333339</v>
      </c>
      <c r="P3936" s="10">
        <f t="shared" si="367"/>
        <v>640</v>
      </c>
      <c r="Q3936" t="str">
        <f t="shared" si="368"/>
        <v>food</v>
      </c>
      <c r="R3936" t="str">
        <f t="shared" si="369"/>
        <v>food trucks</v>
      </c>
      <c r="S3936" s="15">
        <f t="shared" si="370"/>
        <v>42275.470219907409</v>
      </c>
      <c r="T3936" s="15">
        <f t="shared" si="371"/>
        <v>42305.470219907409</v>
      </c>
    </row>
    <row r="3937" spans="1:20" x14ac:dyDescent="0.3">
      <c r="A3937">
        <v>1590</v>
      </c>
      <c r="B3937" s="3" t="s">
        <v>1591</v>
      </c>
      <c r="C3937" s="3" t="s">
        <v>5700</v>
      </c>
      <c r="D3937">
        <v>60000</v>
      </c>
      <c r="E3937">
        <v>1020</v>
      </c>
      <c r="F3937" s="6" t="s">
        <v>8221</v>
      </c>
      <c r="G3937" t="s">
        <v>8237</v>
      </c>
      <c r="H3937" t="s">
        <v>8249</v>
      </c>
      <c r="I3937">
        <v>1443040464</v>
      </c>
      <c r="J3937">
        <v>1440448464</v>
      </c>
      <c r="K3937" t="b">
        <v>0</v>
      </c>
      <c r="L3937">
        <v>2</v>
      </c>
      <c r="M3937" t="b">
        <v>0</v>
      </c>
      <c r="N3937" t="s">
        <v>8291</v>
      </c>
      <c r="O3937" s="9">
        <f t="shared" si="366"/>
        <v>1.7000000000000002</v>
      </c>
      <c r="P3937" s="10">
        <f t="shared" si="367"/>
        <v>510</v>
      </c>
      <c r="Q3937" t="str">
        <f t="shared" si="368"/>
        <v>photography</v>
      </c>
      <c r="R3937" t="str">
        <f t="shared" si="369"/>
        <v>places</v>
      </c>
      <c r="S3937" s="15">
        <f t="shared" si="370"/>
        <v>42240.607222222221</v>
      </c>
      <c r="T3937" s="15">
        <f t="shared" si="371"/>
        <v>42270.607222222221</v>
      </c>
    </row>
    <row r="3938" spans="1:20" ht="43.2" x14ac:dyDescent="0.3">
      <c r="A3938">
        <v>2125</v>
      </c>
      <c r="B3938" s="3" t="s">
        <v>2126</v>
      </c>
      <c r="C3938" s="3" t="s">
        <v>6235</v>
      </c>
      <c r="D3938">
        <v>60000</v>
      </c>
      <c r="E3938">
        <v>852</v>
      </c>
      <c r="F3938" s="6" t="s">
        <v>8221</v>
      </c>
      <c r="G3938" t="s">
        <v>8224</v>
      </c>
      <c r="H3938" t="s">
        <v>8246</v>
      </c>
      <c r="I3938">
        <v>1438734833</v>
      </c>
      <c r="J3938">
        <v>1436142833</v>
      </c>
      <c r="K3938" t="b">
        <v>0</v>
      </c>
      <c r="L3938">
        <v>27</v>
      </c>
      <c r="M3938" t="b">
        <v>0</v>
      </c>
      <c r="N3938" t="s">
        <v>8282</v>
      </c>
      <c r="O3938" s="9">
        <f t="shared" ref="O3938:O4001" si="372">E3938/D3938*100</f>
        <v>1.4200000000000002</v>
      </c>
      <c r="P3938" s="10">
        <f t="shared" ref="P3938:P4001" si="373">E3938/L3938</f>
        <v>31.555555555555557</v>
      </c>
      <c r="Q3938" t="str">
        <f t="shared" ref="Q3938:Q4001" si="374">LEFT(N3938, SEARCH("/", N3938)-1)</f>
        <v>games</v>
      </c>
      <c r="R3938" t="str">
        <f t="shared" ref="R3938:R4001" si="375">RIGHT(N3938,LEN(N3938)-SEARCH("/",N3938))</f>
        <v>video games</v>
      </c>
      <c r="S3938" s="15">
        <f t="shared" si="370"/>
        <v>42190.773530092592</v>
      </c>
      <c r="T3938" s="15">
        <f t="shared" si="371"/>
        <v>42220.773530092592</v>
      </c>
    </row>
    <row r="3939" spans="1:20" ht="43.2" x14ac:dyDescent="0.3">
      <c r="A3939">
        <v>2415</v>
      </c>
      <c r="B3939" s="3" t="s">
        <v>2416</v>
      </c>
      <c r="C3939" s="3" t="s">
        <v>6525</v>
      </c>
      <c r="D3939">
        <v>60000</v>
      </c>
      <c r="E3939">
        <v>335</v>
      </c>
      <c r="F3939" s="6" t="s">
        <v>8221</v>
      </c>
      <c r="G3939" t="s">
        <v>8224</v>
      </c>
      <c r="H3939" t="s">
        <v>8246</v>
      </c>
      <c r="I3939">
        <v>1468615346</v>
      </c>
      <c r="J3939">
        <v>1466023346</v>
      </c>
      <c r="K3939" t="b">
        <v>0</v>
      </c>
      <c r="L3939">
        <v>6</v>
      </c>
      <c r="M3939" t="b">
        <v>0</v>
      </c>
      <c r="N3939" t="s">
        <v>8284</v>
      </c>
      <c r="O3939" s="9">
        <f t="shared" si="372"/>
        <v>0.55833333333333335</v>
      </c>
      <c r="P3939" s="10">
        <f t="shared" si="373"/>
        <v>55.833333333333336</v>
      </c>
      <c r="Q3939" t="str">
        <f t="shared" si="374"/>
        <v>food</v>
      </c>
      <c r="R3939" t="str">
        <f t="shared" si="375"/>
        <v>food trucks</v>
      </c>
      <c r="S3939" s="15">
        <f t="shared" si="370"/>
        <v>42536.612800925926</v>
      </c>
      <c r="T3939" s="15">
        <f t="shared" si="371"/>
        <v>42566.612800925926</v>
      </c>
    </row>
    <row r="3940" spans="1:20" ht="43.2" x14ac:dyDescent="0.3">
      <c r="A3940">
        <v>2423</v>
      </c>
      <c r="B3940" s="3" t="s">
        <v>2424</v>
      </c>
      <c r="C3940" s="3" t="s">
        <v>6533</v>
      </c>
      <c r="D3940">
        <v>60000</v>
      </c>
      <c r="E3940">
        <v>8</v>
      </c>
      <c r="F3940" s="6" t="s">
        <v>8221</v>
      </c>
      <c r="G3940" t="s">
        <v>8224</v>
      </c>
      <c r="H3940" t="s">
        <v>8246</v>
      </c>
      <c r="I3940">
        <v>1420044890</v>
      </c>
      <c r="J3940">
        <v>1417452890</v>
      </c>
      <c r="K3940" t="b">
        <v>0</v>
      </c>
      <c r="L3940">
        <v>1</v>
      </c>
      <c r="M3940" t="b">
        <v>0</v>
      </c>
      <c r="N3940" t="s">
        <v>8284</v>
      </c>
      <c r="O3940" s="9">
        <f t="shared" si="372"/>
        <v>1.3333333333333334E-2</v>
      </c>
      <c r="P3940" s="10">
        <f t="shared" si="373"/>
        <v>8</v>
      </c>
      <c r="Q3940" t="str">
        <f t="shared" si="374"/>
        <v>food</v>
      </c>
      <c r="R3940" t="str">
        <f t="shared" si="375"/>
        <v>food trucks</v>
      </c>
      <c r="S3940" s="15">
        <f t="shared" si="370"/>
        <v>41974.454745370371</v>
      </c>
      <c r="T3940" s="15">
        <f t="shared" si="371"/>
        <v>42004.454745370371</v>
      </c>
    </row>
    <row r="3941" spans="1:20" ht="57.6" x14ac:dyDescent="0.3">
      <c r="A3941">
        <v>2696</v>
      </c>
      <c r="B3941" s="3" t="s">
        <v>2696</v>
      </c>
      <c r="C3941" s="3" t="s">
        <v>6806</v>
      </c>
      <c r="D3941">
        <v>60000</v>
      </c>
      <c r="E3941">
        <v>3390</v>
      </c>
      <c r="F3941" s="6" t="s">
        <v>8221</v>
      </c>
      <c r="G3941" t="s">
        <v>8224</v>
      </c>
      <c r="H3941" t="s">
        <v>8246</v>
      </c>
      <c r="I3941">
        <v>1419538560</v>
      </c>
      <c r="J3941">
        <v>1416600960</v>
      </c>
      <c r="K3941" t="b">
        <v>0</v>
      </c>
      <c r="L3941">
        <v>38</v>
      </c>
      <c r="M3941" t="b">
        <v>0</v>
      </c>
      <c r="N3941" t="s">
        <v>8284</v>
      </c>
      <c r="O3941" s="9">
        <f t="shared" si="372"/>
        <v>5.65</v>
      </c>
      <c r="P3941" s="10">
        <f t="shared" si="373"/>
        <v>89.21052631578948</v>
      </c>
      <c r="Q3941" t="str">
        <f t="shared" si="374"/>
        <v>food</v>
      </c>
      <c r="R3941" t="str">
        <f t="shared" si="375"/>
        <v>food trucks</v>
      </c>
      <c r="S3941" s="15">
        <f t="shared" si="370"/>
        <v>41964.594444444447</v>
      </c>
      <c r="T3941" s="15">
        <f t="shared" si="371"/>
        <v>41998.594444444447</v>
      </c>
    </row>
    <row r="3942" spans="1:20" ht="43.2" x14ac:dyDescent="0.3">
      <c r="A3942">
        <v>3078</v>
      </c>
      <c r="B3942" s="3" t="s">
        <v>3078</v>
      </c>
      <c r="C3942" s="3" t="s">
        <v>7188</v>
      </c>
      <c r="D3942">
        <v>60000</v>
      </c>
      <c r="E3942">
        <v>71</v>
      </c>
      <c r="F3942" s="6" t="s">
        <v>8221</v>
      </c>
      <c r="G3942" t="s">
        <v>8224</v>
      </c>
      <c r="H3942" t="s">
        <v>8246</v>
      </c>
      <c r="I3942">
        <v>1424920795</v>
      </c>
      <c r="J3942">
        <v>1422328795</v>
      </c>
      <c r="K3942" t="b">
        <v>0</v>
      </c>
      <c r="L3942">
        <v>3</v>
      </c>
      <c r="M3942" t="b">
        <v>0</v>
      </c>
      <c r="N3942" t="s">
        <v>8303</v>
      </c>
      <c r="O3942" s="9">
        <f t="shared" si="372"/>
        <v>0.11833333333333333</v>
      </c>
      <c r="P3942" s="10">
        <f t="shared" si="373"/>
        <v>23.666666666666668</v>
      </c>
      <c r="Q3942" t="str">
        <f t="shared" si="374"/>
        <v>theater</v>
      </c>
      <c r="R3942" t="str">
        <f t="shared" si="375"/>
        <v>spaces</v>
      </c>
      <c r="S3942" s="15">
        <f t="shared" si="370"/>
        <v>42030.888831018514</v>
      </c>
      <c r="T3942" s="15">
        <f t="shared" si="371"/>
        <v>42060.888831018514</v>
      </c>
    </row>
    <row r="3943" spans="1:20" ht="43.2" x14ac:dyDescent="0.3">
      <c r="A3943">
        <v>3909</v>
      </c>
      <c r="B3943" s="3" t="s">
        <v>3906</v>
      </c>
      <c r="C3943" s="3" t="s">
        <v>8017</v>
      </c>
      <c r="D3943">
        <v>60000</v>
      </c>
      <c r="E3943">
        <v>135</v>
      </c>
      <c r="F3943" s="6" t="s">
        <v>8221</v>
      </c>
      <c r="G3943" t="s">
        <v>8224</v>
      </c>
      <c r="H3943" t="s">
        <v>8246</v>
      </c>
      <c r="I3943">
        <v>1410424642</v>
      </c>
      <c r="J3943">
        <v>1407832642</v>
      </c>
      <c r="K3943" t="b">
        <v>0</v>
      </c>
      <c r="L3943">
        <v>4</v>
      </c>
      <c r="M3943" t="b">
        <v>0</v>
      </c>
      <c r="N3943" t="s">
        <v>8271</v>
      </c>
      <c r="O3943" s="9">
        <f t="shared" si="372"/>
        <v>0.22499999999999998</v>
      </c>
      <c r="P3943" s="10">
        <f t="shared" si="373"/>
        <v>33.75</v>
      </c>
      <c r="Q3943" t="str">
        <f t="shared" si="374"/>
        <v>theater</v>
      </c>
      <c r="R3943" t="str">
        <f t="shared" si="375"/>
        <v>plays</v>
      </c>
      <c r="S3943" s="15">
        <f t="shared" si="370"/>
        <v>41863.109282407408</v>
      </c>
      <c r="T3943" s="15">
        <f t="shared" si="371"/>
        <v>41893.109282407408</v>
      </c>
    </row>
    <row r="3944" spans="1:20" ht="57.6" x14ac:dyDescent="0.3">
      <c r="A3944">
        <v>3918</v>
      </c>
      <c r="B3944" s="3" t="s">
        <v>3915</v>
      </c>
      <c r="C3944" s="3" t="s">
        <v>8026</v>
      </c>
      <c r="D3944">
        <v>60000</v>
      </c>
      <c r="E3944">
        <v>120</v>
      </c>
      <c r="F3944" s="6" t="s">
        <v>8221</v>
      </c>
      <c r="G3944" t="s">
        <v>8225</v>
      </c>
      <c r="H3944" t="s">
        <v>8247</v>
      </c>
      <c r="I3944">
        <v>1407168000</v>
      </c>
      <c r="J3944">
        <v>1406131023</v>
      </c>
      <c r="K3944" t="b">
        <v>0</v>
      </c>
      <c r="L3944">
        <v>3</v>
      </c>
      <c r="M3944" t="b">
        <v>0</v>
      </c>
      <c r="N3944" t="s">
        <v>8271</v>
      </c>
      <c r="O3944" s="9">
        <f t="shared" si="372"/>
        <v>0.2</v>
      </c>
      <c r="P3944" s="10">
        <f t="shared" si="373"/>
        <v>40</v>
      </c>
      <c r="Q3944" t="str">
        <f t="shared" si="374"/>
        <v>theater</v>
      </c>
      <c r="R3944" t="str">
        <f t="shared" si="375"/>
        <v>plays</v>
      </c>
      <c r="S3944" s="15">
        <f t="shared" si="370"/>
        <v>41843.414618055554</v>
      </c>
      <c r="T3944" s="15">
        <f t="shared" si="371"/>
        <v>41855.416666666664</v>
      </c>
    </row>
    <row r="3945" spans="1:20" ht="43.2" x14ac:dyDescent="0.3">
      <c r="A3945">
        <v>455</v>
      </c>
      <c r="B3945" s="3" t="s">
        <v>456</v>
      </c>
      <c r="C3945" s="3" t="s">
        <v>4565</v>
      </c>
      <c r="D3945">
        <v>65000</v>
      </c>
      <c r="E3945">
        <v>45</v>
      </c>
      <c r="F3945" s="6" t="s">
        <v>8221</v>
      </c>
      <c r="G3945" t="s">
        <v>8224</v>
      </c>
      <c r="H3945" t="s">
        <v>8246</v>
      </c>
      <c r="I3945">
        <v>1334622660</v>
      </c>
      <c r="J3945">
        <v>1330733022</v>
      </c>
      <c r="K3945" t="b">
        <v>0</v>
      </c>
      <c r="L3945">
        <v>2</v>
      </c>
      <c r="M3945" t="b">
        <v>0</v>
      </c>
      <c r="N3945" t="s">
        <v>8270</v>
      </c>
      <c r="O3945" s="9">
        <f t="shared" si="372"/>
        <v>6.9230769230769221E-2</v>
      </c>
      <c r="P3945" s="10">
        <f t="shared" si="373"/>
        <v>22.5</v>
      </c>
      <c r="Q3945" t="str">
        <f t="shared" si="374"/>
        <v>film &amp; video</v>
      </c>
      <c r="R3945" t="str">
        <f t="shared" si="375"/>
        <v>animation</v>
      </c>
      <c r="S3945" s="15">
        <f t="shared" si="370"/>
        <v>40970.752569444441</v>
      </c>
      <c r="T3945" s="15">
        <f t="shared" si="371"/>
        <v>41015.771527777775</v>
      </c>
    </row>
    <row r="3946" spans="1:20" ht="28.8" x14ac:dyDescent="0.3">
      <c r="A3946">
        <v>2691</v>
      </c>
      <c r="B3946" s="3" t="s">
        <v>2691</v>
      </c>
      <c r="C3946" s="3" t="s">
        <v>6801</v>
      </c>
      <c r="D3946">
        <v>65000</v>
      </c>
      <c r="E3946">
        <v>35</v>
      </c>
      <c r="F3946" s="6" t="s">
        <v>8221</v>
      </c>
      <c r="G3946" t="s">
        <v>8229</v>
      </c>
      <c r="H3946" t="s">
        <v>8251</v>
      </c>
      <c r="I3946">
        <v>1431278557</v>
      </c>
      <c r="J3946">
        <v>1427390557</v>
      </c>
      <c r="K3946" t="b">
        <v>0</v>
      </c>
      <c r="L3946">
        <v>2</v>
      </c>
      <c r="M3946" t="b">
        <v>0</v>
      </c>
      <c r="N3946" t="s">
        <v>8284</v>
      </c>
      <c r="O3946" s="9">
        <f t="shared" si="372"/>
        <v>5.3846153846153842E-2</v>
      </c>
      <c r="P3946" s="10">
        <f t="shared" si="373"/>
        <v>17.5</v>
      </c>
      <c r="Q3946" t="str">
        <f t="shared" si="374"/>
        <v>food</v>
      </c>
      <c r="R3946" t="str">
        <f t="shared" si="375"/>
        <v>food trucks</v>
      </c>
      <c r="S3946" s="15">
        <f t="shared" si="370"/>
        <v>42089.474039351851</v>
      </c>
      <c r="T3946" s="15">
        <f t="shared" si="371"/>
        <v>42134.474039351851</v>
      </c>
    </row>
    <row r="3947" spans="1:20" ht="43.2" x14ac:dyDescent="0.3">
      <c r="A3947">
        <v>3088</v>
      </c>
      <c r="B3947" s="3" t="s">
        <v>3088</v>
      </c>
      <c r="C3947" s="3" t="s">
        <v>7198</v>
      </c>
      <c r="D3947">
        <v>65000</v>
      </c>
      <c r="E3947">
        <v>126</v>
      </c>
      <c r="F3947" s="6" t="s">
        <v>8221</v>
      </c>
      <c r="G3947" t="s">
        <v>8224</v>
      </c>
      <c r="H3947" t="s">
        <v>8246</v>
      </c>
      <c r="I3947">
        <v>1420724460</v>
      </c>
      <c r="J3947">
        <v>1418046247</v>
      </c>
      <c r="K3947" t="b">
        <v>0</v>
      </c>
      <c r="L3947">
        <v>3</v>
      </c>
      <c r="M3947" t="b">
        <v>0</v>
      </c>
      <c r="N3947" t="s">
        <v>8303</v>
      </c>
      <c r="O3947" s="9">
        <f t="shared" si="372"/>
        <v>0.19384615384615383</v>
      </c>
      <c r="P3947" s="10">
        <f t="shared" si="373"/>
        <v>42</v>
      </c>
      <c r="Q3947" t="str">
        <f t="shared" si="374"/>
        <v>theater</v>
      </c>
      <c r="R3947" t="str">
        <f t="shared" si="375"/>
        <v>spaces</v>
      </c>
      <c r="S3947" s="15">
        <f t="shared" si="370"/>
        <v>41981.32230324074</v>
      </c>
      <c r="T3947" s="15">
        <f t="shared" si="371"/>
        <v>42012.320138888885</v>
      </c>
    </row>
    <row r="3948" spans="1:20" ht="43.2" x14ac:dyDescent="0.3">
      <c r="A3948">
        <v>498</v>
      </c>
      <c r="B3948" s="3" t="s">
        <v>499</v>
      </c>
      <c r="C3948" s="3" t="s">
        <v>4608</v>
      </c>
      <c r="D3948">
        <v>65108</v>
      </c>
      <c r="E3948">
        <v>2994</v>
      </c>
      <c r="F3948" s="6" t="s">
        <v>8221</v>
      </c>
      <c r="G3948" t="s">
        <v>8224</v>
      </c>
      <c r="H3948" t="s">
        <v>8246</v>
      </c>
      <c r="I3948">
        <v>1324664249</v>
      </c>
      <c r="J3948">
        <v>1321035449</v>
      </c>
      <c r="K3948" t="b">
        <v>0</v>
      </c>
      <c r="L3948">
        <v>22</v>
      </c>
      <c r="M3948" t="b">
        <v>0</v>
      </c>
      <c r="N3948" t="s">
        <v>8270</v>
      </c>
      <c r="O3948" s="9">
        <f t="shared" si="372"/>
        <v>4.5985132395404564</v>
      </c>
      <c r="P3948" s="10">
        <f t="shared" si="373"/>
        <v>136.09090909090909</v>
      </c>
      <c r="Q3948" t="str">
        <f t="shared" si="374"/>
        <v>film &amp; video</v>
      </c>
      <c r="R3948" t="str">
        <f t="shared" si="375"/>
        <v>animation</v>
      </c>
      <c r="S3948" s="15">
        <f t="shared" si="370"/>
        <v>40858.512141203704</v>
      </c>
      <c r="T3948" s="15">
        <f t="shared" si="371"/>
        <v>40900.512141203704</v>
      </c>
    </row>
    <row r="3949" spans="1:20" ht="43.2" x14ac:dyDescent="0.3">
      <c r="A3949">
        <v>707</v>
      </c>
      <c r="B3949" s="3" t="s">
        <v>708</v>
      </c>
      <c r="C3949" s="3" t="s">
        <v>4817</v>
      </c>
      <c r="D3949">
        <v>68000</v>
      </c>
      <c r="E3949">
        <v>53670.6</v>
      </c>
      <c r="F3949" s="6" t="s">
        <v>8221</v>
      </c>
      <c r="G3949" t="s">
        <v>8225</v>
      </c>
      <c r="H3949" t="s">
        <v>8247</v>
      </c>
      <c r="I3949">
        <v>1483286127</v>
      </c>
      <c r="J3949">
        <v>1479830127</v>
      </c>
      <c r="K3949" t="b">
        <v>0</v>
      </c>
      <c r="L3949">
        <v>456</v>
      </c>
      <c r="M3949" t="b">
        <v>0</v>
      </c>
      <c r="N3949" t="s">
        <v>8273</v>
      </c>
      <c r="O3949" s="9">
        <f t="shared" si="372"/>
        <v>78.927352941176466</v>
      </c>
      <c r="P3949" s="10">
        <f t="shared" si="373"/>
        <v>117.69868421052631</v>
      </c>
      <c r="Q3949" t="str">
        <f t="shared" si="374"/>
        <v>technology</v>
      </c>
      <c r="R3949" t="str">
        <f t="shared" si="375"/>
        <v>wearables</v>
      </c>
      <c r="S3949" s="15">
        <f t="shared" si="370"/>
        <v>42696.413506944446</v>
      </c>
      <c r="T3949" s="15">
        <f t="shared" si="371"/>
        <v>42736.413506944446</v>
      </c>
    </row>
    <row r="3950" spans="1:20" ht="43.2" x14ac:dyDescent="0.3">
      <c r="A3950">
        <v>1081</v>
      </c>
      <c r="B3950" s="3" t="s">
        <v>1082</v>
      </c>
      <c r="C3950" s="3" t="s">
        <v>5191</v>
      </c>
      <c r="D3950">
        <v>68000</v>
      </c>
      <c r="E3950">
        <v>12</v>
      </c>
      <c r="F3950" s="6" t="s">
        <v>8221</v>
      </c>
      <c r="G3950" t="s">
        <v>8224</v>
      </c>
      <c r="H3950" t="s">
        <v>8246</v>
      </c>
      <c r="I3950">
        <v>1422483292</v>
      </c>
      <c r="J3950">
        <v>1419891292</v>
      </c>
      <c r="K3950" t="b">
        <v>0</v>
      </c>
      <c r="L3950">
        <v>4</v>
      </c>
      <c r="M3950" t="b">
        <v>0</v>
      </c>
      <c r="N3950" t="s">
        <v>8282</v>
      </c>
      <c r="O3950" s="9">
        <f t="shared" si="372"/>
        <v>1.7647058823529412E-2</v>
      </c>
      <c r="P3950" s="10">
        <f t="shared" si="373"/>
        <v>3</v>
      </c>
      <c r="Q3950" t="str">
        <f t="shared" si="374"/>
        <v>games</v>
      </c>
      <c r="R3950" t="str">
        <f t="shared" si="375"/>
        <v>video games</v>
      </c>
      <c r="S3950" s="15">
        <f t="shared" si="370"/>
        <v>42002.676990740743</v>
      </c>
      <c r="T3950" s="15">
        <f t="shared" si="371"/>
        <v>42032.676990740743</v>
      </c>
    </row>
    <row r="3951" spans="1:20" ht="43.2" x14ac:dyDescent="0.3">
      <c r="A3951">
        <v>993</v>
      </c>
      <c r="B3951" s="3" t="s">
        <v>994</v>
      </c>
      <c r="C3951" s="3" t="s">
        <v>5103</v>
      </c>
      <c r="D3951">
        <v>70000</v>
      </c>
      <c r="E3951">
        <v>17561</v>
      </c>
      <c r="F3951" s="6" t="s">
        <v>8221</v>
      </c>
      <c r="G3951" t="s">
        <v>8224</v>
      </c>
      <c r="H3951" t="s">
        <v>8246</v>
      </c>
      <c r="I3951">
        <v>1478926800</v>
      </c>
      <c r="J3951">
        <v>1476054568</v>
      </c>
      <c r="K3951" t="b">
        <v>0</v>
      </c>
      <c r="L3951">
        <v>196</v>
      </c>
      <c r="M3951" t="b">
        <v>0</v>
      </c>
      <c r="N3951" t="s">
        <v>8273</v>
      </c>
      <c r="O3951" s="9">
        <f t="shared" si="372"/>
        <v>25.087142857142858</v>
      </c>
      <c r="P3951" s="10">
        <f t="shared" si="373"/>
        <v>89.59693877551021</v>
      </c>
      <c r="Q3951" t="str">
        <f t="shared" si="374"/>
        <v>technology</v>
      </c>
      <c r="R3951" t="str">
        <f t="shared" si="375"/>
        <v>wearables</v>
      </c>
      <c r="S3951" s="15">
        <f t="shared" si="370"/>
        <v>42652.714907407411</v>
      </c>
      <c r="T3951" s="15">
        <f t="shared" si="371"/>
        <v>42685.958333333328</v>
      </c>
    </row>
    <row r="3952" spans="1:20" ht="43.2" x14ac:dyDescent="0.3">
      <c r="A3952">
        <v>2684</v>
      </c>
      <c r="B3952" s="3" t="s">
        <v>2684</v>
      </c>
      <c r="C3952" s="3" t="s">
        <v>6794</v>
      </c>
      <c r="D3952">
        <v>70000</v>
      </c>
      <c r="E3952">
        <v>800</v>
      </c>
      <c r="F3952" s="6" t="s">
        <v>8221</v>
      </c>
      <c r="G3952" t="s">
        <v>8224</v>
      </c>
      <c r="H3952" t="s">
        <v>8246</v>
      </c>
      <c r="I3952">
        <v>1407621425</v>
      </c>
      <c r="J3952">
        <v>1404165425</v>
      </c>
      <c r="K3952" t="b">
        <v>0</v>
      </c>
      <c r="L3952">
        <v>4</v>
      </c>
      <c r="M3952" t="b">
        <v>0</v>
      </c>
      <c r="N3952" t="s">
        <v>8284</v>
      </c>
      <c r="O3952" s="9">
        <f t="shared" si="372"/>
        <v>1.1428571428571428</v>
      </c>
      <c r="P3952" s="10">
        <f t="shared" si="373"/>
        <v>200</v>
      </c>
      <c r="Q3952" t="str">
        <f t="shared" si="374"/>
        <v>food</v>
      </c>
      <c r="R3952" t="str">
        <f t="shared" si="375"/>
        <v>food trucks</v>
      </c>
      <c r="S3952" s="15">
        <f t="shared" si="370"/>
        <v>41820.664641203701</v>
      </c>
      <c r="T3952" s="15">
        <f t="shared" si="371"/>
        <v>41860.664641203701</v>
      </c>
    </row>
    <row r="3953" spans="1:20" ht="43.2" x14ac:dyDescent="0.3">
      <c r="A3953">
        <v>3798</v>
      </c>
      <c r="B3953" s="3" t="s">
        <v>3795</v>
      </c>
      <c r="C3953" s="3" t="s">
        <v>7908</v>
      </c>
      <c r="D3953">
        <v>70000</v>
      </c>
      <c r="E3953">
        <v>1025</v>
      </c>
      <c r="F3953" s="6" t="s">
        <v>8221</v>
      </c>
      <c r="G3953" t="s">
        <v>8224</v>
      </c>
      <c r="H3953" t="s">
        <v>8246</v>
      </c>
      <c r="I3953">
        <v>1407691248</v>
      </c>
      <c r="J3953">
        <v>1405099248</v>
      </c>
      <c r="K3953" t="b">
        <v>0</v>
      </c>
      <c r="L3953">
        <v>5</v>
      </c>
      <c r="M3953" t="b">
        <v>0</v>
      </c>
      <c r="N3953" t="s">
        <v>8305</v>
      </c>
      <c r="O3953" s="9">
        <f t="shared" si="372"/>
        <v>1.4642857142857144</v>
      </c>
      <c r="P3953" s="10">
        <f t="shared" si="373"/>
        <v>205</v>
      </c>
      <c r="Q3953" t="str">
        <f t="shared" si="374"/>
        <v>theater</v>
      </c>
      <c r="R3953" t="str">
        <f t="shared" si="375"/>
        <v>musical</v>
      </c>
      <c r="S3953" s="15">
        <f t="shared" si="370"/>
        <v>41831.472777777781</v>
      </c>
      <c r="T3953" s="15">
        <f t="shared" si="371"/>
        <v>41861.472777777781</v>
      </c>
    </row>
    <row r="3954" spans="1:20" ht="43.2" x14ac:dyDescent="0.3">
      <c r="A3954">
        <v>489</v>
      </c>
      <c r="B3954" s="3" t="s">
        <v>490</v>
      </c>
      <c r="C3954" s="3" t="s">
        <v>4599</v>
      </c>
      <c r="D3954">
        <v>74997</v>
      </c>
      <c r="E3954">
        <v>215</v>
      </c>
      <c r="F3954" s="6" t="s">
        <v>8221</v>
      </c>
      <c r="G3954" t="s">
        <v>8224</v>
      </c>
      <c r="H3954" t="s">
        <v>8246</v>
      </c>
      <c r="I3954">
        <v>1325763180</v>
      </c>
      <c r="J3954">
        <v>1323084816</v>
      </c>
      <c r="K3954" t="b">
        <v>0</v>
      </c>
      <c r="L3954">
        <v>3</v>
      </c>
      <c r="M3954" t="b">
        <v>0</v>
      </c>
      <c r="N3954" t="s">
        <v>8270</v>
      </c>
      <c r="O3954" s="9">
        <f t="shared" si="372"/>
        <v>0.28667813379201834</v>
      </c>
      <c r="P3954" s="10">
        <f t="shared" si="373"/>
        <v>71.666666666666671</v>
      </c>
      <c r="Q3954" t="str">
        <f t="shared" si="374"/>
        <v>film &amp; video</v>
      </c>
      <c r="R3954" t="str">
        <f t="shared" si="375"/>
        <v>animation</v>
      </c>
      <c r="S3954" s="15">
        <f t="shared" si="370"/>
        <v>40882.231666666667</v>
      </c>
      <c r="T3954" s="15">
        <f t="shared" si="371"/>
        <v>40913.231249999997</v>
      </c>
    </row>
    <row r="3955" spans="1:20" ht="43.2" x14ac:dyDescent="0.3">
      <c r="A3955">
        <v>551</v>
      </c>
      <c r="B3955" s="3" t="s">
        <v>552</v>
      </c>
      <c r="C3955" s="3" t="s">
        <v>4661</v>
      </c>
      <c r="D3955">
        <v>75000</v>
      </c>
      <c r="E3955">
        <v>3781</v>
      </c>
      <c r="F3955" s="6" t="s">
        <v>8221</v>
      </c>
      <c r="G3955" t="s">
        <v>8224</v>
      </c>
      <c r="H3955" t="s">
        <v>8246</v>
      </c>
      <c r="I3955">
        <v>1438451580</v>
      </c>
      <c r="J3955">
        <v>1434609424</v>
      </c>
      <c r="K3955" t="b">
        <v>0</v>
      </c>
      <c r="L3955">
        <v>28</v>
      </c>
      <c r="M3955" t="b">
        <v>0</v>
      </c>
      <c r="N3955" t="s">
        <v>8272</v>
      </c>
      <c r="O3955" s="9">
        <f t="shared" si="372"/>
        <v>5.0413333333333332</v>
      </c>
      <c r="P3955" s="10">
        <f t="shared" si="373"/>
        <v>135.03571428571428</v>
      </c>
      <c r="Q3955" t="str">
        <f t="shared" si="374"/>
        <v>technology</v>
      </c>
      <c r="R3955" t="str">
        <f t="shared" si="375"/>
        <v>web</v>
      </c>
      <c r="S3955" s="15">
        <f t="shared" si="370"/>
        <v>42173.025740740741</v>
      </c>
      <c r="T3955" s="15">
        <f t="shared" si="371"/>
        <v>42217.495138888888</v>
      </c>
    </row>
    <row r="3956" spans="1:20" ht="43.2" x14ac:dyDescent="0.3">
      <c r="A3956">
        <v>563</v>
      </c>
      <c r="B3956" s="3" t="s">
        <v>564</v>
      </c>
      <c r="C3956" s="3" t="s">
        <v>4673</v>
      </c>
      <c r="D3956">
        <v>75000</v>
      </c>
      <c r="E3956">
        <v>68</v>
      </c>
      <c r="F3956" s="6" t="s">
        <v>8221</v>
      </c>
      <c r="G3956" t="s">
        <v>8226</v>
      </c>
      <c r="H3956" t="s">
        <v>8248</v>
      </c>
      <c r="I3956">
        <v>1424137247</v>
      </c>
      <c r="J3956">
        <v>1421545247</v>
      </c>
      <c r="K3956" t="b">
        <v>0</v>
      </c>
      <c r="L3956">
        <v>2</v>
      </c>
      <c r="M3956" t="b">
        <v>0</v>
      </c>
      <c r="N3956" t="s">
        <v>8272</v>
      </c>
      <c r="O3956" s="9">
        <f t="shared" si="372"/>
        <v>9.0666666666666659E-2</v>
      </c>
      <c r="P3956" s="10">
        <f t="shared" si="373"/>
        <v>34</v>
      </c>
      <c r="Q3956" t="str">
        <f t="shared" si="374"/>
        <v>technology</v>
      </c>
      <c r="R3956" t="str">
        <f t="shared" si="375"/>
        <v>web</v>
      </c>
      <c r="S3956" s="15">
        <f t="shared" si="370"/>
        <v>42021.819988425923</v>
      </c>
      <c r="T3956" s="15">
        <f t="shared" si="371"/>
        <v>42051.819988425923</v>
      </c>
    </row>
    <row r="3957" spans="1:20" ht="43.2" x14ac:dyDescent="0.3">
      <c r="A3957">
        <v>680</v>
      </c>
      <c r="B3957" s="3" t="s">
        <v>681</v>
      </c>
      <c r="C3957" s="3" t="s">
        <v>4790</v>
      </c>
      <c r="D3957">
        <v>75000</v>
      </c>
      <c r="E3957">
        <v>19434</v>
      </c>
      <c r="F3957" s="6" t="s">
        <v>8221</v>
      </c>
      <c r="G3957" t="s">
        <v>8224</v>
      </c>
      <c r="H3957" t="s">
        <v>8246</v>
      </c>
      <c r="I3957">
        <v>1410955331</v>
      </c>
      <c r="J3957">
        <v>1407931331</v>
      </c>
      <c r="K3957" t="b">
        <v>0</v>
      </c>
      <c r="L3957">
        <v>129</v>
      </c>
      <c r="M3957" t="b">
        <v>0</v>
      </c>
      <c r="N3957" t="s">
        <v>8273</v>
      </c>
      <c r="O3957" s="9">
        <f t="shared" si="372"/>
        <v>25.912000000000003</v>
      </c>
      <c r="P3957" s="10">
        <f t="shared" si="373"/>
        <v>150.65116279069767</v>
      </c>
      <c r="Q3957" t="str">
        <f t="shared" si="374"/>
        <v>technology</v>
      </c>
      <c r="R3957" t="str">
        <f t="shared" si="375"/>
        <v>wearables</v>
      </c>
      <c r="S3957" s="15">
        <f t="shared" si="370"/>
        <v>41864.251516203702</v>
      </c>
      <c r="T3957" s="15">
        <f t="shared" si="371"/>
        <v>41899.251516203702</v>
      </c>
    </row>
    <row r="3958" spans="1:20" ht="43.2" x14ac:dyDescent="0.3">
      <c r="A3958">
        <v>1072</v>
      </c>
      <c r="B3958" s="3" t="s">
        <v>1073</v>
      </c>
      <c r="C3958" s="3" t="s">
        <v>5182</v>
      </c>
      <c r="D3958">
        <v>75000</v>
      </c>
      <c r="E3958">
        <v>51</v>
      </c>
      <c r="F3958" s="6" t="s">
        <v>8221</v>
      </c>
      <c r="G3958" t="s">
        <v>8224</v>
      </c>
      <c r="H3958" t="s">
        <v>8246</v>
      </c>
      <c r="I3958">
        <v>1391630297</v>
      </c>
      <c r="J3958">
        <v>1389038297</v>
      </c>
      <c r="K3958" t="b">
        <v>0</v>
      </c>
      <c r="L3958">
        <v>4</v>
      </c>
      <c r="M3958" t="b">
        <v>0</v>
      </c>
      <c r="N3958" t="s">
        <v>8282</v>
      </c>
      <c r="O3958" s="9">
        <f t="shared" si="372"/>
        <v>6.8000000000000005E-2</v>
      </c>
      <c r="P3958" s="10">
        <f t="shared" si="373"/>
        <v>12.75</v>
      </c>
      <c r="Q3958" t="str">
        <f t="shared" si="374"/>
        <v>games</v>
      </c>
      <c r="R3958" t="str">
        <f t="shared" si="375"/>
        <v>video games</v>
      </c>
      <c r="S3958" s="15">
        <f t="shared" si="370"/>
        <v>41645.582141203704</v>
      </c>
      <c r="T3958" s="15">
        <f t="shared" si="371"/>
        <v>41675.582141203704</v>
      </c>
    </row>
    <row r="3959" spans="1:20" ht="43.2" x14ac:dyDescent="0.3">
      <c r="A3959">
        <v>1076</v>
      </c>
      <c r="B3959" s="3" t="s">
        <v>1077</v>
      </c>
      <c r="C3959" s="3" t="s">
        <v>5186</v>
      </c>
      <c r="D3959">
        <v>75000</v>
      </c>
      <c r="E3959">
        <v>47074</v>
      </c>
      <c r="F3959" s="6" t="s">
        <v>8221</v>
      </c>
      <c r="G3959" t="s">
        <v>8224</v>
      </c>
      <c r="H3959" t="s">
        <v>8246</v>
      </c>
      <c r="I3959">
        <v>1410426250</v>
      </c>
      <c r="J3959">
        <v>1405674250</v>
      </c>
      <c r="K3959" t="b">
        <v>0</v>
      </c>
      <c r="L3959">
        <v>975</v>
      </c>
      <c r="M3959" t="b">
        <v>0</v>
      </c>
      <c r="N3959" t="s">
        <v>8282</v>
      </c>
      <c r="O3959" s="9">
        <f t="shared" si="372"/>
        <v>62.765333333333331</v>
      </c>
      <c r="P3959" s="10">
        <f t="shared" si="373"/>
        <v>48.281025641025643</v>
      </c>
      <c r="Q3959" t="str">
        <f t="shared" si="374"/>
        <v>games</v>
      </c>
      <c r="R3959" t="str">
        <f t="shared" si="375"/>
        <v>video games</v>
      </c>
      <c r="S3959" s="15">
        <f t="shared" si="370"/>
        <v>41838.127893518518</v>
      </c>
      <c r="T3959" s="15">
        <f t="shared" si="371"/>
        <v>41893.127893518518</v>
      </c>
    </row>
    <row r="3960" spans="1:20" ht="43.2" x14ac:dyDescent="0.3">
      <c r="A3960">
        <v>1178</v>
      </c>
      <c r="B3960" s="3" t="s">
        <v>1179</v>
      </c>
      <c r="C3960" s="3" t="s">
        <v>5288</v>
      </c>
      <c r="D3960">
        <v>75000</v>
      </c>
      <c r="E3960">
        <v>5</v>
      </c>
      <c r="F3960" s="6" t="s">
        <v>8221</v>
      </c>
      <c r="G3960" t="s">
        <v>8224</v>
      </c>
      <c r="H3960" t="s">
        <v>8246</v>
      </c>
      <c r="I3960">
        <v>1408225452</v>
      </c>
      <c r="J3960">
        <v>1405633452</v>
      </c>
      <c r="K3960" t="b">
        <v>0</v>
      </c>
      <c r="L3960">
        <v>1</v>
      </c>
      <c r="M3960" t="b">
        <v>0</v>
      </c>
      <c r="N3960" t="s">
        <v>8284</v>
      </c>
      <c r="O3960" s="9">
        <f t="shared" si="372"/>
        <v>6.6666666666666671E-3</v>
      </c>
      <c r="P3960" s="10">
        <f t="shared" si="373"/>
        <v>5</v>
      </c>
      <c r="Q3960" t="str">
        <f t="shared" si="374"/>
        <v>food</v>
      </c>
      <c r="R3960" t="str">
        <f t="shared" si="375"/>
        <v>food trucks</v>
      </c>
      <c r="S3960" s="15">
        <f t="shared" si="370"/>
        <v>41837.655694444446</v>
      </c>
      <c r="T3960" s="15">
        <f t="shared" si="371"/>
        <v>41867.655694444446</v>
      </c>
    </row>
    <row r="3961" spans="1:20" ht="28.8" x14ac:dyDescent="0.3">
      <c r="A3961">
        <v>2157</v>
      </c>
      <c r="B3961" s="3" t="s">
        <v>2158</v>
      </c>
      <c r="C3961" s="3" t="s">
        <v>6267</v>
      </c>
      <c r="D3961">
        <v>75000</v>
      </c>
      <c r="E3961">
        <v>21144</v>
      </c>
      <c r="F3961" s="6" t="s">
        <v>8221</v>
      </c>
      <c r="G3961" t="s">
        <v>8224</v>
      </c>
      <c r="H3961" t="s">
        <v>8246</v>
      </c>
      <c r="I3961">
        <v>1482479940</v>
      </c>
      <c r="J3961">
        <v>1479684783</v>
      </c>
      <c r="K3961" t="b">
        <v>0</v>
      </c>
      <c r="L3961">
        <v>57</v>
      </c>
      <c r="M3961" t="b">
        <v>0</v>
      </c>
      <c r="N3961" t="s">
        <v>8282</v>
      </c>
      <c r="O3961" s="9">
        <f t="shared" si="372"/>
        <v>28.192</v>
      </c>
      <c r="P3961" s="10">
        <f t="shared" si="373"/>
        <v>370.94736842105266</v>
      </c>
      <c r="Q3961" t="str">
        <f t="shared" si="374"/>
        <v>games</v>
      </c>
      <c r="R3961" t="str">
        <f t="shared" si="375"/>
        <v>video games</v>
      </c>
      <c r="S3961" s="15">
        <f t="shared" si="370"/>
        <v>42694.73128472222</v>
      </c>
      <c r="T3961" s="15">
        <f t="shared" si="371"/>
        <v>42727.082638888889</v>
      </c>
    </row>
    <row r="3962" spans="1:20" ht="28.8" x14ac:dyDescent="0.3">
      <c r="A3962">
        <v>3064</v>
      </c>
      <c r="B3962" s="3" t="s">
        <v>3064</v>
      </c>
      <c r="C3962" s="3" t="s">
        <v>7174</v>
      </c>
      <c r="D3962">
        <v>75000</v>
      </c>
      <c r="E3962">
        <v>8471</v>
      </c>
      <c r="F3962" s="6" t="s">
        <v>8221</v>
      </c>
      <c r="G3962" t="s">
        <v>8224</v>
      </c>
      <c r="H3962" t="s">
        <v>8246</v>
      </c>
      <c r="I3962">
        <v>1448175540</v>
      </c>
      <c r="J3962">
        <v>1445483246</v>
      </c>
      <c r="K3962" t="b">
        <v>0</v>
      </c>
      <c r="L3962">
        <v>72</v>
      </c>
      <c r="M3962" t="b">
        <v>0</v>
      </c>
      <c r="N3962" t="s">
        <v>8303</v>
      </c>
      <c r="O3962" s="9">
        <f t="shared" si="372"/>
        <v>11.294666666666666</v>
      </c>
      <c r="P3962" s="10">
        <f t="shared" si="373"/>
        <v>117.65277777777777</v>
      </c>
      <c r="Q3962" t="str">
        <f t="shared" si="374"/>
        <v>theater</v>
      </c>
      <c r="R3962" t="str">
        <f t="shared" si="375"/>
        <v>spaces</v>
      </c>
      <c r="S3962" s="15">
        <f t="shared" si="370"/>
        <v>42298.880162037036</v>
      </c>
      <c r="T3962" s="15">
        <f t="shared" si="371"/>
        <v>42330.040972222225</v>
      </c>
    </row>
    <row r="3963" spans="1:20" ht="43.2" x14ac:dyDescent="0.3">
      <c r="A3963">
        <v>3114</v>
      </c>
      <c r="B3963" s="3" t="s">
        <v>3114</v>
      </c>
      <c r="C3963" s="3" t="s">
        <v>7224</v>
      </c>
      <c r="D3963">
        <v>75000</v>
      </c>
      <c r="E3963">
        <v>0</v>
      </c>
      <c r="F3963" s="6" t="s">
        <v>8221</v>
      </c>
      <c r="G3963" t="s">
        <v>8224</v>
      </c>
      <c r="H3963" t="s">
        <v>8246</v>
      </c>
      <c r="I3963">
        <v>1411312250</v>
      </c>
      <c r="J3963">
        <v>1406128250</v>
      </c>
      <c r="K3963" t="b">
        <v>0</v>
      </c>
      <c r="L3963">
        <v>0</v>
      </c>
      <c r="M3963" t="b">
        <v>0</v>
      </c>
      <c r="N3963" t="s">
        <v>8303</v>
      </c>
      <c r="O3963" s="9">
        <f t="shared" si="372"/>
        <v>0</v>
      </c>
      <c r="P3963" s="10" t="e">
        <f t="shared" si="373"/>
        <v>#DIV/0!</v>
      </c>
      <c r="Q3963" t="str">
        <f t="shared" si="374"/>
        <v>theater</v>
      </c>
      <c r="R3963" t="str">
        <f t="shared" si="375"/>
        <v>spaces</v>
      </c>
      <c r="S3963" s="15">
        <f t="shared" si="370"/>
        <v>41843.382523148146</v>
      </c>
      <c r="T3963" s="15">
        <f t="shared" si="371"/>
        <v>41903.382523148146</v>
      </c>
    </row>
    <row r="3964" spans="1:20" ht="43.2" x14ac:dyDescent="0.3">
      <c r="A3964">
        <v>3634</v>
      </c>
      <c r="B3964" s="3" t="s">
        <v>3632</v>
      </c>
      <c r="C3964" s="3" t="s">
        <v>7744</v>
      </c>
      <c r="D3964">
        <v>75000</v>
      </c>
      <c r="E3964">
        <v>3185</v>
      </c>
      <c r="F3964" s="6" t="s">
        <v>8221</v>
      </c>
      <c r="G3964" t="s">
        <v>8229</v>
      </c>
      <c r="H3964" t="s">
        <v>8251</v>
      </c>
      <c r="I3964">
        <v>1484366340</v>
      </c>
      <c r="J3964">
        <v>1480219174</v>
      </c>
      <c r="K3964" t="b">
        <v>0</v>
      </c>
      <c r="L3964">
        <v>18</v>
      </c>
      <c r="M3964" t="b">
        <v>0</v>
      </c>
      <c r="N3964" t="s">
        <v>8305</v>
      </c>
      <c r="O3964" s="9">
        <f t="shared" si="372"/>
        <v>4.246666666666667</v>
      </c>
      <c r="P3964" s="10">
        <f t="shared" si="373"/>
        <v>176.94444444444446</v>
      </c>
      <c r="Q3964" t="str">
        <f t="shared" si="374"/>
        <v>theater</v>
      </c>
      <c r="R3964" t="str">
        <f t="shared" si="375"/>
        <v>musical</v>
      </c>
      <c r="S3964" s="15">
        <f t="shared" si="370"/>
        <v>42700.916365740741</v>
      </c>
      <c r="T3964" s="15">
        <f t="shared" si="371"/>
        <v>42748.915972222225</v>
      </c>
    </row>
    <row r="3965" spans="1:20" ht="72" x14ac:dyDescent="0.3">
      <c r="A3965">
        <v>3788</v>
      </c>
      <c r="B3965" s="3" t="s">
        <v>3785</v>
      </c>
      <c r="C3965" s="3" t="s">
        <v>7898</v>
      </c>
      <c r="D3965">
        <v>75000</v>
      </c>
      <c r="E3965">
        <v>500</v>
      </c>
      <c r="F3965" s="6" t="s">
        <v>8221</v>
      </c>
      <c r="G3965" t="s">
        <v>8224</v>
      </c>
      <c r="H3965" t="s">
        <v>8246</v>
      </c>
      <c r="I3965">
        <v>1450887480</v>
      </c>
      <c r="J3965">
        <v>1448469719</v>
      </c>
      <c r="K3965" t="b">
        <v>0</v>
      </c>
      <c r="L3965">
        <v>1</v>
      </c>
      <c r="M3965" t="b">
        <v>0</v>
      </c>
      <c r="N3965" t="s">
        <v>8305</v>
      </c>
      <c r="O3965" s="9">
        <f t="shared" si="372"/>
        <v>0.66666666666666674</v>
      </c>
      <c r="P3965" s="10">
        <f t="shared" si="373"/>
        <v>500</v>
      </c>
      <c r="Q3965" t="str">
        <f t="shared" si="374"/>
        <v>theater</v>
      </c>
      <c r="R3965" t="str">
        <f t="shared" si="375"/>
        <v>musical</v>
      </c>
      <c r="S3965" s="15">
        <f t="shared" si="370"/>
        <v>42333.445821759262</v>
      </c>
      <c r="T3965" s="15">
        <f t="shared" si="371"/>
        <v>42361.429166666669</v>
      </c>
    </row>
    <row r="3966" spans="1:20" ht="43.2" x14ac:dyDescent="0.3">
      <c r="A3966">
        <v>4098</v>
      </c>
      <c r="B3966" s="3" t="s">
        <v>4094</v>
      </c>
      <c r="C3966" s="3" t="s">
        <v>8201</v>
      </c>
      <c r="D3966">
        <v>75000</v>
      </c>
      <c r="E3966">
        <v>0</v>
      </c>
      <c r="F3966" s="6" t="s">
        <v>8221</v>
      </c>
      <c r="G3966" t="s">
        <v>8224</v>
      </c>
      <c r="H3966" t="s">
        <v>8246</v>
      </c>
      <c r="I3966">
        <v>1465060797</v>
      </c>
      <c r="J3966">
        <v>1462468797</v>
      </c>
      <c r="K3966" t="b">
        <v>0</v>
      </c>
      <c r="L3966">
        <v>0</v>
      </c>
      <c r="M3966" t="b">
        <v>0</v>
      </c>
      <c r="N3966" t="s">
        <v>8271</v>
      </c>
      <c r="O3966" s="9">
        <f t="shared" si="372"/>
        <v>0</v>
      </c>
      <c r="P3966" s="10" t="e">
        <f t="shared" si="373"/>
        <v>#DIV/0!</v>
      </c>
      <c r="Q3966" t="str">
        <f t="shared" si="374"/>
        <v>theater</v>
      </c>
      <c r="R3966" t="str">
        <f t="shared" si="375"/>
        <v>plays</v>
      </c>
      <c r="S3966" s="15">
        <f t="shared" si="370"/>
        <v>42495.472187499996</v>
      </c>
      <c r="T3966" s="15">
        <f t="shared" si="371"/>
        <v>42525.472187499996</v>
      </c>
    </row>
    <row r="3967" spans="1:20" ht="57.6" x14ac:dyDescent="0.3">
      <c r="A3967">
        <v>484</v>
      </c>
      <c r="B3967" s="3" t="s">
        <v>485</v>
      </c>
      <c r="C3967" s="3" t="s">
        <v>4594</v>
      </c>
      <c r="D3967">
        <v>80000</v>
      </c>
      <c r="E3967">
        <v>149</v>
      </c>
      <c r="F3967" s="6" t="s">
        <v>8221</v>
      </c>
      <c r="G3967" t="s">
        <v>8225</v>
      </c>
      <c r="H3967" t="s">
        <v>8247</v>
      </c>
      <c r="I3967">
        <v>1446766372</v>
      </c>
      <c r="J3967">
        <v>1443220372</v>
      </c>
      <c r="K3967" t="b">
        <v>0</v>
      </c>
      <c r="L3967">
        <v>11</v>
      </c>
      <c r="M3967" t="b">
        <v>0</v>
      </c>
      <c r="N3967" t="s">
        <v>8270</v>
      </c>
      <c r="O3967" s="9">
        <f t="shared" si="372"/>
        <v>0.18625</v>
      </c>
      <c r="P3967" s="10">
        <f t="shared" si="373"/>
        <v>13.545454545454545</v>
      </c>
      <c r="Q3967" t="str">
        <f t="shared" si="374"/>
        <v>film &amp; video</v>
      </c>
      <c r="R3967" t="str">
        <f t="shared" si="375"/>
        <v>animation</v>
      </c>
      <c r="S3967" s="15">
        <f t="shared" si="370"/>
        <v>42272.68949074074</v>
      </c>
      <c r="T3967" s="15">
        <f t="shared" si="371"/>
        <v>42313.731157407412</v>
      </c>
    </row>
    <row r="3968" spans="1:20" ht="43.2" x14ac:dyDescent="0.3">
      <c r="A3968">
        <v>576</v>
      </c>
      <c r="B3968" s="3" t="s">
        <v>577</v>
      </c>
      <c r="C3968" s="3" t="s">
        <v>4686</v>
      </c>
      <c r="D3968">
        <v>80000</v>
      </c>
      <c r="E3968">
        <v>1</v>
      </c>
      <c r="F3968" s="6" t="s">
        <v>8221</v>
      </c>
      <c r="G3968" t="s">
        <v>8224</v>
      </c>
      <c r="H3968" t="s">
        <v>8246</v>
      </c>
      <c r="I3968">
        <v>1427537952</v>
      </c>
      <c r="J3968">
        <v>1422357552</v>
      </c>
      <c r="K3968" t="b">
        <v>0</v>
      </c>
      <c r="L3968">
        <v>1</v>
      </c>
      <c r="M3968" t="b">
        <v>0</v>
      </c>
      <c r="N3968" t="s">
        <v>8272</v>
      </c>
      <c r="O3968" s="9">
        <f t="shared" si="372"/>
        <v>1.25E-3</v>
      </c>
      <c r="P3968" s="10">
        <f t="shared" si="373"/>
        <v>1</v>
      </c>
      <c r="Q3968" t="str">
        <f t="shared" si="374"/>
        <v>technology</v>
      </c>
      <c r="R3968" t="str">
        <f t="shared" si="375"/>
        <v>web</v>
      </c>
      <c r="S3968" s="15">
        <f t="shared" si="370"/>
        <v>42031.221666666665</v>
      </c>
      <c r="T3968" s="15">
        <f t="shared" si="371"/>
        <v>42091.18</v>
      </c>
    </row>
    <row r="3969" spans="1:20" ht="43.2" x14ac:dyDescent="0.3">
      <c r="A3969">
        <v>1145</v>
      </c>
      <c r="B3969" s="3" t="s">
        <v>1146</v>
      </c>
      <c r="C3969" s="3" t="s">
        <v>5255</v>
      </c>
      <c r="D3969">
        <v>80000</v>
      </c>
      <c r="E3969">
        <v>100</v>
      </c>
      <c r="F3969" s="6" t="s">
        <v>8221</v>
      </c>
      <c r="G3969" t="s">
        <v>8224</v>
      </c>
      <c r="H3969" t="s">
        <v>8246</v>
      </c>
      <c r="I3969">
        <v>1412272592</v>
      </c>
      <c r="J3969">
        <v>1407088592</v>
      </c>
      <c r="K3969" t="b">
        <v>0</v>
      </c>
      <c r="L3969">
        <v>1</v>
      </c>
      <c r="M3969" t="b">
        <v>0</v>
      </c>
      <c r="N3969" t="s">
        <v>8284</v>
      </c>
      <c r="O3969" s="9">
        <f t="shared" si="372"/>
        <v>0.125</v>
      </c>
      <c r="P3969" s="10">
        <f t="shared" si="373"/>
        <v>100</v>
      </c>
      <c r="Q3969" t="str">
        <f t="shared" si="374"/>
        <v>food</v>
      </c>
      <c r="R3969" t="str">
        <f t="shared" si="375"/>
        <v>food trucks</v>
      </c>
      <c r="S3969" s="15">
        <f t="shared" si="370"/>
        <v>41854.497592592597</v>
      </c>
      <c r="T3969" s="15">
        <f t="shared" si="371"/>
        <v>41914.497592592597</v>
      </c>
    </row>
    <row r="3970" spans="1:20" ht="43.2" x14ac:dyDescent="0.3">
      <c r="A3970">
        <v>2122</v>
      </c>
      <c r="B3970" s="3" t="s">
        <v>2123</v>
      </c>
      <c r="C3970" s="3" t="s">
        <v>6232</v>
      </c>
      <c r="D3970">
        <v>80000</v>
      </c>
      <c r="E3970">
        <v>310</v>
      </c>
      <c r="F3970" s="6" t="s">
        <v>8221</v>
      </c>
      <c r="G3970" t="s">
        <v>8238</v>
      </c>
      <c r="H3970" t="s">
        <v>8256</v>
      </c>
      <c r="I3970">
        <v>1483773169</v>
      </c>
      <c r="J3970">
        <v>1481181169</v>
      </c>
      <c r="K3970" t="b">
        <v>0</v>
      </c>
      <c r="L3970">
        <v>3</v>
      </c>
      <c r="M3970" t="b">
        <v>0</v>
      </c>
      <c r="N3970" t="s">
        <v>8282</v>
      </c>
      <c r="O3970" s="9">
        <f t="shared" si="372"/>
        <v>0.38750000000000001</v>
      </c>
      <c r="P3970" s="10">
        <f t="shared" si="373"/>
        <v>103.33333333333333</v>
      </c>
      <c r="Q3970" t="str">
        <f t="shared" si="374"/>
        <v>games</v>
      </c>
      <c r="R3970" t="str">
        <f t="shared" si="375"/>
        <v>video games</v>
      </c>
      <c r="S3970" s="15">
        <f t="shared" si="370"/>
        <v>42712.050567129627</v>
      </c>
      <c r="T3970" s="15">
        <f t="shared" si="371"/>
        <v>42742.050567129627</v>
      </c>
    </row>
    <row r="3971" spans="1:20" ht="43.2" x14ac:dyDescent="0.3">
      <c r="A3971">
        <v>2136</v>
      </c>
      <c r="B3971" s="3" t="s">
        <v>2137</v>
      </c>
      <c r="C3971" s="3" t="s">
        <v>6246</v>
      </c>
      <c r="D3971">
        <v>80000</v>
      </c>
      <c r="E3971">
        <v>47.69</v>
      </c>
      <c r="F3971" s="6" t="s">
        <v>8221</v>
      </c>
      <c r="G3971" t="s">
        <v>8224</v>
      </c>
      <c r="H3971" t="s">
        <v>8246</v>
      </c>
      <c r="I3971">
        <v>1382184786</v>
      </c>
      <c r="J3971">
        <v>1379592786</v>
      </c>
      <c r="K3971" t="b">
        <v>0</v>
      </c>
      <c r="L3971">
        <v>4</v>
      </c>
      <c r="M3971" t="b">
        <v>0</v>
      </c>
      <c r="N3971" t="s">
        <v>8282</v>
      </c>
      <c r="O3971" s="9">
        <f t="shared" si="372"/>
        <v>5.9612499999999999E-2</v>
      </c>
      <c r="P3971" s="10">
        <f t="shared" si="373"/>
        <v>11.922499999999999</v>
      </c>
      <c r="Q3971" t="str">
        <f t="shared" si="374"/>
        <v>games</v>
      </c>
      <c r="R3971" t="str">
        <f t="shared" si="375"/>
        <v>video games</v>
      </c>
      <c r="S3971" s="15">
        <f t="shared" ref="S3971:S4034" si="376">(((J3971/60)/60)/24)+DATE(1970,1,1)+(-6/24)</f>
        <v>41536.259097222224</v>
      </c>
      <c r="T3971" s="15">
        <f t="shared" ref="T3971:T4034" si="377">(((I3971/60)/60)/24)+DATE(1970,1,1)+(-6/24)</f>
        <v>41566.259097222224</v>
      </c>
    </row>
    <row r="3972" spans="1:20" ht="43.2" x14ac:dyDescent="0.3">
      <c r="A3972">
        <v>2594</v>
      </c>
      <c r="B3972" s="3" t="s">
        <v>2594</v>
      </c>
      <c r="C3972" s="3" t="s">
        <v>6704</v>
      </c>
      <c r="D3972">
        <v>80000</v>
      </c>
      <c r="E3972">
        <v>1</v>
      </c>
      <c r="F3972" s="6" t="s">
        <v>8221</v>
      </c>
      <c r="G3972" t="s">
        <v>8224</v>
      </c>
      <c r="H3972" t="s">
        <v>8246</v>
      </c>
      <c r="I3972">
        <v>1407453228</v>
      </c>
      <c r="J3972">
        <v>1404861228</v>
      </c>
      <c r="K3972" t="b">
        <v>0</v>
      </c>
      <c r="L3972">
        <v>1</v>
      </c>
      <c r="M3972" t="b">
        <v>0</v>
      </c>
      <c r="N3972" t="s">
        <v>8284</v>
      </c>
      <c r="O3972" s="9">
        <f t="shared" si="372"/>
        <v>1.25E-3</v>
      </c>
      <c r="P3972" s="10">
        <f t="shared" si="373"/>
        <v>1</v>
      </c>
      <c r="Q3972" t="str">
        <f t="shared" si="374"/>
        <v>food</v>
      </c>
      <c r="R3972" t="str">
        <f t="shared" si="375"/>
        <v>food trucks</v>
      </c>
      <c r="S3972" s="15">
        <f t="shared" si="376"/>
        <v>41828.717916666668</v>
      </c>
      <c r="T3972" s="15">
        <f t="shared" si="377"/>
        <v>41858.717916666668</v>
      </c>
    </row>
    <row r="3973" spans="1:20" ht="57.6" x14ac:dyDescent="0.3">
      <c r="A3973">
        <v>2690</v>
      </c>
      <c r="B3973" s="3" t="s">
        <v>2690</v>
      </c>
      <c r="C3973" s="3" t="s">
        <v>6800</v>
      </c>
      <c r="D3973">
        <v>80000</v>
      </c>
      <c r="E3973">
        <v>8586</v>
      </c>
      <c r="F3973" s="6" t="s">
        <v>8221</v>
      </c>
      <c r="G3973" t="s">
        <v>8224</v>
      </c>
      <c r="H3973" t="s">
        <v>8246</v>
      </c>
      <c r="I3973">
        <v>1433298676</v>
      </c>
      <c r="J3973">
        <v>1429410676</v>
      </c>
      <c r="K3973" t="b">
        <v>0</v>
      </c>
      <c r="L3973">
        <v>118</v>
      </c>
      <c r="M3973" t="b">
        <v>0</v>
      </c>
      <c r="N3973" t="s">
        <v>8284</v>
      </c>
      <c r="O3973" s="9">
        <f t="shared" si="372"/>
        <v>10.7325</v>
      </c>
      <c r="P3973" s="10">
        <f t="shared" si="373"/>
        <v>72.762711864406782</v>
      </c>
      <c r="Q3973" t="str">
        <f t="shared" si="374"/>
        <v>food</v>
      </c>
      <c r="R3973" t="str">
        <f t="shared" si="375"/>
        <v>food trucks</v>
      </c>
      <c r="S3973" s="15">
        <f t="shared" si="376"/>
        <v>42112.855046296296</v>
      </c>
      <c r="T3973" s="15">
        <f t="shared" si="377"/>
        <v>42157.855046296296</v>
      </c>
    </row>
    <row r="3974" spans="1:20" ht="43.2" x14ac:dyDescent="0.3">
      <c r="A3974">
        <v>1434</v>
      </c>
      <c r="B3974" s="3" t="s">
        <v>1435</v>
      </c>
      <c r="C3974" s="3" t="s">
        <v>5544</v>
      </c>
      <c r="D3974">
        <v>82000</v>
      </c>
      <c r="E3974">
        <v>8190</v>
      </c>
      <c r="F3974" s="6" t="s">
        <v>8221</v>
      </c>
      <c r="G3974" t="s">
        <v>8232</v>
      </c>
      <c r="H3974" t="s">
        <v>8253</v>
      </c>
      <c r="I3974">
        <v>1433775600</v>
      </c>
      <c r="J3974">
        <v>1431973478</v>
      </c>
      <c r="K3974" t="b">
        <v>0</v>
      </c>
      <c r="L3974">
        <v>11</v>
      </c>
      <c r="M3974" t="b">
        <v>0</v>
      </c>
      <c r="N3974" t="s">
        <v>8287</v>
      </c>
      <c r="O3974" s="9">
        <f t="shared" si="372"/>
        <v>9.9878048780487809</v>
      </c>
      <c r="P3974" s="10">
        <f t="shared" si="373"/>
        <v>744.5454545454545</v>
      </c>
      <c r="Q3974" t="str">
        <f t="shared" si="374"/>
        <v>publishing</v>
      </c>
      <c r="R3974" t="str">
        <f t="shared" si="375"/>
        <v>translations</v>
      </c>
      <c r="S3974" s="15">
        <f t="shared" si="376"/>
        <v>42142.517106481479</v>
      </c>
      <c r="T3974" s="15">
        <f t="shared" si="377"/>
        <v>42163.375</v>
      </c>
    </row>
    <row r="3975" spans="1:20" ht="28.8" x14ac:dyDescent="0.3">
      <c r="A3975">
        <v>570</v>
      </c>
      <c r="B3975" s="3" t="s">
        <v>571</v>
      </c>
      <c r="C3975" s="3" t="s">
        <v>4680</v>
      </c>
      <c r="D3975">
        <v>85000</v>
      </c>
      <c r="E3975">
        <v>142</v>
      </c>
      <c r="F3975" s="6" t="s">
        <v>8221</v>
      </c>
      <c r="G3975" t="s">
        <v>8224</v>
      </c>
      <c r="H3975" t="s">
        <v>8246</v>
      </c>
      <c r="I3975">
        <v>1455822569</v>
      </c>
      <c r="J3975">
        <v>1453230569</v>
      </c>
      <c r="K3975" t="b">
        <v>0</v>
      </c>
      <c r="L3975">
        <v>1</v>
      </c>
      <c r="M3975" t="b">
        <v>0</v>
      </c>
      <c r="N3975" t="s">
        <v>8272</v>
      </c>
      <c r="O3975" s="9">
        <f t="shared" si="372"/>
        <v>0.16705882352941176</v>
      </c>
      <c r="P3975" s="10">
        <f t="shared" si="373"/>
        <v>142</v>
      </c>
      <c r="Q3975" t="str">
        <f t="shared" si="374"/>
        <v>technology</v>
      </c>
      <c r="R3975" t="str">
        <f t="shared" si="375"/>
        <v>web</v>
      </c>
      <c r="S3975" s="15">
        <f t="shared" si="376"/>
        <v>42388.548252314817</v>
      </c>
      <c r="T3975" s="15">
        <f t="shared" si="377"/>
        <v>42418.548252314817</v>
      </c>
    </row>
    <row r="3976" spans="1:20" ht="43.2" x14ac:dyDescent="0.3">
      <c r="A3976">
        <v>1910</v>
      </c>
      <c r="B3976" s="3" t="s">
        <v>1911</v>
      </c>
      <c r="C3976" s="3" t="s">
        <v>6020</v>
      </c>
      <c r="D3976">
        <v>85000</v>
      </c>
      <c r="E3976">
        <v>33486</v>
      </c>
      <c r="F3976" s="6" t="s">
        <v>8221</v>
      </c>
      <c r="G3976" t="s">
        <v>8233</v>
      </c>
      <c r="H3976" t="s">
        <v>8249</v>
      </c>
      <c r="I3976">
        <v>1446331500</v>
      </c>
      <c r="J3976">
        <v>1442531217</v>
      </c>
      <c r="K3976" t="b">
        <v>0</v>
      </c>
      <c r="L3976">
        <v>285</v>
      </c>
      <c r="M3976" t="b">
        <v>0</v>
      </c>
      <c r="N3976" t="s">
        <v>8294</v>
      </c>
      <c r="O3976" s="9">
        <f t="shared" si="372"/>
        <v>39.395294117647055</v>
      </c>
      <c r="P3976" s="10">
        <f t="shared" si="373"/>
        <v>117.49473684210527</v>
      </c>
      <c r="Q3976" t="str">
        <f t="shared" si="374"/>
        <v>technology</v>
      </c>
      <c r="R3976" t="str">
        <f t="shared" si="375"/>
        <v>gadgets</v>
      </c>
      <c r="S3976" s="15">
        <f t="shared" si="376"/>
        <v>42264.713159722218</v>
      </c>
      <c r="T3976" s="15">
        <f t="shared" si="377"/>
        <v>42308.697916666672</v>
      </c>
    </row>
    <row r="3977" spans="1:20" ht="43.2" x14ac:dyDescent="0.3">
      <c r="A3977">
        <v>1112</v>
      </c>
      <c r="B3977" s="3" t="s">
        <v>1113</v>
      </c>
      <c r="C3977" s="3" t="s">
        <v>5222</v>
      </c>
      <c r="D3977">
        <v>88000</v>
      </c>
      <c r="E3977">
        <v>31272.92</v>
      </c>
      <c r="F3977" s="6" t="s">
        <v>8221</v>
      </c>
      <c r="G3977" t="s">
        <v>8224</v>
      </c>
      <c r="H3977" t="s">
        <v>8246</v>
      </c>
      <c r="I3977">
        <v>1421656200</v>
      </c>
      <c r="J3977">
        <v>1416507211</v>
      </c>
      <c r="K3977" t="b">
        <v>0</v>
      </c>
      <c r="L3977">
        <v>312</v>
      </c>
      <c r="M3977" t="b">
        <v>0</v>
      </c>
      <c r="N3977" t="s">
        <v>8282</v>
      </c>
      <c r="O3977" s="9">
        <f t="shared" si="372"/>
        <v>35.537409090909087</v>
      </c>
      <c r="P3977" s="10">
        <f t="shared" si="373"/>
        <v>100.23371794871794</v>
      </c>
      <c r="Q3977" t="str">
        <f t="shared" si="374"/>
        <v>games</v>
      </c>
      <c r="R3977" t="str">
        <f t="shared" si="375"/>
        <v>video games</v>
      </c>
      <c r="S3977" s="15">
        <f t="shared" si="376"/>
        <v>41963.509386574078</v>
      </c>
      <c r="T3977" s="15">
        <f t="shared" si="377"/>
        <v>42023.104166666672</v>
      </c>
    </row>
    <row r="3978" spans="1:20" ht="57.6" x14ac:dyDescent="0.3">
      <c r="A3978">
        <v>573</v>
      </c>
      <c r="B3978" s="3" t="s">
        <v>574</v>
      </c>
      <c r="C3978" s="3" t="s">
        <v>4683</v>
      </c>
      <c r="D3978">
        <v>88888</v>
      </c>
      <c r="E3978">
        <v>346</v>
      </c>
      <c r="F3978" s="6" t="s">
        <v>8221</v>
      </c>
      <c r="G3978" t="s">
        <v>8224</v>
      </c>
      <c r="H3978" t="s">
        <v>8246</v>
      </c>
      <c r="I3978">
        <v>1421543520</v>
      </c>
      <c r="J3978">
        <v>1416445931</v>
      </c>
      <c r="K3978" t="b">
        <v>0</v>
      </c>
      <c r="L3978">
        <v>9</v>
      </c>
      <c r="M3978" t="b">
        <v>0</v>
      </c>
      <c r="N3978" t="s">
        <v>8272</v>
      </c>
      <c r="O3978" s="9">
        <f t="shared" si="372"/>
        <v>0.38925389253892539</v>
      </c>
      <c r="P3978" s="10">
        <f t="shared" si="373"/>
        <v>38.444444444444443</v>
      </c>
      <c r="Q3978" t="str">
        <f t="shared" si="374"/>
        <v>technology</v>
      </c>
      <c r="R3978" t="str">
        <f t="shared" si="375"/>
        <v>web</v>
      </c>
      <c r="S3978" s="15">
        <f t="shared" si="376"/>
        <v>41962.800127314811</v>
      </c>
      <c r="T3978" s="15">
        <f t="shared" si="377"/>
        <v>42021.8</v>
      </c>
    </row>
    <row r="3979" spans="1:20" ht="57.6" x14ac:dyDescent="0.3">
      <c r="A3979">
        <v>981</v>
      </c>
      <c r="B3979" s="3" t="s">
        <v>982</v>
      </c>
      <c r="C3979" s="3" t="s">
        <v>5091</v>
      </c>
      <c r="D3979">
        <v>88888</v>
      </c>
      <c r="E3979">
        <v>11</v>
      </c>
      <c r="F3979" s="6" t="s">
        <v>8221</v>
      </c>
      <c r="G3979" t="s">
        <v>8224</v>
      </c>
      <c r="H3979" t="s">
        <v>8246</v>
      </c>
      <c r="I3979">
        <v>1407624222</v>
      </c>
      <c r="J3979">
        <v>1405032222</v>
      </c>
      <c r="K3979" t="b">
        <v>0</v>
      </c>
      <c r="L3979">
        <v>4</v>
      </c>
      <c r="M3979" t="b">
        <v>0</v>
      </c>
      <c r="N3979" t="s">
        <v>8273</v>
      </c>
      <c r="O3979" s="9">
        <f t="shared" si="372"/>
        <v>1.2375123751237513E-2</v>
      </c>
      <c r="P3979" s="10">
        <f t="shared" si="373"/>
        <v>2.75</v>
      </c>
      <c r="Q3979" t="str">
        <f t="shared" si="374"/>
        <v>technology</v>
      </c>
      <c r="R3979" t="str">
        <f t="shared" si="375"/>
        <v>wearables</v>
      </c>
      <c r="S3979" s="15">
        <f t="shared" si="376"/>
        <v>41830.697013888886</v>
      </c>
      <c r="T3979" s="15">
        <f t="shared" si="377"/>
        <v>41860.697013888886</v>
      </c>
    </row>
    <row r="3980" spans="1:20" ht="57.6" x14ac:dyDescent="0.3">
      <c r="A3980">
        <v>670</v>
      </c>
      <c r="B3980" s="3" t="s">
        <v>671</v>
      </c>
      <c r="C3980" s="3" t="s">
        <v>4780</v>
      </c>
      <c r="D3980">
        <v>90000</v>
      </c>
      <c r="E3980">
        <v>26349</v>
      </c>
      <c r="F3980" s="6" t="s">
        <v>8221</v>
      </c>
      <c r="G3980" t="s">
        <v>8237</v>
      </c>
      <c r="H3980" t="s">
        <v>8249</v>
      </c>
      <c r="I3980">
        <v>1466323800</v>
      </c>
      <c r="J3980">
        <v>1463418120</v>
      </c>
      <c r="K3980" t="b">
        <v>0</v>
      </c>
      <c r="L3980">
        <v>310</v>
      </c>
      <c r="M3980" t="b">
        <v>0</v>
      </c>
      <c r="N3980" t="s">
        <v>8273</v>
      </c>
      <c r="O3980" s="9">
        <f t="shared" si="372"/>
        <v>29.276666666666667</v>
      </c>
      <c r="P3980" s="10">
        <f t="shared" si="373"/>
        <v>84.99677419354839</v>
      </c>
      <c r="Q3980" t="str">
        <f t="shared" si="374"/>
        <v>technology</v>
      </c>
      <c r="R3980" t="str">
        <f t="shared" si="375"/>
        <v>wearables</v>
      </c>
      <c r="S3980" s="15">
        <f t="shared" si="376"/>
        <v>42506.459722222222</v>
      </c>
      <c r="T3980" s="15">
        <f t="shared" si="377"/>
        <v>42540.090277777781</v>
      </c>
    </row>
    <row r="3981" spans="1:20" ht="43.2" x14ac:dyDescent="0.3">
      <c r="A3981">
        <v>1064</v>
      </c>
      <c r="B3981" s="3" t="s">
        <v>1065</v>
      </c>
      <c r="C3981" s="3" t="s">
        <v>5174</v>
      </c>
      <c r="D3981">
        <v>90000</v>
      </c>
      <c r="E3981">
        <v>8077</v>
      </c>
      <c r="F3981" s="6" t="s">
        <v>8221</v>
      </c>
      <c r="G3981" t="s">
        <v>8224</v>
      </c>
      <c r="H3981" t="s">
        <v>8246</v>
      </c>
      <c r="I3981">
        <v>1373174903</v>
      </c>
      <c r="J3981">
        <v>1369286903</v>
      </c>
      <c r="K3981" t="b">
        <v>0</v>
      </c>
      <c r="L3981">
        <v>123</v>
      </c>
      <c r="M3981" t="b">
        <v>0</v>
      </c>
      <c r="N3981" t="s">
        <v>8282</v>
      </c>
      <c r="O3981" s="9">
        <f t="shared" si="372"/>
        <v>8.974444444444444</v>
      </c>
      <c r="P3981" s="10">
        <f t="shared" si="373"/>
        <v>65.666666666666671</v>
      </c>
      <c r="Q3981" t="str">
        <f t="shared" si="374"/>
        <v>games</v>
      </c>
      <c r="R3981" t="str">
        <f t="shared" si="375"/>
        <v>video games</v>
      </c>
      <c r="S3981" s="15">
        <f t="shared" si="376"/>
        <v>41416.978043981479</v>
      </c>
      <c r="T3981" s="15">
        <f t="shared" si="377"/>
        <v>41461.978043981479</v>
      </c>
    </row>
    <row r="3982" spans="1:20" ht="43.2" x14ac:dyDescent="0.3">
      <c r="A3982">
        <v>1124</v>
      </c>
      <c r="B3982" s="3" t="s">
        <v>1125</v>
      </c>
      <c r="C3982" s="3" t="s">
        <v>5234</v>
      </c>
      <c r="D3982">
        <v>90000</v>
      </c>
      <c r="E3982">
        <v>425</v>
      </c>
      <c r="F3982" s="6" t="s">
        <v>8221</v>
      </c>
      <c r="G3982" t="s">
        <v>8224</v>
      </c>
      <c r="H3982" t="s">
        <v>8246</v>
      </c>
      <c r="I3982">
        <v>1430409651</v>
      </c>
      <c r="J3982">
        <v>1427817651</v>
      </c>
      <c r="K3982" t="b">
        <v>0</v>
      </c>
      <c r="L3982">
        <v>7</v>
      </c>
      <c r="M3982" t="b">
        <v>0</v>
      </c>
      <c r="N3982" t="s">
        <v>8283</v>
      </c>
      <c r="O3982" s="9">
        <f t="shared" si="372"/>
        <v>0.47222222222222221</v>
      </c>
      <c r="P3982" s="10">
        <f t="shared" si="373"/>
        <v>60.714285714285715</v>
      </c>
      <c r="Q3982" t="str">
        <f t="shared" si="374"/>
        <v>games</v>
      </c>
      <c r="R3982" t="str">
        <f t="shared" si="375"/>
        <v>mobile games</v>
      </c>
      <c r="S3982" s="15">
        <f t="shared" si="376"/>
        <v>42094.417256944449</v>
      </c>
      <c r="T3982" s="15">
        <f t="shared" si="377"/>
        <v>42124.417256944449</v>
      </c>
    </row>
    <row r="3983" spans="1:20" ht="28.8" x14ac:dyDescent="0.3">
      <c r="A3983">
        <v>2582</v>
      </c>
      <c r="B3983" s="3" t="s">
        <v>2582</v>
      </c>
      <c r="C3983" s="3" t="s">
        <v>6692</v>
      </c>
      <c r="D3983">
        <v>90000</v>
      </c>
      <c r="E3983">
        <v>1</v>
      </c>
      <c r="F3983" s="6" t="s">
        <v>8221</v>
      </c>
      <c r="G3983" t="s">
        <v>8224</v>
      </c>
      <c r="H3983" t="s">
        <v>8246</v>
      </c>
      <c r="I3983">
        <v>1477784634</v>
      </c>
      <c r="J3983">
        <v>1475192634</v>
      </c>
      <c r="K3983" t="b">
        <v>0</v>
      </c>
      <c r="L3983">
        <v>1</v>
      </c>
      <c r="M3983" t="b">
        <v>0</v>
      </c>
      <c r="N3983" t="s">
        <v>8284</v>
      </c>
      <c r="O3983" s="9">
        <f t="shared" si="372"/>
        <v>1.1111111111111111E-3</v>
      </c>
      <c r="P3983" s="10">
        <f t="shared" si="373"/>
        <v>1</v>
      </c>
      <c r="Q3983" t="str">
        <f t="shared" si="374"/>
        <v>food</v>
      </c>
      <c r="R3983" t="str">
        <f t="shared" si="375"/>
        <v>food trucks</v>
      </c>
      <c r="S3983" s="15">
        <f t="shared" si="376"/>
        <v>42642.738819444443</v>
      </c>
      <c r="T3983" s="15">
        <f t="shared" si="377"/>
        <v>42672.738819444443</v>
      </c>
    </row>
    <row r="3984" spans="1:20" ht="43.2" x14ac:dyDescent="0.3">
      <c r="A3984">
        <v>3977</v>
      </c>
      <c r="B3984" s="3" t="s">
        <v>3974</v>
      </c>
      <c r="C3984" s="3" t="s">
        <v>8084</v>
      </c>
      <c r="D3984">
        <v>90000</v>
      </c>
      <c r="E3984">
        <v>1305</v>
      </c>
      <c r="F3984" s="6" t="s">
        <v>8221</v>
      </c>
      <c r="G3984" t="s">
        <v>8224</v>
      </c>
      <c r="H3984" t="s">
        <v>8246</v>
      </c>
      <c r="I3984">
        <v>1469213732</v>
      </c>
      <c r="J3984">
        <v>1466621732</v>
      </c>
      <c r="K3984" t="b">
        <v>0</v>
      </c>
      <c r="L3984">
        <v>6</v>
      </c>
      <c r="M3984" t="b">
        <v>0</v>
      </c>
      <c r="N3984" t="s">
        <v>8271</v>
      </c>
      <c r="O3984" s="9">
        <f t="shared" si="372"/>
        <v>1.4500000000000002</v>
      </c>
      <c r="P3984" s="10">
        <f t="shared" si="373"/>
        <v>217.5</v>
      </c>
      <c r="Q3984" t="str">
        <f t="shared" si="374"/>
        <v>theater</v>
      </c>
      <c r="R3984" t="str">
        <f t="shared" si="375"/>
        <v>plays</v>
      </c>
      <c r="S3984" s="15">
        <f t="shared" si="376"/>
        <v>42543.538564814815</v>
      </c>
      <c r="T3984" s="15">
        <f t="shared" si="377"/>
        <v>42573.538564814815</v>
      </c>
    </row>
    <row r="3985" spans="1:20" ht="43.2" x14ac:dyDescent="0.3">
      <c r="A3985">
        <v>453</v>
      </c>
      <c r="B3985" s="3" t="s">
        <v>454</v>
      </c>
      <c r="C3985" s="3" t="s">
        <v>4563</v>
      </c>
      <c r="D3985">
        <v>94875</v>
      </c>
      <c r="E3985">
        <v>26</v>
      </c>
      <c r="F3985" s="6" t="s">
        <v>8221</v>
      </c>
      <c r="G3985" t="s">
        <v>8224</v>
      </c>
      <c r="H3985" t="s">
        <v>8246</v>
      </c>
      <c r="I3985">
        <v>1424375279</v>
      </c>
      <c r="J3985">
        <v>1422992879</v>
      </c>
      <c r="K3985" t="b">
        <v>0</v>
      </c>
      <c r="L3985">
        <v>2</v>
      </c>
      <c r="M3985" t="b">
        <v>0</v>
      </c>
      <c r="N3985" t="s">
        <v>8270</v>
      </c>
      <c r="O3985" s="9">
        <f t="shared" si="372"/>
        <v>2.7404479578392621E-2</v>
      </c>
      <c r="P3985" s="10">
        <f t="shared" si="373"/>
        <v>13</v>
      </c>
      <c r="Q3985" t="str">
        <f t="shared" si="374"/>
        <v>film &amp; video</v>
      </c>
      <c r="R3985" t="str">
        <f t="shared" si="375"/>
        <v>animation</v>
      </c>
      <c r="S3985" s="15">
        <f t="shared" si="376"/>
        <v>42038.574988425928</v>
      </c>
      <c r="T3985" s="15">
        <f t="shared" si="377"/>
        <v>42054.574988425928</v>
      </c>
    </row>
    <row r="3986" spans="1:20" ht="43.2" x14ac:dyDescent="0.3">
      <c r="A3986">
        <v>172</v>
      </c>
      <c r="B3986" s="3" t="s">
        <v>174</v>
      </c>
      <c r="C3986" s="3" t="s">
        <v>4282</v>
      </c>
      <c r="D3986">
        <v>95000</v>
      </c>
      <c r="E3986">
        <v>0</v>
      </c>
      <c r="F3986" s="6" t="s">
        <v>8221</v>
      </c>
      <c r="G3986" t="s">
        <v>8224</v>
      </c>
      <c r="H3986" t="s">
        <v>8246</v>
      </c>
      <c r="I3986">
        <v>1426753723</v>
      </c>
      <c r="J3986">
        <v>1423733323</v>
      </c>
      <c r="K3986" t="b">
        <v>0</v>
      </c>
      <c r="L3986">
        <v>0</v>
      </c>
      <c r="M3986" t="b">
        <v>0</v>
      </c>
      <c r="N3986" t="s">
        <v>8268</v>
      </c>
      <c r="O3986" s="9">
        <f t="shared" si="372"/>
        <v>0</v>
      </c>
      <c r="P3986" s="10" t="e">
        <f t="shared" si="373"/>
        <v>#DIV/0!</v>
      </c>
      <c r="Q3986" t="str">
        <f t="shared" si="374"/>
        <v>film &amp; video</v>
      </c>
      <c r="R3986" t="str">
        <f t="shared" si="375"/>
        <v>drama</v>
      </c>
      <c r="S3986" s="15">
        <f t="shared" si="376"/>
        <v>42047.144942129627</v>
      </c>
      <c r="T3986" s="15">
        <f t="shared" si="377"/>
        <v>42082.103275462956</v>
      </c>
    </row>
    <row r="3987" spans="1:20" ht="43.2" x14ac:dyDescent="0.3">
      <c r="A3987">
        <v>961</v>
      </c>
      <c r="B3987" s="3" t="s">
        <v>962</v>
      </c>
      <c r="C3987" s="3" t="s">
        <v>5071</v>
      </c>
      <c r="D3987">
        <v>95000</v>
      </c>
      <c r="E3987">
        <v>40079</v>
      </c>
      <c r="F3987" s="6" t="s">
        <v>8221</v>
      </c>
      <c r="G3987" t="s">
        <v>8224</v>
      </c>
      <c r="H3987" t="s">
        <v>8246</v>
      </c>
      <c r="I3987">
        <v>1487617200</v>
      </c>
      <c r="J3987">
        <v>1483634335</v>
      </c>
      <c r="K3987" t="b">
        <v>0</v>
      </c>
      <c r="L3987">
        <v>110</v>
      </c>
      <c r="M3987" t="b">
        <v>0</v>
      </c>
      <c r="N3987" t="s">
        <v>8273</v>
      </c>
      <c r="O3987" s="9">
        <f t="shared" si="372"/>
        <v>42.188421052631583</v>
      </c>
      <c r="P3987" s="10">
        <f t="shared" si="373"/>
        <v>364.35454545454547</v>
      </c>
      <c r="Q3987" t="str">
        <f t="shared" si="374"/>
        <v>technology</v>
      </c>
      <c r="R3987" t="str">
        <f t="shared" si="375"/>
        <v>wearables</v>
      </c>
      <c r="S3987" s="15">
        <f t="shared" si="376"/>
        <v>42740.443692129629</v>
      </c>
      <c r="T3987" s="15">
        <f t="shared" si="377"/>
        <v>42786.541666666672</v>
      </c>
    </row>
    <row r="3988" spans="1:20" ht="43.2" x14ac:dyDescent="0.3">
      <c r="A3988">
        <v>2509</v>
      </c>
      <c r="B3988" s="3" t="s">
        <v>2509</v>
      </c>
      <c r="C3988" s="3" t="s">
        <v>6619</v>
      </c>
      <c r="D3988">
        <v>95000</v>
      </c>
      <c r="E3988">
        <v>1000</v>
      </c>
      <c r="F3988" s="6" t="s">
        <v>8221</v>
      </c>
      <c r="G3988" t="s">
        <v>8225</v>
      </c>
      <c r="H3988" t="s">
        <v>8247</v>
      </c>
      <c r="I3988">
        <v>1429554349</v>
      </c>
      <c r="J3988">
        <v>1424719549</v>
      </c>
      <c r="K3988" t="b">
        <v>0</v>
      </c>
      <c r="L3988">
        <v>28</v>
      </c>
      <c r="M3988" t="b">
        <v>0</v>
      </c>
      <c r="N3988" t="s">
        <v>8299</v>
      </c>
      <c r="O3988" s="9">
        <f t="shared" si="372"/>
        <v>1.0526315789473684</v>
      </c>
      <c r="P3988" s="10">
        <f t="shared" si="373"/>
        <v>35.714285714285715</v>
      </c>
      <c r="Q3988" t="str">
        <f t="shared" si="374"/>
        <v>food</v>
      </c>
      <c r="R3988" t="str">
        <f t="shared" si="375"/>
        <v>restaurants</v>
      </c>
      <c r="S3988" s="15">
        <f t="shared" si="376"/>
        <v>42058.559594907405</v>
      </c>
      <c r="T3988" s="15">
        <f t="shared" si="377"/>
        <v>42114.517928240741</v>
      </c>
    </row>
    <row r="3989" spans="1:20" ht="43.2" x14ac:dyDescent="0.3">
      <c r="A3989">
        <v>515</v>
      </c>
      <c r="B3989" s="3" t="s">
        <v>516</v>
      </c>
      <c r="C3989" s="3" t="s">
        <v>4625</v>
      </c>
      <c r="D3989">
        <v>97000</v>
      </c>
      <c r="E3989">
        <v>24651</v>
      </c>
      <c r="F3989" s="6" t="s">
        <v>8221</v>
      </c>
      <c r="G3989" t="s">
        <v>8224</v>
      </c>
      <c r="H3989" t="s">
        <v>8246</v>
      </c>
      <c r="I3989">
        <v>1451389601</v>
      </c>
      <c r="J3989">
        <v>1447933601</v>
      </c>
      <c r="K3989" t="b">
        <v>0</v>
      </c>
      <c r="L3989">
        <v>34</v>
      </c>
      <c r="M3989" t="b">
        <v>0</v>
      </c>
      <c r="N3989" t="s">
        <v>8270</v>
      </c>
      <c r="O3989" s="9">
        <f t="shared" si="372"/>
        <v>25.41340206185567</v>
      </c>
      <c r="P3989" s="10">
        <f t="shared" si="373"/>
        <v>725.02941176470586</v>
      </c>
      <c r="Q3989" t="str">
        <f t="shared" si="374"/>
        <v>film &amp; video</v>
      </c>
      <c r="R3989" t="str">
        <f t="shared" si="375"/>
        <v>animation</v>
      </c>
      <c r="S3989" s="15">
        <f t="shared" si="376"/>
        <v>42327.240752314814</v>
      </c>
      <c r="T3989" s="15">
        <f t="shared" si="377"/>
        <v>42367.240752314814</v>
      </c>
    </row>
    <row r="3990" spans="1:20" ht="43.2" x14ac:dyDescent="0.3">
      <c r="A3990">
        <v>1901</v>
      </c>
      <c r="B3990" s="3" t="s">
        <v>1902</v>
      </c>
      <c r="C3990" s="3" t="s">
        <v>6011</v>
      </c>
      <c r="D3990">
        <v>99000</v>
      </c>
      <c r="E3990">
        <v>2670</v>
      </c>
      <c r="F3990" s="6" t="s">
        <v>8221</v>
      </c>
      <c r="G3990" t="s">
        <v>8225</v>
      </c>
      <c r="H3990" t="s">
        <v>8247</v>
      </c>
      <c r="I3990">
        <v>1432299600</v>
      </c>
      <c r="J3990">
        <v>1429707729</v>
      </c>
      <c r="K3990" t="b">
        <v>0</v>
      </c>
      <c r="L3990">
        <v>25</v>
      </c>
      <c r="M3990" t="b">
        <v>0</v>
      </c>
      <c r="N3990" t="s">
        <v>8294</v>
      </c>
      <c r="O3990" s="9">
        <f t="shared" si="372"/>
        <v>2.6969696969696968</v>
      </c>
      <c r="P3990" s="10">
        <f t="shared" si="373"/>
        <v>106.8</v>
      </c>
      <c r="Q3990" t="str">
        <f t="shared" si="374"/>
        <v>technology</v>
      </c>
      <c r="R3990" t="str">
        <f t="shared" si="375"/>
        <v>gadgets</v>
      </c>
      <c r="S3990" s="15">
        <f t="shared" si="376"/>
        <v>42116.29315972222</v>
      </c>
      <c r="T3990" s="15">
        <f t="shared" si="377"/>
        <v>42146.291666666672</v>
      </c>
    </row>
    <row r="3991" spans="1:20" x14ac:dyDescent="0.3">
      <c r="A3991">
        <v>217</v>
      </c>
      <c r="B3991" s="3" t="s">
        <v>219</v>
      </c>
      <c r="C3991" s="3" t="s">
        <v>4327</v>
      </c>
      <c r="D3991">
        <v>100000</v>
      </c>
      <c r="E3991">
        <v>11943</v>
      </c>
      <c r="F3991" s="6" t="s">
        <v>8221</v>
      </c>
      <c r="G3991" t="s">
        <v>8235</v>
      </c>
      <c r="H3991" t="s">
        <v>8255</v>
      </c>
      <c r="I3991">
        <v>1419780149</v>
      </c>
      <c r="J3991">
        <v>1417101749</v>
      </c>
      <c r="K3991" t="b">
        <v>0</v>
      </c>
      <c r="L3991">
        <v>38</v>
      </c>
      <c r="M3991" t="b">
        <v>0</v>
      </c>
      <c r="N3991" t="s">
        <v>8268</v>
      </c>
      <c r="O3991" s="9">
        <f t="shared" si="372"/>
        <v>11.943</v>
      </c>
      <c r="P3991" s="10">
        <f t="shared" si="373"/>
        <v>314.28947368421052</v>
      </c>
      <c r="Q3991" t="str">
        <f t="shared" si="374"/>
        <v>film &amp; video</v>
      </c>
      <c r="R3991" t="str">
        <f t="shared" si="375"/>
        <v>drama</v>
      </c>
      <c r="S3991" s="15">
        <f t="shared" si="376"/>
        <v>41970.39061342593</v>
      </c>
      <c r="T3991" s="15">
        <f t="shared" si="377"/>
        <v>42001.39061342593</v>
      </c>
    </row>
    <row r="3992" spans="1:20" ht="43.2" x14ac:dyDescent="0.3">
      <c r="A3992">
        <v>462</v>
      </c>
      <c r="B3992" s="3" t="s">
        <v>463</v>
      </c>
      <c r="C3992" s="3" t="s">
        <v>4572</v>
      </c>
      <c r="D3992">
        <v>100000</v>
      </c>
      <c r="E3992">
        <v>0</v>
      </c>
      <c r="F3992" s="6" t="s">
        <v>8221</v>
      </c>
      <c r="G3992" t="s">
        <v>8224</v>
      </c>
      <c r="H3992" t="s">
        <v>8246</v>
      </c>
      <c r="I3992">
        <v>1312945341</v>
      </c>
      <c r="J3992">
        <v>1307761341</v>
      </c>
      <c r="K3992" t="b">
        <v>0</v>
      </c>
      <c r="L3992">
        <v>0</v>
      </c>
      <c r="M3992" t="b">
        <v>0</v>
      </c>
      <c r="N3992" t="s">
        <v>8270</v>
      </c>
      <c r="O3992" s="9">
        <f t="shared" si="372"/>
        <v>0</v>
      </c>
      <c r="P3992" s="10" t="e">
        <f t="shared" si="373"/>
        <v>#DIV/0!</v>
      </c>
      <c r="Q3992" t="str">
        <f t="shared" si="374"/>
        <v>film &amp; video</v>
      </c>
      <c r="R3992" t="str">
        <f t="shared" si="375"/>
        <v>animation</v>
      </c>
      <c r="S3992" s="15">
        <f t="shared" si="376"/>
        <v>40704.876631944448</v>
      </c>
      <c r="T3992" s="15">
        <f t="shared" si="377"/>
        <v>40764.876631944448</v>
      </c>
    </row>
    <row r="3993" spans="1:20" ht="43.2" x14ac:dyDescent="0.3">
      <c r="A3993">
        <v>560</v>
      </c>
      <c r="B3993" s="3" t="s">
        <v>561</v>
      </c>
      <c r="C3993" s="3" t="s">
        <v>4670</v>
      </c>
      <c r="D3993">
        <v>100000</v>
      </c>
      <c r="E3993">
        <v>12</v>
      </c>
      <c r="F3993" s="6" t="s">
        <v>8221</v>
      </c>
      <c r="G3993" t="s">
        <v>8229</v>
      </c>
      <c r="H3993" t="s">
        <v>8251</v>
      </c>
      <c r="I3993">
        <v>1418841045</v>
      </c>
      <c r="J3993">
        <v>1416249045</v>
      </c>
      <c r="K3993" t="b">
        <v>0</v>
      </c>
      <c r="L3993">
        <v>3</v>
      </c>
      <c r="M3993" t="b">
        <v>0</v>
      </c>
      <c r="N3993" t="s">
        <v>8272</v>
      </c>
      <c r="O3993" s="9">
        <f t="shared" si="372"/>
        <v>1.2E-2</v>
      </c>
      <c r="P3993" s="10">
        <f t="shared" si="373"/>
        <v>4</v>
      </c>
      <c r="Q3993" t="str">
        <f t="shared" si="374"/>
        <v>technology</v>
      </c>
      <c r="R3993" t="str">
        <f t="shared" si="375"/>
        <v>web</v>
      </c>
      <c r="S3993" s="15">
        <f t="shared" si="376"/>
        <v>41960.521354166667</v>
      </c>
      <c r="T3993" s="15">
        <f t="shared" si="377"/>
        <v>41990.521354166667</v>
      </c>
    </row>
    <row r="3994" spans="1:20" ht="43.2" x14ac:dyDescent="0.3">
      <c r="A3994">
        <v>582</v>
      </c>
      <c r="B3994" s="3" t="s">
        <v>583</v>
      </c>
      <c r="C3994" s="3" t="s">
        <v>4692</v>
      </c>
      <c r="D3994">
        <v>100000</v>
      </c>
      <c r="E3994">
        <v>0</v>
      </c>
      <c r="F3994" s="6" t="s">
        <v>8221</v>
      </c>
      <c r="G3994" t="s">
        <v>8224</v>
      </c>
      <c r="H3994" t="s">
        <v>8246</v>
      </c>
      <c r="I3994">
        <v>1426442400</v>
      </c>
      <c r="J3994">
        <v>1424454319</v>
      </c>
      <c r="K3994" t="b">
        <v>0</v>
      </c>
      <c r="L3994">
        <v>0</v>
      </c>
      <c r="M3994" t="b">
        <v>0</v>
      </c>
      <c r="N3994" t="s">
        <v>8272</v>
      </c>
      <c r="O3994" s="9">
        <f t="shared" si="372"/>
        <v>0</v>
      </c>
      <c r="P3994" s="10" t="e">
        <f t="shared" si="373"/>
        <v>#DIV/0!</v>
      </c>
      <c r="Q3994" t="str">
        <f t="shared" si="374"/>
        <v>technology</v>
      </c>
      <c r="R3994" t="str">
        <f t="shared" si="375"/>
        <v>web</v>
      </c>
      <c r="S3994" s="15">
        <f t="shared" si="376"/>
        <v>42055.489803240736</v>
      </c>
      <c r="T3994" s="15">
        <f t="shared" si="377"/>
        <v>42078.5</v>
      </c>
    </row>
    <row r="3995" spans="1:20" ht="43.2" x14ac:dyDescent="0.3">
      <c r="A3995">
        <v>591</v>
      </c>
      <c r="B3995" s="3" t="s">
        <v>592</v>
      </c>
      <c r="C3995" s="3" t="s">
        <v>4701</v>
      </c>
      <c r="D3995">
        <v>100000</v>
      </c>
      <c r="E3995">
        <v>61</v>
      </c>
      <c r="F3995" s="6" t="s">
        <v>8221</v>
      </c>
      <c r="G3995" t="s">
        <v>8224</v>
      </c>
      <c r="H3995" t="s">
        <v>8246</v>
      </c>
      <c r="I3995">
        <v>1437570130</v>
      </c>
      <c r="J3995">
        <v>1434978130</v>
      </c>
      <c r="K3995" t="b">
        <v>0</v>
      </c>
      <c r="L3995">
        <v>2</v>
      </c>
      <c r="M3995" t="b">
        <v>0</v>
      </c>
      <c r="N3995" t="s">
        <v>8272</v>
      </c>
      <c r="O3995" s="9">
        <f t="shared" si="372"/>
        <v>6.0999999999999999E-2</v>
      </c>
      <c r="P3995" s="10">
        <f t="shared" si="373"/>
        <v>30.5</v>
      </c>
      <c r="Q3995" t="str">
        <f t="shared" si="374"/>
        <v>technology</v>
      </c>
      <c r="R3995" t="str">
        <f t="shared" si="375"/>
        <v>web</v>
      </c>
      <c r="S3995" s="15">
        <f t="shared" si="376"/>
        <v>42177.293171296296</v>
      </c>
      <c r="T3995" s="15">
        <f t="shared" si="377"/>
        <v>42207.293171296296</v>
      </c>
    </row>
    <row r="3996" spans="1:20" ht="43.2" x14ac:dyDescent="0.3">
      <c r="A3996">
        <v>595</v>
      </c>
      <c r="B3996" s="3" t="s">
        <v>596</v>
      </c>
      <c r="C3996" s="3" t="s">
        <v>4705</v>
      </c>
      <c r="D3996">
        <v>100000</v>
      </c>
      <c r="E3996">
        <v>426</v>
      </c>
      <c r="F3996" s="6" t="s">
        <v>8221</v>
      </c>
      <c r="G3996" t="s">
        <v>8224</v>
      </c>
      <c r="H3996" t="s">
        <v>8246</v>
      </c>
      <c r="I3996">
        <v>1430703638</v>
      </c>
      <c r="J3996">
        <v>1426815638</v>
      </c>
      <c r="K3996" t="b">
        <v>0</v>
      </c>
      <c r="L3996">
        <v>8</v>
      </c>
      <c r="M3996" t="b">
        <v>0</v>
      </c>
      <c r="N3996" t="s">
        <v>8272</v>
      </c>
      <c r="O3996" s="9">
        <f t="shared" si="372"/>
        <v>0.42599999999999999</v>
      </c>
      <c r="P3996" s="10">
        <f t="shared" si="373"/>
        <v>53.25</v>
      </c>
      <c r="Q3996" t="str">
        <f t="shared" si="374"/>
        <v>technology</v>
      </c>
      <c r="R3996" t="str">
        <f t="shared" si="375"/>
        <v>web</v>
      </c>
      <c r="S3996" s="15">
        <f t="shared" si="376"/>
        <v>42082.819884259254</v>
      </c>
      <c r="T3996" s="15">
        <f t="shared" si="377"/>
        <v>42127.819884259254</v>
      </c>
    </row>
    <row r="3997" spans="1:20" ht="57.6" x14ac:dyDescent="0.3">
      <c r="A3997">
        <v>673</v>
      </c>
      <c r="B3997" s="3" t="s">
        <v>674</v>
      </c>
      <c r="C3997" s="3" t="s">
        <v>4783</v>
      </c>
      <c r="D3997">
        <v>100000</v>
      </c>
      <c r="E3997">
        <v>205</v>
      </c>
      <c r="F3997" s="6" t="s">
        <v>8221</v>
      </c>
      <c r="G3997" t="s">
        <v>8224</v>
      </c>
      <c r="H3997" t="s">
        <v>8246</v>
      </c>
      <c r="I3997">
        <v>1409602217</v>
      </c>
      <c r="J3997">
        <v>1405714217</v>
      </c>
      <c r="K3997" t="b">
        <v>0</v>
      </c>
      <c r="L3997">
        <v>3</v>
      </c>
      <c r="M3997" t="b">
        <v>0</v>
      </c>
      <c r="N3997" t="s">
        <v>8273</v>
      </c>
      <c r="O3997" s="9">
        <f t="shared" si="372"/>
        <v>0.20500000000000002</v>
      </c>
      <c r="P3997" s="10">
        <f t="shared" si="373"/>
        <v>68.333333333333329</v>
      </c>
      <c r="Q3997" t="str">
        <f t="shared" si="374"/>
        <v>technology</v>
      </c>
      <c r="R3997" t="str">
        <f t="shared" si="375"/>
        <v>wearables</v>
      </c>
      <c r="S3997" s="15">
        <f t="shared" si="376"/>
        <v>41838.590474537035</v>
      </c>
      <c r="T3997" s="15">
        <f t="shared" si="377"/>
        <v>41883.590474537035</v>
      </c>
    </row>
    <row r="3998" spans="1:20" ht="57.6" x14ac:dyDescent="0.3">
      <c r="A3998">
        <v>676</v>
      </c>
      <c r="B3998" s="3" t="s">
        <v>677</v>
      </c>
      <c r="C3998" s="3" t="s">
        <v>4786</v>
      </c>
      <c r="D3998">
        <v>100000</v>
      </c>
      <c r="E3998">
        <v>1471</v>
      </c>
      <c r="F3998" s="6" t="s">
        <v>8221</v>
      </c>
      <c r="G3998" t="s">
        <v>8229</v>
      </c>
      <c r="H3998" t="s">
        <v>8251</v>
      </c>
      <c r="I3998">
        <v>1423333581</v>
      </c>
      <c r="J3998">
        <v>1420741581</v>
      </c>
      <c r="K3998" t="b">
        <v>0</v>
      </c>
      <c r="L3998">
        <v>24</v>
      </c>
      <c r="M3998" t="b">
        <v>0</v>
      </c>
      <c r="N3998" t="s">
        <v>8273</v>
      </c>
      <c r="O3998" s="9">
        <f t="shared" si="372"/>
        <v>1.4710000000000001</v>
      </c>
      <c r="P3998" s="10">
        <f t="shared" si="373"/>
        <v>61.291666666666664</v>
      </c>
      <c r="Q3998" t="str">
        <f t="shared" si="374"/>
        <v>technology</v>
      </c>
      <c r="R3998" t="str">
        <f t="shared" si="375"/>
        <v>wearables</v>
      </c>
      <c r="S3998" s="15">
        <f t="shared" si="376"/>
        <v>42012.518298611118</v>
      </c>
      <c r="T3998" s="15">
        <f t="shared" si="377"/>
        <v>42042.518298611118</v>
      </c>
    </row>
    <row r="3999" spans="1:20" ht="43.2" x14ac:dyDescent="0.3">
      <c r="A3999">
        <v>687</v>
      </c>
      <c r="B3999" s="3" t="s">
        <v>688</v>
      </c>
      <c r="C3999" s="3" t="s">
        <v>4797</v>
      </c>
      <c r="D3999">
        <v>100000</v>
      </c>
      <c r="E3999">
        <v>3550</v>
      </c>
      <c r="F3999" s="6" t="s">
        <v>8221</v>
      </c>
      <c r="G3999" t="s">
        <v>8238</v>
      </c>
      <c r="H3999" t="s">
        <v>8256</v>
      </c>
      <c r="I3999">
        <v>1486317653</v>
      </c>
      <c r="J3999">
        <v>1481133653</v>
      </c>
      <c r="K3999" t="b">
        <v>0</v>
      </c>
      <c r="L3999">
        <v>6</v>
      </c>
      <c r="M3999" t="b">
        <v>0</v>
      </c>
      <c r="N3999" t="s">
        <v>8273</v>
      </c>
      <c r="O3999" s="9">
        <f t="shared" si="372"/>
        <v>3.55</v>
      </c>
      <c r="P3999" s="10">
        <f t="shared" si="373"/>
        <v>591.66666666666663</v>
      </c>
      <c r="Q3999" t="str">
        <f t="shared" si="374"/>
        <v>technology</v>
      </c>
      <c r="R3999" t="str">
        <f t="shared" si="375"/>
        <v>wearables</v>
      </c>
      <c r="S3999" s="15">
        <f t="shared" si="376"/>
        <v>42711.500613425931</v>
      </c>
      <c r="T3999" s="15">
        <f t="shared" si="377"/>
        <v>42771.500613425931</v>
      </c>
    </row>
    <row r="4000" spans="1:20" ht="43.2" x14ac:dyDescent="0.3">
      <c r="A4000">
        <v>693</v>
      </c>
      <c r="B4000" s="3" t="s">
        <v>694</v>
      </c>
      <c r="C4000" s="3" t="s">
        <v>4803</v>
      </c>
      <c r="D4000">
        <v>100000</v>
      </c>
      <c r="E4000">
        <v>35338</v>
      </c>
      <c r="F4000" s="6" t="s">
        <v>8221</v>
      </c>
      <c r="G4000" t="s">
        <v>8224</v>
      </c>
      <c r="H4000" t="s">
        <v>8246</v>
      </c>
      <c r="I4000">
        <v>1430421827</v>
      </c>
      <c r="J4000">
        <v>1427829827</v>
      </c>
      <c r="K4000" t="b">
        <v>0</v>
      </c>
      <c r="L4000">
        <v>296</v>
      </c>
      <c r="M4000" t="b">
        <v>0</v>
      </c>
      <c r="N4000" t="s">
        <v>8273</v>
      </c>
      <c r="O4000" s="9">
        <f t="shared" si="372"/>
        <v>35.338000000000001</v>
      </c>
      <c r="P4000" s="10">
        <f t="shared" si="373"/>
        <v>119.38513513513513</v>
      </c>
      <c r="Q4000" t="str">
        <f t="shared" si="374"/>
        <v>technology</v>
      </c>
      <c r="R4000" t="str">
        <f t="shared" si="375"/>
        <v>wearables</v>
      </c>
      <c r="S4000" s="15">
        <f t="shared" si="376"/>
        <v>42094.558182870373</v>
      </c>
      <c r="T4000" s="15">
        <f t="shared" si="377"/>
        <v>42124.558182870373</v>
      </c>
    </row>
    <row r="4001" spans="1:20" ht="43.2" x14ac:dyDescent="0.3">
      <c r="A4001">
        <v>698</v>
      </c>
      <c r="B4001" s="3" t="s">
        <v>699</v>
      </c>
      <c r="C4001" s="3" t="s">
        <v>4808</v>
      </c>
      <c r="D4001">
        <v>100000</v>
      </c>
      <c r="E4001">
        <v>15390</v>
      </c>
      <c r="F4001" s="6" t="s">
        <v>8221</v>
      </c>
      <c r="G4001" t="s">
        <v>8224</v>
      </c>
      <c r="H4001" t="s">
        <v>8246</v>
      </c>
      <c r="I4001">
        <v>1411005600</v>
      </c>
      <c r="J4001">
        <v>1408141245</v>
      </c>
      <c r="K4001" t="b">
        <v>0</v>
      </c>
      <c r="L4001">
        <v>29</v>
      </c>
      <c r="M4001" t="b">
        <v>0</v>
      </c>
      <c r="N4001" t="s">
        <v>8273</v>
      </c>
      <c r="O4001" s="9">
        <f t="shared" si="372"/>
        <v>15.39</v>
      </c>
      <c r="P4001" s="10">
        <f t="shared" si="373"/>
        <v>530.68965517241384</v>
      </c>
      <c r="Q4001" t="str">
        <f t="shared" si="374"/>
        <v>technology</v>
      </c>
      <c r="R4001" t="str">
        <f t="shared" si="375"/>
        <v>wearables</v>
      </c>
      <c r="S4001" s="15">
        <f t="shared" si="376"/>
        <v>41866.681076388886</v>
      </c>
      <c r="T4001" s="15">
        <f t="shared" si="377"/>
        <v>41899.833333333336</v>
      </c>
    </row>
    <row r="4002" spans="1:20" ht="28.8" x14ac:dyDescent="0.3">
      <c r="A4002">
        <v>705</v>
      </c>
      <c r="B4002" s="3" t="s">
        <v>706</v>
      </c>
      <c r="C4002" s="3" t="s">
        <v>4815</v>
      </c>
      <c r="D4002">
        <v>100000</v>
      </c>
      <c r="E4002">
        <v>977</v>
      </c>
      <c r="F4002" s="6" t="s">
        <v>8221</v>
      </c>
      <c r="G4002" t="s">
        <v>8233</v>
      </c>
      <c r="H4002" t="s">
        <v>8249</v>
      </c>
      <c r="I4002">
        <v>1484999278</v>
      </c>
      <c r="J4002">
        <v>1482407278</v>
      </c>
      <c r="K4002" t="b">
        <v>0</v>
      </c>
      <c r="L4002">
        <v>5</v>
      </c>
      <c r="M4002" t="b">
        <v>0</v>
      </c>
      <c r="N4002" t="s">
        <v>8273</v>
      </c>
      <c r="O4002" s="9">
        <f t="shared" ref="O4002:O4065" si="378">E4002/D4002*100</f>
        <v>0.97699999999999987</v>
      </c>
      <c r="P4002" s="10">
        <f t="shared" ref="P4002:P4065" si="379">E4002/L4002</f>
        <v>195.4</v>
      </c>
      <c r="Q4002" t="str">
        <f t="shared" ref="Q4002:Q4065" si="380">LEFT(N4002, SEARCH("/", N4002)-1)</f>
        <v>technology</v>
      </c>
      <c r="R4002" t="str">
        <f t="shared" ref="R4002:R4065" si="381">RIGHT(N4002,LEN(N4002)-SEARCH("/",N4002))</f>
        <v>wearables</v>
      </c>
      <c r="S4002" s="15">
        <f t="shared" si="376"/>
        <v>42726.241643518515</v>
      </c>
      <c r="T4002" s="15">
        <f t="shared" si="377"/>
        <v>42756.241643518515</v>
      </c>
    </row>
    <row r="4003" spans="1:20" ht="43.2" x14ac:dyDescent="0.3">
      <c r="A4003">
        <v>706</v>
      </c>
      <c r="B4003" s="3" t="s">
        <v>707</v>
      </c>
      <c r="C4003" s="3" t="s">
        <v>4816</v>
      </c>
      <c r="D4003">
        <v>100000</v>
      </c>
      <c r="E4003">
        <v>0</v>
      </c>
      <c r="F4003" s="6" t="s">
        <v>8221</v>
      </c>
      <c r="G4003" t="s">
        <v>8227</v>
      </c>
      <c r="H4003" t="s">
        <v>8249</v>
      </c>
      <c r="I4003">
        <v>1481740740</v>
      </c>
      <c r="J4003">
        <v>1478130783</v>
      </c>
      <c r="K4003" t="b">
        <v>0</v>
      </c>
      <c r="L4003">
        <v>0</v>
      </c>
      <c r="M4003" t="b">
        <v>0</v>
      </c>
      <c r="N4003" t="s">
        <v>8273</v>
      </c>
      <c r="O4003" s="9">
        <f t="shared" si="378"/>
        <v>0</v>
      </c>
      <c r="P4003" s="10" t="e">
        <f t="shared" si="379"/>
        <v>#DIV/0!</v>
      </c>
      <c r="Q4003" t="str">
        <f t="shared" si="380"/>
        <v>technology</v>
      </c>
      <c r="R4003" t="str">
        <f t="shared" si="381"/>
        <v>wearables</v>
      </c>
      <c r="S4003" s="15">
        <f t="shared" si="376"/>
        <v>42676.745173611111</v>
      </c>
      <c r="T4003" s="15">
        <f t="shared" si="377"/>
        <v>42718.527083333334</v>
      </c>
    </row>
    <row r="4004" spans="1:20" ht="57.6" x14ac:dyDescent="0.3">
      <c r="A4004">
        <v>711</v>
      </c>
      <c r="B4004" s="3" t="s">
        <v>712</v>
      </c>
      <c r="C4004" s="3" t="s">
        <v>4821</v>
      </c>
      <c r="D4004">
        <v>100000</v>
      </c>
      <c r="E4004">
        <v>33791</v>
      </c>
      <c r="F4004" s="6" t="s">
        <v>8221</v>
      </c>
      <c r="G4004" t="s">
        <v>8233</v>
      </c>
      <c r="H4004" t="s">
        <v>8249</v>
      </c>
      <c r="I4004">
        <v>1481716868</v>
      </c>
      <c r="J4004">
        <v>1478257268</v>
      </c>
      <c r="K4004" t="b">
        <v>0</v>
      </c>
      <c r="L4004">
        <v>338</v>
      </c>
      <c r="M4004" t="b">
        <v>0</v>
      </c>
      <c r="N4004" t="s">
        <v>8273</v>
      </c>
      <c r="O4004" s="9">
        <f t="shared" si="378"/>
        <v>33.790999999999997</v>
      </c>
      <c r="P4004" s="10">
        <f t="shared" si="379"/>
        <v>99.973372781065095</v>
      </c>
      <c r="Q4004" t="str">
        <f t="shared" si="380"/>
        <v>technology</v>
      </c>
      <c r="R4004" t="str">
        <f t="shared" si="381"/>
        <v>wearables</v>
      </c>
      <c r="S4004" s="15">
        <f t="shared" si="376"/>
        <v>42678.209120370375</v>
      </c>
      <c r="T4004" s="15">
        <f t="shared" si="377"/>
        <v>42718.250787037032</v>
      </c>
    </row>
    <row r="4005" spans="1:20" x14ac:dyDescent="0.3">
      <c r="A4005">
        <v>717</v>
      </c>
      <c r="B4005" s="3" t="s">
        <v>718</v>
      </c>
      <c r="C4005" s="3" t="s">
        <v>4827</v>
      </c>
      <c r="D4005">
        <v>100000</v>
      </c>
      <c r="E4005">
        <v>305</v>
      </c>
      <c r="F4005" s="6" t="s">
        <v>8221</v>
      </c>
      <c r="G4005" t="s">
        <v>8224</v>
      </c>
      <c r="H4005" t="s">
        <v>8246</v>
      </c>
      <c r="I4005">
        <v>1409949002</v>
      </c>
      <c r="J4005">
        <v>1407357002</v>
      </c>
      <c r="K4005" t="b">
        <v>0</v>
      </c>
      <c r="L4005">
        <v>4</v>
      </c>
      <c r="M4005" t="b">
        <v>0</v>
      </c>
      <c r="N4005" t="s">
        <v>8273</v>
      </c>
      <c r="O4005" s="9">
        <f t="shared" si="378"/>
        <v>0.30499999999999999</v>
      </c>
      <c r="P4005" s="10">
        <f t="shared" si="379"/>
        <v>76.25</v>
      </c>
      <c r="Q4005" t="str">
        <f t="shared" si="380"/>
        <v>technology</v>
      </c>
      <c r="R4005" t="str">
        <f t="shared" si="381"/>
        <v>wearables</v>
      </c>
      <c r="S4005" s="15">
        <f t="shared" si="376"/>
        <v>41857.604189814818</v>
      </c>
      <c r="T4005" s="15">
        <f t="shared" si="377"/>
        <v>41887.604189814818</v>
      </c>
    </row>
    <row r="4006" spans="1:20" ht="43.2" x14ac:dyDescent="0.3">
      <c r="A4006">
        <v>911</v>
      </c>
      <c r="B4006" s="3" t="s">
        <v>912</v>
      </c>
      <c r="C4006" s="3" t="s">
        <v>5021</v>
      </c>
      <c r="D4006">
        <v>100000</v>
      </c>
      <c r="E4006">
        <v>0</v>
      </c>
      <c r="F4006" s="6" t="s">
        <v>8221</v>
      </c>
      <c r="G4006" t="s">
        <v>8224</v>
      </c>
      <c r="H4006" t="s">
        <v>8246</v>
      </c>
      <c r="I4006">
        <v>1390522045</v>
      </c>
      <c r="J4006">
        <v>1388707645</v>
      </c>
      <c r="K4006" t="b">
        <v>0</v>
      </c>
      <c r="L4006">
        <v>0</v>
      </c>
      <c r="M4006" t="b">
        <v>0</v>
      </c>
      <c r="N4006" t="s">
        <v>8278</v>
      </c>
      <c r="O4006" s="9">
        <f t="shared" si="378"/>
        <v>0</v>
      </c>
      <c r="P4006" s="10" t="e">
        <f t="shared" si="379"/>
        <v>#DIV/0!</v>
      </c>
      <c r="Q4006" t="str">
        <f t="shared" si="380"/>
        <v>music</v>
      </c>
      <c r="R4006" t="str">
        <f t="shared" si="381"/>
        <v>jazz</v>
      </c>
      <c r="S4006" s="15">
        <f t="shared" si="376"/>
        <v>41641.755150462966</v>
      </c>
      <c r="T4006" s="15">
        <f t="shared" si="377"/>
        <v>41662.755150462966</v>
      </c>
    </row>
    <row r="4007" spans="1:20" ht="43.2" x14ac:dyDescent="0.3">
      <c r="A4007">
        <v>945</v>
      </c>
      <c r="B4007" s="3" t="s">
        <v>946</v>
      </c>
      <c r="C4007" s="3" t="s">
        <v>5055</v>
      </c>
      <c r="D4007">
        <v>100000</v>
      </c>
      <c r="E4007">
        <v>2484</v>
      </c>
      <c r="F4007" s="6" t="s">
        <v>8221</v>
      </c>
      <c r="G4007" t="s">
        <v>8230</v>
      </c>
      <c r="H4007" t="s">
        <v>8249</v>
      </c>
      <c r="I4007">
        <v>1487462340</v>
      </c>
      <c r="J4007">
        <v>1482958626</v>
      </c>
      <c r="K4007" t="b">
        <v>0</v>
      </c>
      <c r="L4007">
        <v>16</v>
      </c>
      <c r="M4007" t="b">
        <v>0</v>
      </c>
      <c r="N4007" t="s">
        <v>8273</v>
      </c>
      <c r="O4007" s="9">
        <f t="shared" si="378"/>
        <v>2.484</v>
      </c>
      <c r="P4007" s="10">
        <f t="shared" si="379"/>
        <v>155.25</v>
      </c>
      <c r="Q4007" t="str">
        <f t="shared" si="380"/>
        <v>technology</v>
      </c>
      <c r="R4007" t="str">
        <f t="shared" si="381"/>
        <v>wearables</v>
      </c>
      <c r="S4007" s="15">
        <f t="shared" si="376"/>
        <v>42732.622986111113</v>
      </c>
      <c r="T4007" s="15">
        <f t="shared" si="377"/>
        <v>42784.749305555553</v>
      </c>
    </row>
    <row r="4008" spans="1:20" ht="43.2" x14ac:dyDescent="0.3">
      <c r="A4008">
        <v>971</v>
      </c>
      <c r="B4008" s="3" t="s">
        <v>972</v>
      </c>
      <c r="C4008" s="3" t="s">
        <v>5081</v>
      </c>
      <c r="D4008">
        <v>100000</v>
      </c>
      <c r="E4008">
        <v>226</v>
      </c>
      <c r="F4008" s="6" t="s">
        <v>8221</v>
      </c>
      <c r="G4008" t="s">
        <v>8224</v>
      </c>
      <c r="H4008" t="s">
        <v>8246</v>
      </c>
      <c r="I4008">
        <v>1433178060</v>
      </c>
      <c r="J4008">
        <v>1429290060</v>
      </c>
      <c r="K4008" t="b">
        <v>0</v>
      </c>
      <c r="L4008">
        <v>5</v>
      </c>
      <c r="M4008" t="b">
        <v>0</v>
      </c>
      <c r="N4008" t="s">
        <v>8273</v>
      </c>
      <c r="O4008" s="9">
        <f t="shared" si="378"/>
        <v>0.22599999999999998</v>
      </c>
      <c r="P4008" s="10">
        <f t="shared" si="379"/>
        <v>45.2</v>
      </c>
      <c r="Q4008" t="str">
        <f t="shared" si="380"/>
        <v>technology</v>
      </c>
      <c r="R4008" t="str">
        <f t="shared" si="381"/>
        <v>wearables</v>
      </c>
      <c r="S4008" s="15">
        <f t="shared" si="376"/>
        <v>42111.459027777775</v>
      </c>
      <c r="T4008" s="15">
        <f t="shared" si="377"/>
        <v>42156.459027777775</v>
      </c>
    </row>
    <row r="4009" spans="1:20" ht="43.2" x14ac:dyDescent="0.3">
      <c r="A4009">
        <v>975</v>
      </c>
      <c r="B4009" s="3" t="s">
        <v>976</v>
      </c>
      <c r="C4009" s="3" t="s">
        <v>5085</v>
      </c>
      <c r="D4009">
        <v>100000</v>
      </c>
      <c r="E4009">
        <v>2607</v>
      </c>
      <c r="F4009" s="6" t="s">
        <v>8221</v>
      </c>
      <c r="G4009" t="s">
        <v>8224</v>
      </c>
      <c r="H4009" t="s">
        <v>8246</v>
      </c>
      <c r="I4009">
        <v>1467132185</v>
      </c>
      <c r="J4009">
        <v>1461948185</v>
      </c>
      <c r="K4009" t="b">
        <v>0</v>
      </c>
      <c r="L4009">
        <v>24</v>
      </c>
      <c r="M4009" t="b">
        <v>0</v>
      </c>
      <c r="N4009" t="s">
        <v>8273</v>
      </c>
      <c r="O4009" s="9">
        <f t="shared" si="378"/>
        <v>2.6069999999999998</v>
      </c>
      <c r="P4009" s="10">
        <f t="shared" si="379"/>
        <v>108.625</v>
      </c>
      <c r="Q4009" t="str">
        <f t="shared" si="380"/>
        <v>technology</v>
      </c>
      <c r="R4009" t="str">
        <f t="shared" si="381"/>
        <v>wearables</v>
      </c>
      <c r="S4009" s="15">
        <f t="shared" si="376"/>
        <v>42489.446585648147</v>
      </c>
      <c r="T4009" s="15">
        <f t="shared" si="377"/>
        <v>42549.446585648147</v>
      </c>
    </row>
    <row r="4010" spans="1:20" ht="43.2" x14ac:dyDescent="0.3">
      <c r="A4010">
        <v>992</v>
      </c>
      <c r="B4010" s="3" t="s">
        <v>993</v>
      </c>
      <c r="C4010" s="3" t="s">
        <v>5102</v>
      </c>
      <c r="D4010">
        <v>100000</v>
      </c>
      <c r="E4010">
        <v>467</v>
      </c>
      <c r="F4010" s="6" t="s">
        <v>8221</v>
      </c>
      <c r="G4010" t="s">
        <v>8224</v>
      </c>
      <c r="H4010" t="s">
        <v>8246</v>
      </c>
      <c r="I4010">
        <v>1462655519</v>
      </c>
      <c r="J4010">
        <v>1457475119</v>
      </c>
      <c r="K4010" t="b">
        <v>0</v>
      </c>
      <c r="L4010">
        <v>4</v>
      </c>
      <c r="M4010" t="b">
        <v>0</v>
      </c>
      <c r="N4010" t="s">
        <v>8273</v>
      </c>
      <c r="O4010" s="9">
        <f t="shared" si="378"/>
        <v>0.46699999999999997</v>
      </c>
      <c r="P4010" s="10">
        <f t="shared" si="379"/>
        <v>116.75</v>
      </c>
      <c r="Q4010" t="str">
        <f t="shared" si="380"/>
        <v>technology</v>
      </c>
      <c r="R4010" t="str">
        <f t="shared" si="381"/>
        <v>wearables</v>
      </c>
      <c r="S4010" s="15">
        <f t="shared" si="376"/>
        <v>42437.674988425926</v>
      </c>
      <c r="T4010" s="15">
        <f t="shared" si="377"/>
        <v>42497.633321759262</v>
      </c>
    </row>
    <row r="4011" spans="1:20" ht="43.2" x14ac:dyDescent="0.3">
      <c r="A4011">
        <v>1097</v>
      </c>
      <c r="B4011" s="3" t="s">
        <v>1098</v>
      </c>
      <c r="C4011" s="3" t="s">
        <v>5207</v>
      </c>
      <c r="D4011">
        <v>100000</v>
      </c>
      <c r="E4011">
        <v>47</v>
      </c>
      <c r="F4011" s="6" t="s">
        <v>8221</v>
      </c>
      <c r="G4011" t="s">
        <v>8224</v>
      </c>
      <c r="H4011" t="s">
        <v>8246</v>
      </c>
      <c r="I4011">
        <v>1393786877</v>
      </c>
      <c r="J4011">
        <v>1390330877</v>
      </c>
      <c r="K4011" t="b">
        <v>0</v>
      </c>
      <c r="L4011">
        <v>7</v>
      </c>
      <c r="M4011" t="b">
        <v>0</v>
      </c>
      <c r="N4011" t="s">
        <v>8282</v>
      </c>
      <c r="O4011" s="9">
        <f t="shared" si="378"/>
        <v>4.7E-2</v>
      </c>
      <c r="P4011" s="10">
        <f t="shared" si="379"/>
        <v>6.7142857142857144</v>
      </c>
      <c r="Q4011" t="str">
        <f t="shared" si="380"/>
        <v>games</v>
      </c>
      <c r="R4011" t="str">
        <f t="shared" si="381"/>
        <v>video games</v>
      </c>
      <c r="S4011" s="15">
        <f t="shared" si="376"/>
        <v>41660.542557870373</v>
      </c>
      <c r="T4011" s="15">
        <f t="shared" si="377"/>
        <v>41700.542557870373</v>
      </c>
    </row>
    <row r="4012" spans="1:20" ht="28.8" x14ac:dyDescent="0.3">
      <c r="A4012">
        <v>1101</v>
      </c>
      <c r="B4012" s="3" t="s">
        <v>1102</v>
      </c>
      <c r="C4012" s="3" t="s">
        <v>5211</v>
      </c>
      <c r="D4012">
        <v>100000</v>
      </c>
      <c r="E4012">
        <v>41</v>
      </c>
      <c r="F4012" s="6" t="s">
        <v>8221</v>
      </c>
      <c r="G4012" t="s">
        <v>8224</v>
      </c>
      <c r="H4012" t="s">
        <v>8246</v>
      </c>
      <c r="I4012">
        <v>1468519920</v>
      </c>
      <c r="J4012">
        <v>1466188338</v>
      </c>
      <c r="K4012" t="b">
        <v>0</v>
      </c>
      <c r="L4012">
        <v>6</v>
      </c>
      <c r="M4012" t="b">
        <v>0</v>
      </c>
      <c r="N4012" t="s">
        <v>8282</v>
      </c>
      <c r="O4012" s="9">
        <f t="shared" si="378"/>
        <v>4.1000000000000002E-2</v>
      </c>
      <c r="P4012" s="10">
        <f t="shared" si="379"/>
        <v>6.833333333333333</v>
      </c>
      <c r="Q4012" t="str">
        <f t="shared" si="380"/>
        <v>games</v>
      </c>
      <c r="R4012" t="str">
        <f t="shared" si="381"/>
        <v>video games</v>
      </c>
      <c r="S4012" s="15">
        <f t="shared" si="376"/>
        <v>42538.52243055556</v>
      </c>
      <c r="T4012" s="15">
        <f t="shared" si="377"/>
        <v>42565.508333333331</v>
      </c>
    </row>
    <row r="4013" spans="1:20" ht="57.6" x14ac:dyDescent="0.3">
      <c r="A4013">
        <v>1450</v>
      </c>
      <c r="B4013" s="3" t="s">
        <v>1451</v>
      </c>
      <c r="C4013" s="3" t="s">
        <v>5560</v>
      </c>
      <c r="D4013">
        <v>100000</v>
      </c>
      <c r="E4013">
        <v>1</v>
      </c>
      <c r="F4013" s="6" t="s">
        <v>8221</v>
      </c>
      <c r="G4013" t="s">
        <v>8224</v>
      </c>
      <c r="H4013" t="s">
        <v>8246</v>
      </c>
      <c r="I4013">
        <v>1455941197</v>
      </c>
      <c r="J4013">
        <v>1453349197</v>
      </c>
      <c r="K4013" t="b">
        <v>0</v>
      </c>
      <c r="L4013">
        <v>1</v>
      </c>
      <c r="M4013" t="b">
        <v>0</v>
      </c>
      <c r="N4013" t="s">
        <v>8287</v>
      </c>
      <c r="O4013" s="9">
        <f t="shared" si="378"/>
        <v>1E-3</v>
      </c>
      <c r="P4013" s="10">
        <f t="shared" si="379"/>
        <v>1</v>
      </c>
      <c r="Q4013" t="str">
        <f t="shared" si="380"/>
        <v>publishing</v>
      </c>
      <c r="R4013" t="str">
        <f t="shared" si="381"/>
        <v>translations</v>
      </c>
      <c r="S4013" s="15">
        <f t="shared" si="376"/>
        <v>42389.921261574069</v>
      </c>
      <c r="T4013" s="15">
        <f t="shared" si="377"/>
        <v>42419.921261574069</v>
      </c>
    </row>
    <row r="4014" spans="1:20" ht="43.2" x14ac:dyDescent="0.3">
      <c r="A4014">
        <v>1595</v>
      </c>
      <c r="B4014" s="3" t="s">
        <v>1596</v>
      </c>
      <c r="C4014" s="3" t="s">
        <v>5705</v>
      </c>
      <c r="D4014">
        <v>100000</v>
      </c>
      <c r="E4014">
        <v>280</v>
      </c>
      <c r="F4014" s="6" t="s">
        <v>8221</v>
      </c>
      <c r="G4014" t="s">
        <v>8224</v>
      </c>
      <c r="H4014" t="s">
        <v>8246</v>
      </c>
      <c r="I4014">
        <v>1403122380</v>
      </c>
      <c r="J4014">
        <v>1400634728</v>
      </c>
      <c r="K4014" t="b">
        <v>0</v>
      </c>
      <c r="L4014">
        <v>7</v>
      </c>
      <c r="M4014" t="b">
        <v>0</v>
      </c>
      <c r="N4014" t="s">
        <v>8291</v>
      </c>
      <c r="O4014" s="9">
        <f t="shared" si="378"/>
        <v>0.27999999999999997</v>
      </c>
      <c r="P4014" s="10">
        <f t="shared" si="379"/>
        <v>40</v>
      </c>
      <c r="Q4014" t="str">
        <f t="shared" si="380"/>
        <v>photography</v>
      </c>
      <c r="R4014" t="str">
        <f t="shared" si="381"/>
        <v>places</v>
      </c>
      <c r="S4014" s="15">
        <f t="shared" si="376"/>
        <v>41779.800092592595</v>
      </c>
      <c r="T4014" s="15">
        <f t="shared" si="377"/>
        <v>41808.592361111114</v>
      </c>
    </row>
    <row r="4015" spans="1:20" ht="43.2" x14ac:dyDescent="0.3">
      <c r="A4015">
        <v>2132</v>
      </c>
      <c r="B4015" s="3" t="s">
        <v>2133</v>
      </c>
      <c r="C4015" s="3" t="s">
        <v>6242</v>
      </c>
      <c r="D4015">
        <v>100000</v>
      </c>
      <c r="E4015">
        <v>2112.9899999999998</v>
      </c>
      <c r="F4015" s="6" t="s">
        <v>8221</v>
      </c>
      <c r="G4015" t="s">
        <v>8224</v>
      </c>
      <c r="H4015" t="s">
        <v>8246</v>
      </c>
      <c r="I4015">
        <v>1391427692</v>
      </c>
      <c r="J4015">
        <v>1388835692</v>
      </c>
      <c r="K4015" t="b">
        <v>0</v>
      </c>
      <c r="L4015">
        <v>99</v>
      </c>
      <c r="M4015" t="b">
        <v>0</v>
      </c>
      <c r="N4015" t="s">
        <v>8282</v>
      </c>
      <c r="O4015" s="9">
        <f t="shared" si="378"/>
        <v>2.1129899999999995</v>
      </c>
      <c r="P4015" s="10">
        <f t="shared" si="379"/>
        <v>21.34333333333333</v>
      </c>
      <c r="Q4015" t="str">
        <f t="shared" si="380"/>
        <v>games</v>
      </c>
      <c r="R4015" t="str">
        <f t="shared" si="381"/>
        <v>video games</v>
      </c>
      <c r="S4015" s="15">
        <f t="shared" si="376"/>
        <v>41643.237175925926</v>
      </c>
      <c r="T4015" s="15">
        <f t="shared" si="377"/>
        <v>41673.237175925926</v>
      </c>
    </row>
    <row r="4016" spans="1:20" ht="28.8" x14ac:dyDescent="0.3">
      <c r="A4016">
        <v>2431</v>
      </c>
      <c r="B4016" s="3" t="s">
        <v>2432</v>
      </c>
      <c r="C4016" s="3" t="s">
        <v>6541</v>
      </c>
      <c r="D4016">
        <v>100000</v>
      </c>
      <c r="E4016">
        <v>2</v>
      </c>
      <c r="F4016" s="6" t="s">
        <v>8221</v>
      </c>
      <c r="G4016" t="s">
        <v>8224</v>
      </c>
      <c r="H4016" t="s">
        <v>8246</v>
      </c>
      <c r="I4016">
        <v>1467080613</v>
      </c>
      <c r="J4016">
        <v>1461896613</v>
      </c>
      <c r="K4016" t="b">
        <v>0</v>
      </c>
      <c r="L4016">
        <v>2</v>
      </c>
      <c r="M4016" t="b">
        <v>0</v>
      </c>
      <c r="N4016" t="s">
        <v>8284</v>
      </c>
      <c r="O4016" s="9">
        <f t="shared" si="378"/>
        <v>2E-3</v>
      </c>
      <c r="P4016" s="10">
        <f t="shared" si="379"/>
        <v>1</v>
      </c>
      <c r="Q4016" t="str">
        <f t="shared" si="380"/>
        <v>food</v>
      </c>
      <c r="R4016" t="str">
        <f t="shared" si="381"/>
        <v>food trucks</v>
      </c>
      <c r="S4016" s="15">
        <f t="shared" si="376"/>
        <v>42488.849687499998</v>
      </c>
      <c r="T4016" s="15">
        <f t="shared" si="377"/>
        <v>42548.849687499998</v>
      </c>
    </row>
    <row r="4017" spans="1:20" ht="43.2" x14ac:dyDescent="0.3">
      <c r="A4017">
        <v>2511</v>
      </c>
      <c r="B4017" s="3" t="s">
        <v>2511</v>
      </c>
      <c r="C4017" s="3" t="s">
        <v>6621</v>
      </c>
      <c r="D4017">
        <v>100000</v>
      </c>
      <c r="E4017">
        <v>0</v>
      </c>
      <c r="F4017" s="6" t="s">
        <v>8221</v>
      </c>
      <c r="G4017" t="s">
        <v>8225</v>
      </c>
      <c r="H4017" t="s">
        <v>8247</v>
      </c>
      <c r="I4017">
        <v>1454323413</v>
      </c>
      <c r="J4017">
        <v>1451731413</v>
      </c>
      <c r="K4017" t="b">
        <v>0</v>
      </c>
      <c r="L4017">
        <v>0</v>
      </c>
      <c r="M4017" t="b">
        <v>0</v>
      </c>
      <c r="N4017" t="s">
        <v>8299</v>
      </c>
      <c r="O4017" s="9">
        <f t="shared" si="378"/>
        <v>0</v>
      </c>
      <c r="P4017" s="10" t="e">
        <f t="shared" si="379"/>
        <v>#DIV/0!</v>
      </c>
      <c r="Q4017" t="str">
        <f t="shared" si="380"/>
        <v>food</v>
      </c>
      <c r="R4017" t="str">
        <f t="shared" si="381"/>
        <v>restaurants</v>
      </c>
      <c r="S4017" s="15">
        <f t="shared" si="376"/>
        <v>42371.196909722217</v>
      </c>
      <c r="T4017" s="15">
        <f t="shared" si="377"/>
        <v>42401.196909722217</v>
      </c>
    </row>
    <row r="4018" spans="1:20" ht="43.2" x14ac:dyDescent="0.3">
      <c r="A4018">
        <v>2520</v>
      </c>
      <c r="B4018" s="3" t="s">
        <v>2520</v>
      </c>
      <c r="C4018" s="3" t="s">
        <v>6630</v>
      </c>
      <c r="D4018">
        <v>100000</v>
      </c>
      <c r="E4018">
        <v>0</v>
      </c>
      <c r="F4018" s="6" t="s">
        <v>8221</v>
      </c>
      <c r="G4018" t="s">
        <v>8224</v>
      </c>
      <c r="H4018" t="s">
        <v>8246</v>
      </c>
      <c r="I4018">
        <v>1476559260</v>
      </c>
      <c r="J4018">
        <v>1472567085</v>
      </c>
      <c r="K4018" t="b">
        <v>0</v>
      </c>
      <c r="L4018">
        <v>0</v>
      </c>
      <c r="M4018" t="b">
        <v>0</v>
      </c>
      <c r="N4018" t="s">
        <v>8299</v>
      </c>
      <c r="O4018" s="9">
        <f t="shared" si="378"/>
        <v>0</v>
      </c>
      <c r="P4018" s="10" t="e">
        <f t="shared" si="379"/>
        <v>#DIV/0!</v>
      </c>
      <c r="Q4018" t="str">
        <f t="shared" si="380"/>
        <v>food</v>
      </c>
      <c r="R4018" t="str">
        <f t="shared" si="381"/>
        <v>restaurants</v>
      </c>
      <c r="S4018" s="15">
        <f t="shared" si="376"/>
        <v>42612.350520833337</v>
      </c>
      <c r="T4018" s="15">
        <f t="shared" si="377"/>
        <v>42658.556249999994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s="6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9">
        <f t="shared" si="378"/>
        <v>0</v>
      </c>
      <c r="P4019" s="10" t="e">
        <f t="shared" si="379"/>
        <v>#DIV/0!</v>
      </c>
      <c r="Q4019" t="str">
        <f t="shared" si="380"/>
        <v>publishing</v>
      </c>
      <c r="R4019" t="str">
        <f t="shared" si="381"/>
        <v>children's books</v>
      </c>
      <c r="S4019" s="15">
        <f t="shared" si="376"/>
        <v>42774.197777777779</v>
      </c>
      <c r="T4019" s="15">
        <f t="shared" si="377"/>
        <v>42804.197777777779</v>
      </c>
    </row>
    <row r="4020" spans="1:20" ht="43.2" x14ac:dyDescent="0.3">
      <c r="A4020">
        <v>3092</v>
      </c>
      <c r="B4020" s="3" t="s">
        <v>3092</v>
      </c>
      <c r="C4020" s="3" t="s">
        <v>7202</v>
      </c>
      <c r="D4020">
        <v>100000</v>
      </c>
      <c r="E4020">
        <v>1183.19</v>
      </c>
      <c r="F4020" s="6" t="s">
        <v>8221</v>
      </c>
      <c r="G4020" t="s">
        <v>8224</v>
      </c>
      <c r="H4020" t="s">
        <v>8246</v>
      </c>
      <c r="I4020">
        <v>1444946400</v>
      </c>
      <c r="J4020">
        <v>1441723912</v>
      </c>
      <c r="K4020" t="b">
        <v>0</v>
      </c>
      <c r="L4020">
        <v>21</v>
      </c>
      <c r="M4020" t="b">
        <v>0</v>
      </c>
      <c r="N4020" t="s">
        <v>8303</v>
      </c>
      <c r="O4020" s="9">
        <f t="shared" si="378"/>
        <v>1.1831900000000002</v>
      </c>
      <c r="P4020" s="10">
        <f t="shared" si="379"/>
        <v>56.342380952380957</v>
      </c>
      <c r="Q4020" t="str">
        <f t="shared" si="380"/>
        <v>theater</v>
      </c>
      <c r="R4020" t="str">
        <f t="shared" si="381"/>
        <v>spaces</v>
      </c>
      <c r="S4020" s="15">
        <f t="shared" si="376"/>
        <v>42255.369351851856</v>
      </c>
      <c r="T4020" s="15">
        <f t="shared" si="377"/>
        <v>42292.666666666672</v>
      </c>
    </row>
    <row r="4021" spans="1:20" ht="43.2" x14ac:dyDescent="0.3">
      <c r="A4021">
        <v>3094</v>
      </c>
      <c r="B4021" s="3" t="s">
        <v>3094</v>
      </c>
      <c r="C4021" s="3" t="s">
        <v>7204</v>
      </c>
      <c r="D4021">
        <v>100000</v>
      </c>
      <c r="E4021">
        <v>25</v>
      </c>
      <c r="F4021" s="6" t="s">
        <v>8221</v>
      </c>
      <c r="G4021" t="s">
        <v>8224</v>
      </c>
      <c r="H4021" t="s">
        <v>8246</v>
      </c>
      <c r="I4021">
        <v>1442775956</v>
      </c>
      <c r="J4021">
        <v>1437591956</v>
      </c>
      <c r="K4021" t="b">
        <v>0</v>
      </c>
      <c r="L4021">
        <v>1</v>
      </c>
      <c r="M4021" t="b">
        <v>0</v>
      </c>
      <c r="N4021" t="s">
        <v>8303</v>
      </c>
      <c r="O4021" s="9">
        <f t="shared" si="378"/>
        <v>2.5000000000000001E-2</v>
      </c>
      <c r="P4021" s="10">
        <f t="shared" si="379"/>
        <v>25</v>
      </c>
      <c r="Q4021" t="str">
        <f t="shared" si="380"/>
        <v>theater</v>
      </c>
      <c r="R4021" t="str">
        <f t="shared" si="381"/>
        <v>spaces</v>
      </c>
      <c r="S4021" s="15">
        <f t="shared" si="376"/>
        <v>42207.545787037037</v>
      </c>
      <c r="T4021" s="15">
        <f t="shared" si="377"/>
        <v>42267.545787037037</v>
      </c>
    </row>
    <row r="4022" spans="1:20" ht="43.2" x14ac:dyDescent="0.3">
      <c r="A4022">
        <v>3628</v>
      </c>
      <c r="B4022" s="3" t="s">
        <v>3626</v>
      </c>
      <c r="C4022" s="3" t="s">
        <v>7738</v>
      </c>
      <c r="D4022">
        <v>100000</v>
      </c>
      <c r="E4022">
        <v>0</v>
      </c>
      <c r="F4022" s="6" t="s">
        <v>8221</v>
      </c>
      <c r="G4022" t="s">
        <v>8224</v>
      </c>
      <c r="H4022" t="s">
        <v>8246</v>
      </c>
      <c r="I4022">
        <v>1450040396</v>
      </c>
      <c r="J4022">
        <v>1444852796</v>
      </c>
      <c r="K4022" t="b">
        <v>0</v>
      </c>
      <c r="L4022">
        <v>0</v>
      </c>
      <c r="M4022" t="b">
        <v>0</v>
      </c>
      <c r="N4022" t="s">
        <v>8305</v>
      </c>
      <c r="O4022" s="9">
        <f t="shared" si="378"/>
        <v>0</v>
      </c>
      <c r="P4022" s="10" t="e">
        <f t="shared" si="379"/>
        <v>#DIV/0!</v>
      </c>
      <c r="Q4022" t="str">
        <f t="shared" si="380"/>
        <v>theater</v>
      </c>
      <c r="R4022" t="str">
        <f t="shared" si="381"/>
        <v>musical</v>
      </c>
      <c r="S4022" s="15">
        <f t="shared" si="376"/>
        <v>42291.583287037036</v>
      </c>
      <c r="T4022" s="15">
        <f t="shared" si="377"/>
        <v>42351.624953703707</v>
      </c>
    </row>
    <row r="4023" spans="1:20" ht="43.2" x14ac:dyDescent="0.3">
      <c r="A4023">
        <v>3853</v>
      </c>
      <c r="B4023" s="3" t="s">
        <v>3850</v>
      </c>
      <c r="C4023" s="3" t="s">
        <v>7962</v>
      </c>
      <c r="D4023">
        <v>100000</v>
      </c>
      <c r="E4023">
        <v>26</v>
      </c>
      <c r="F4023" s="6" t="s">
        <v>8221</v>
      </c>
      <c r="G4023" t="s">
        <v>8224</v>
      </c>
      <c r="H4023" t="s">
        <v>8246</v>
      </c>
      <c r="I4023">
        <v>1409602178</v>
      </c>
      <c r="J4023">
        <v>1406578178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8"/>
        <v>2.5999999999999999E-2</v>
      </c>
      <c r="P4023" s="10">
        <f t="shared" si="379"/>
        <v>13</v>
      </c>
      <c r="Q4023" t="str">
        <f t="shared" si="380"/>
        <v>theater</v>
      </c>
      <c r="R4023" t="str">
        <f t="shared" si="381"/>
        <v>plays</v>
      </c>
      <c r="S4023" s="15">
        <f t="shared" si="376"/>
        <v>41848.59002314815</v>
      </c>
      <c r="T4023" s="15">
        <f t="shared" si="377"/>
        <v>41883.59002314815</v>
      </c>
    </row>
    <row r="4024" spans="1:20" ht="57.6" x14ac:dyDescent="0.3">
      <c r="A4024">
        <v>983</v>
      </c>
      <c r="B4024" s="3" t="s">
        <v>984</v>
      </c>
      <c r="C4024" s="3" t="s">
        <v>5093</v>
      </c>
      <c r="D4024">
        <v>104219</v>
      </c>
      <c r="E4024">
        <v>30751</v>
      </c>
      <c r="F4024" s="6" t="s">
        <v>8221</v>
      </c>
      <c r="G4024" t="s">
        <v>8227</v>
      </c>
      <c r="H4024" t="s">
        <v>8249</v>
      </c>
      <c r="I4024">
        <v>1471985640</v>
      </c>
      <c r="J4024">
        <v>1469289685</v>
      </c>
      <c r="K4024" t="b">
        <v>0</v>
      </c>
      <c r="L4024">
        <v>179</v>
      </c>
      <c r="M4024" t="b">
        <v>0</v>
      </c>
      <c r="N4024" t="s">
        <v>8273</v>
      </c>
      <c r="O4024" s="9">
        <f t="shared" si="378"/>
        <v>29.506136117214709</v>
      </c>
      <c r="P4024" s="10">
        <f t="shared" si="379"/>
        <v>171.79329608938548</v>
      </c>
      <c r="Q4024" t="str">
        <f t="shared" si="380"/>
        <v>technology</v>
      </c>
      <c r="R4024" t="str">
        <f t="shared" si="381"/>
        <v>wearables</v>
      </c>
      <c r="S4024" s="15">
        <f t="shared" si="376"/>
        <v>42574.417650462965</v>
      </c>
      <c r="T4024" s="15">
        <f t="shared" si="377"/>
        <v>42605.620833333334</v>
      </c>
    </row>
    <row r="4025" spans="1:20" ht="43.2" x14ac:dyDescent="0.3">
      <c r="A4025">
        <v>3113</v>
      </c>
      <c r="B4025" s="3" t="s">
        <v>3113</v>
      </c>
      <c r="C4025" s="3" t="s">
        <v>7223</v>
      </c>
      <c r="D4025">
        <v>109225</v>
      </c>
      <c r="E4025">
        <v>4635</v>
      </c>
      <c r="F4025" s="6" t="s">
        <v>8221</v>
      </c>
      <c r="G4025" t="s">
        <v>8224</v>
      </c>
      <c r="H4025" t="s">
        <v>8246</v>
      </c>
      <c r="I4025">
        <v>1429291982</v>
      </c>
      <c r="J4025">
        <v>1426699982</v>
      </c>
      <c r="K4025" t="b">
        <v>0</v>
      </c>
      <c r="L4025">
        <v>37</v>
      </c>
      <c r="M4025" t="b">
        <v>0</v>
      </c>
      <c r="N4025" t="s">
        <v>8303</v>
      </c>
      <c r="O4025" s="9">
        <f t="shared" si="378"/>
        <v>4.2435339894712749</v>
      </c>
      <c r="P4025" s="10">
        <f t="shared" si="379"/>
        <v>125.27027027027027</v>
      </c>
      <c r="Q4025" t="str">
        <f t="shared" si="380"/>
        <v>theater</v>
      </c>
      <c r="R4025" t="str">
        <f t="shared" si="381"/>
        <v>spaces</v>
      </c>
      <c r="S4025" s="15">
        <f t="shared" si="376"/>
        <v>42081.481273148151</v>
      </c>
      <c r="T4025" s="15">
        <f t="shared" si="377"/>
        <v>42111.481273148151</v>
      </c>
    </row>
    <row r="4026" spans="1:20" ht="43.2" x14ac:dyDescent="0.3">
      <c r="A4026">
        <v>167</v>
      </c>
      <c r="B4026" s="3" t="s">
        <v>169</v>
      </c>
      <c r="C4026" s="3" t="s">
        <v>4277</v>
      </c>
      <c r="D4026">
        <v>110000</v>
      </c>
      <c r="E4026">
        <v>11</v>
      </c>
      <c r="F4026" s="6" t="s">
        <v>8221</v>
      </c>
      <c r="G4026" t="s">
        <v>8224</v>
      </c>
      <c r="H4026" t="s">
        <v>8246</v>
      </c>
      <c r="I4026">
        <v>1438726535</v>
      </c>
      <c r="J4026">
        <v>1433542535</v>
      </c>
      <c r="K4026" t="b">
        <v>0</v>
      </c>
      <c r="L4026">
        <v>2</v>
      </c>
      <c r="M4026" t="b">
        <v>0</v>
      </c>
      <c r="N4026" t="s">
        <v>8268</v>
      </c>
      <c r="O4026" s="9">
        <f t="shared" si="378"/>
        <v>0.01</v>
      </c>
      <c r="P4026" s="10">
        <f t="shared" si="379"/>
        <v>5.5</v>
      </c>
      <c r="Q4026" t="str">
        <f t="shared" si="380"/>
        <v>film &amp; video</v>
      </c>
      <c r="R4026" t="str">
        <f t="shared" si="381"/>
        <v>drama</v>
      </c>
      <c r="S4026" s="15">
        <f t="shared" si="376"/>
        <v>42160.677488425921</v>
      </c>
      <c r="T4026" s="15">
        <f t="shared" si="377"/>
        <v>42220.677488425921</v>
      </c>
    </row>
    <row r="4027" spans="1:20" ht="57.6" x14ac:dyDescent="0.3">
      <c r="A4027">
        <v>435</v>
      </c>
      <c r="B4027" s="3" t="s">
        <v>436</v>
      </c>
      <c r="C4027" s="3" t="s">
        <v>4545</v>
      </c>
      <c r="D4027">
        <v>110000</v>
      </c>
      <c r="E4027">
        <v>3</v>
      </c>
      <c r="F4027" s="6" t="s">
        <v>8221</v>
      </c>
      <c r="G4027" t="s">
        <v>8224</v>
      </c>
      <c r="H4027" t="s">
        <v>8246</v>
      </c>
      <c r="I4027">
        <v>1379094980</v>
      </c>
      <c r="J4027">
        <v>1376502980</v>
      </c>
      <c r="K4027" t="b">
        <v>0</v>
      </c>
      <c r="L4027">
        <v>3</v>
      </c>
      <c r="M4027" t="b">
        <v>0</v>
      </c>
      <c r="N4027" t="s">
        <v>8270</v>
      </c>
      <c r="O4027" s="9">
        <f t="shared" si="378"/>
        <v>2.7272727272727275E-3</v>
      </c>
      <c r="P4027" s="10">
        <f t="shared" si="379"/>
        <v>1</v>
      </c>
      <c r="Q4027" t="str">
        <f t="shared" si="380"/>
        <v>film &amp; video</v>
      </c>
      <c r="R4027" t="str">
        <f t="shared" si="381"/>
        <v>animation</v>
      </c>
      <c r="S4027" s="15">
        <f t="shared" si="376"/>
        <v>41500.497453703705</v>
      </c>
      <c r="T4027" s="15">
        <f t="shared" si="377"/>
        <v>41530.497453703705</v>
      </c>
    </row>
    <row r="4028" spans="1:20" ht="43.2" x14ac:dyDescent="0.3">
      <c r="A4028">
        <v>964</v>
      </c>
      <c r="B4028" s="3" t="s">
        <v>965</v>
      </c>
      <c r="C4028" s="3" t="s">
        <v>5074</v>
      </c>
      <c r="D4028">
        <v>110000</v>
      </c>
      <c r="E4028">
        <v>879</v>
      </c>
      <c r="F4028" s="6" t="s">
        <v>8221</v>
      </c>
      <c r="G4028" t="s">
        <v>8229</v>
      </c>
      <c r="H4028" t="s">
        <v>8251</v>
      </c>
      <c r="I4028">
        <v>1441119919</v>
      </c>
      <c r="J4028">
        <v>1437663919</v>
      </c>
      <c r="K4028" t="b">
        <v>0</v>
      </c>
      <c r="L4028">
        <v>29</v>
      </c>
      <c r="M4028" t="b">
        <v>0</v>
      </c>
      <c r="N4028" t="s">
        <v>8273</v>
      </c>
      <c r="O4028" s="9">
        <f t="shared" si="378"/>
        <v>0.79909090909090907</v>
      </c>
      <c r="P4028" s="10">
        <f t="shared" si="379"/>
        <v>30.310344827586206</v>
      </c>
      <c r="Q4028" t="str">
        <f t="shared" si="380"/>
        <v>technology</v>
      </c>
      <c r="R4028" t="str">
        <f t="shared" si="381"/>
        <v>wearables</v>
      </c>
      <c r="S4028" s="15">
        <f t="shared" si="376"/>
        <v>42208.378692129627</v>
      </c>
      <c r="T4028" s="15">
        <f t="shared" si="377"/>
        <v>42248.378692129627</v>
      </c>
    </row>
    <row r="4029" spans="1:20" ht="57.6" x14ac:dyDescent="0.3">
      <c r="A4029">
        <v>1865</v>
      </c>
      <c r="B4029" s="3" t="s">
        <v>1866</v>
      </c>
      <c r="C4029" s="3" t="s">
        <v>5975</v>
      </c>
      <c r="D4029">
        <v>110000</v>
      </c>
      <c r="E4029">
        <v>4</v>
      </c>
      <c r="F4029" s="6" t="s">
        <v>8221</v>
      </c>
      <c r="G4029" t="s">
        <v>8225</v>
      </c>
      <c r="H4029" t="s">
        <v>8247</v>
      </c>
      <c r="I4029">
        <v>1478425747</v>
      </c>
      <c r="J4029">
        <v>1475398147</v>
      </c>
      <c r="K4029" t="b">
        <v>0</v>
      </c>
      <c r="L4029">
        <v>2</v>
      </c>
      <c r="M4029" t="b">
        <v>0</v>
      </c>
      <c r="N4029" t="s">
        <v>8283</v>
      </c>
      <c r="O4029" s="9">
        <f t="shared" si="378"/>
        <v>3.6363636363636364E-3</v>
      </c>
      <c r="P4029" s="10">
        <f t="shared" si="379"/>
        <v>2</v>
      </c>
      <c r="Q4029" t="str">
        <f t="shared" si="380"/>
        <v>games</v>
      </c>
      <c r="R4029" t="str">
        <f t="shared" si="381"/>
        <v>mobile games</v>
      </c>
      <c r="S4029" s="15">
        <f t="shared" si="376"/>
        <v>42645.117442129631</v>
      </c>
      <c r="T4029" s="15">
        <f t="shared" si="377"/>
        <v>42680.159108796302</v>
      </c>
    </row>
    <row r="4030" spans="1:20" ht="57.6" x14ac:dyDescent="0.3">
      <c r="A4030">
        <v>2502</v>
      </c>
      <c r="B4030" s="3" t="s">
        <v>2502</v>
      </c>
      <c r="C4030" s="3" t="s">
        <v>6612</v>
      </c>
      <c r="D4030">
        <v>110000</v>
      </c>
      <c r="E4030">
        <v>86</v>
      </c>
      <c r="F4030" s="6" t="s">
        <v>8221</v>
      </c>
      <c r="G4030" t="s">
        <v>8224</v>
      </c>
      <c r="H4030" t="s">
        <v>8246</v>
      </c>
      <c r="I4030">
        <v>1411328918</v>
      </c>
      <c r="J4030">
        <v>1407440918</v>
      </c>
      <c r="K4030" t="b">
        <v>0</v>
      </c>
      <c r="L4030">
        <v>5</v>
      </c>
      <c r="M4030" t="b">
        <v>0</v>
      </c>
      <c r="N4030" t="s">
        <v>8299</v>
      </c>
      <c r="O4030" s="9">
        <f t="shared" si="378"/>
        <v>7.8181818181818186E-2</v>
      </c>
      <c r="P4030" s="10">
        <f t="shared" si="379"/>
        <v>17.2</v>
      </c>
      <c r="Q4030" t="str">
        <f t="shared" si="380"/>
        <v>food</v>
      </c>
      <c r="R4030" t="str">
        <f t="shared" si="381"/>
        <v>restaurants</v>
      </c>
      <c r="S4030" s="15">
        <f t="shared" si="376"/>
        <v>41858.575439814813</v>
      </c>
      <c r="T4030" s="15">
        <f t="shared" si="377"/>
        <v>41903.575439814813</v>
      </c>
    </row>
    <row r="4031" spans="1:20" ht="43.2" x14ac:dyDescent="0.3">
      <c r="A4031">
        <v>4092</v>
      </c>
      <c r="B4031" s="3" t="s">
        <v>4088</v>
      </c>
      <c r="C4031" s="3" t="s">
        <v>8195</v>
      </c>
      <c r="D4031">
        <v>110000</v>
      </c>
      <c r="E4031">
        <v>20</v>
      </c>
      <c r="F4031" s="6" t="s">
        <v>8221</v>
      </c>
      <c r="G4031" t="s">
        <v>8224</v>
      </c>
      <c r="H4031" t="s">
        <v>8246</v>
      </c>
      <c r="I4031">
        <v>1428205247</v>
      </c>
      <c r="J4031">
        <v>1423024847</v>
      </c>
      <c r="K4031" t="b">
        <v>0</v>
      </c>
      <c r="L4031">
        <v>1</v>
      </c>
      <c r="M4031" t="b">
        <v>0</v>
      </c>
      <c r="N4031" t="s">
        <v>8271</v>
      </c>
      <c r="O4031" s="9">
        <f t="shared" si="378"/>
        <v>1.8181818181818181E-2</v>
      </c>
      <c r="P4031" s="10">
        <f t="shared" si="379"/>
        <v>20</v>
      </c>
      <c r="Q4031" t="str">
        <f t="shared" si="380"/>
        <v>theater</v>
      </c>
      <c r="R4031" t="str">
        <f t="shared" si="381"/>
        <v>plays</v>
      </c>
      <c r="S4031" s="15">
        <f t="shared" si="376"/>
        <v>42038.944988425923</v>
      </c>
      <c r="T4031" s="15">
        <f t="shared" si="377"/>
        <v>42098.903321759266</v>
      </c>
    </row>
    <row r="4032" spans="1:20" ht="43.2" x14ac:dyDescent="0.3">
      <c r="A4032">
        <v>2436</v>
      </c>
      <c r="B4032" s="3" t="s">
        <v>2437</v>
      </c>
      <c r="C4032" s="3" t="s">
        <v>6546</v>
      </c>
      <c r="D4032">
        <v>117000</v>
      </c>
      <c r="E4032">
        <v>45</v>
      </c>
      <c r="F4032" s="6" t="s">
        <v>8221</v>
      </c>
      <c r="G4032" t="s">
        <v>8229</v>
      </c>
      <c r="H4032" t="s">
        <v>8251</v>
      </c>
      <c r="I4032">
        <v>1454078770</v>
      </c>
      <c r="J4032">
        <v>1448894770</v>
      </c>
      <c r="K4032" t="b">
        <v>0</v>
      </c>
      <c r="L4032">
        <v>2</v>
      </c>
      <c r="M4032" t="b">
        <v>0</v>
      </c>
      <c r="N4032" t="s">
        <v>8284</v>
      </c>
      <c r="O4032" s="9">
        <f t="shared" si="378"/>
        <v>3.8461538461538464E-2</v>
      </c>
      <c r="P4032" s="10">
        <f t="shared" si="379"/>
        <v>22.5</v>
      </c>
      <c r="Q4032" t="str">
        <f t="shared" si="380"/>
        <v>food</v>
      </c>
      <c r="R4032" t="str">
        <f t="shared" si="381"/>
        <v>food trucks</v>
      </c>
      <c r="S4032" s="15">
        <f t="shared" si="376"/>
        <v>42338.365393518514</v>
      </c>
      <c r="T4032" s="15">
        <f t="shared" si="377"/>
        <v>42398.365393518514</v>
      </c>
    </row>
    <row r="4033" spans="1:20" ht="43.2" x14ac:dyDescent="0.3">
      <c r="A4033">
        <v>164</v>
      </c>
      <c r="B4033" s="3" t="s">
        <v>166</v>
      </c>
      <c r="C4033" s="3" t="s">
        <v>4274</v>
      </c>
      <c r="D4033">
        <v>120000</v>
      </c>
      <c r="E4033">
        <v>640</v>
      </c>
      <c r="F4033" s="6" t="s">
        <v>8221</v>
      </c>
      <c r="G4033" t="s">
        <v>8224</v>
      </c>
      <c r="H4033" t="s">
        <v>8246</v>
      </c>
      <c r="I4033">
        <v>1411150701</v>
      </c>
      <c r="J4033">
        <v>1405966701</v>
      </c>
      <c r="K4033" t="b">
        <v>0</v>
      </c>
      <c r="L4033">
        <v>7</v>
      </c>
      <c r="M4033" t="b">
        <v>0</v>
      </c>
      <c r="N4033" t="s">
        <v>8268</v>
      </c>
      <c r="O4033" s="9">
        <f t="shared" si="378"/>
        <v>0.53333333333333333</v>
      </c>
      <c r="P4033" s="10">
        <f t="shared" si="379"/>
        <v>91.428571428571431</v>
      </c>
      <c r="Q4033" t="str">
        <f t="shared" si="380"/>
        <v>film &amp; video</v>
      </c>
      <c r="R4033" t="str">
        <f t="shared" si="381"/>
        <v>drama</v>
      </c>
      <c r="S4033" s="15">
        <f t="shared" si="376"/>
        <v>41841.512743055559</v>
      </c>
      <c r="T4033" s="15">
        <f t="shared" si="377"/>
        <v>41901.512743055559</v>
      </c>
    </row>
    <row r="4034" spans="1:20" ht="28.8" x14ac:dyDescent="0.3">
      <c r="A4034">
        <v>578</v>
      </c>
      <c r="B4034" s="3" t="s">
        <v>579</v>
      </c>
      <c r="C4034" s="3" t="s">
        <v>4688</v>
      </c>
      <c r="D4034">
        <v>125000</v>
      </c>
      <c r="E4034">
        <v>14</v>
      </c>
      <c r="F4034" s="6" t="s">
        <v>8221</v>
      </c>
      <c r="G4034" t="s">
        <v>8225</v>
      </c>
      <c r="H4034" t="s">
        <v>8247</v>
      </c>
      <c r="I4034">
        <v>1441633993</v>
      </c>
      <c r="J4034">
        <v>1439560393</v>
      </c>
      <c r="K4034" t="b">
        <v>0</v>
      </c>
      <c r="L4034">
        <v>7</v>
      </c>
      <c r="M4034" t="b">
        <v>0</v>
      </c>
      <c r="N4034" t="s">
        <v>8272</v>
      </c>
      <c r="O4034" s="9">
        <f t="shared" si="378"/>
        <v>1.12E-2</v>
      </c>
      <c r="P4034" s="10">
        <f t="shared" si="379"/>
        <v>2</v>
      </c>
      <c r="Q4034" t="str">
        <f t="shared" si="380"/>
        <v>technology</v>
      </c>
      <c r="R4034" t="str">
        <f t="shared" si="381"/>
        <v>web</v>
      </c>
      <c r="S4034" s="15">
        <f t="shared" si="376"/>
        <v>42230.328622685185</v>
      </c>
      <c r="T4034" s="15">
        <f t="shared" si="377"/>
        <v>42254.328622685185</v>
      </c>
    </row>
    <row r="4035" spans="1:20" ht="43.2" x14ac:dyDescent="0.3">
      <c r="A4035">
        <v>1173</v>
      </c>
      <c r="B4035" s="3" t="s">
        <v>1174</v>
      </c>
      <c r="C4035" s="3" t="s">
        <v>5283</v>
      </c>
      <c r="D4035">
        <v>125000</v>
      </c>
      <c r="E4035">
        <v>30</v>
      </c>
      <c r="F4035" s="6" t="s">
        <v>8221</v>
      </c>
      <c r="G4035" t="s">
        <v>8224</v>
      </c>
      <c r="H4035" t="s">
        <v>8246</v>
      </c>
      <c r="I4035">
        <v>1438576057</v>
      </c>
      <c r="J4035">
        <v>1435552057</v>
      </c>
      <c r="K4035" t="b">
        <v>0</v>
      </c>
      <c r="L4035">
        <v>1</v>
      </c>
      <c r="M4035" t="b">
        <v>0</v>
      </c>
      <c r="N4035" t="s">
        <v>8284</v>
      </c>
      <c r="O4035" s="9">
        <f t="shared" si="378"/>
        <v>2.4E-2</v>
      </c>
      <c r="P4035" s="10">
        <f t="shared" si="379"/>
        <v>30</v>
      </c>
      <c r="Q4035" t="str">
        <f t="shared" si="380"/>
        <v>food</v>
      </c>
      <c r="R4035" t="str">
        <f t="shared" si="381"/>
        <v>food trucks</v>
      </c>
      <c r="S4035" s="15">
        <f t="shared" ref="S4035:S4098" si="382">(((J4035/60)/60)/24)+DATE(1970,1,1)+(-6/24)</f>
        <v>42183.935844907406</v>
      </c>
      <c r="T4035" s="15">
        <f t="shared" ref="T4035:T4098" si="383">(((I4035/60)/60)/24)+DATE(1970,1,1)+(-6/24)</f>
        <v>42218.935844907406</v>
      </c>
    </row>
    <row r="4036" spans="1:20" ht="43.2" x14ac:dyDescent="0.3">
      <c r="A4036">
        <v>699</v>
      </c>
      <c r="B4036" s="3" t="s">
        <v>700</v>
      </c>
      <c r="C4036" s="3" t="s">
        <v>4809</v>
      </c>
      <c r="D4036">
        <v>130000</v>
      </c>
      <c r="E4036">
        <v>107148.74</v>
      </c>
      <c r="F4036" s="6" t="s">
        <v>8221</v>
      </c>
      <c r="G4036" t="s">
        <v>8224</v>
      </c>
      <c r="H4036" t="s">
        <v>8246</v>
      </c>
      <c r="I4036">
        <v>1385136000</v>
      </c>
      <c r="J4036">
        <v>1381923548</v>
      </c>
      <c r="K4036" t="b">
        <v>0</v>
      </c>
      <c r="L4036">
        <v>890</v>
      </c>
      <c r="M4036" t="b">
        <v>0</v>
      </c>
      <c r="N4036" t="s">
        <v>8273</v>
      </c>
      <c r="O4036" s="9">
        <f t="shared" si="378"/>
        <v>82.422107692307705</v>
      </c>
      <c r="P4036" s="10">
        <f t="shared" si="379"/>
        <v>120.39184269662923</v>
      </c>
      <c r="Q4036" t="str">
        <f t="shared" si="380"/>
        <v>technology</v>
      </c>
      <c r="R4036" t="str">
        <f t="shared" si="381"/>
        <v>wearables</v>
      </c>
      <c r="S4036" s="15">
        <f t="shared" si="382"/>
        <v>41563.235509259262</v>
      </c>
      <c r="T4036" s="15">
        <f t="shared" si="383"/>
        <v>41600.416666666664</v>
      </c>
    </row>
    <row r="4037" spans="1:20" ht="43.2" x14ac:dyDescent="0.3">
      <c r="A4037">
        <v>1445</v>
      </c>
      <c r="B4037" s="3" t="s">
        <v>1446</v>
      </c>
      <c r="C4037" s="3" t="s">
        <v>5555</v>
      </c>
      <c r="D4037">
        <v>130000</v>
      </c>
      <c r="E4037">
        <v>0</v>
      </c>
      <c r="F4037" s="6" t="s">
        <v>8221</v>
      </c>
      <c r="G4037" t="s">
        <v>8236</v>
      </c>
      <c r="H4037" t="s">
        <v>8249</v>
      </c>
      <c r="I4037">
        <v>1434286855</v>
      </c>
      <c r="J4037">
        <v>1431694855</v>
      </c>
      <c r="K4037" t="b">
        <v>0</v>
      </c>
      <c r="L4037">
        <v>0</v>
      </c>
      <c r="M4037" t="b">
        <v>0</v>
      </c>
      <c r="N4037" t="s">
        <v>8287</v>
      </c>
      <c r="O4037" s="9">
        <f t="shared" si="378"/>
        <v>0</v>
      </c>
      <c r="P4037" s="10" t="e">
        <f t="shared" si="379"/>
        <v>#DIV/0!</v>
      </c>
      <c r="Q4037" t="str">
        <f t="shared" si="380"/>
        <v>publishing</v>
      </c>
      <c r="R4037" t="str">
        <f t="shared" si="381"/>
        <v>translations</v>
      </c>
      <c r="S4037" s="15">
        <f t="shared" si="382"/>
        <v>42139.292303240742</v>
      </c>
      <c r="T4037" s="15">
        <f t="shared" si="383"/>
        <v>42169.292303240742</v>
      </c>
    </row>
    <row r="4038" spans="1:20" ht="57.6" x14ac:dyDescent="0.3">
      <c r="A4038">
        <v>1996</v>
      </c>
      <c r="B4038" s="3" t="s">
        <v>1997</v>
      </c>
      <c r="C4038" s="3" t="s">
        <v>6106</v>
      </c>
      <c r="D4038">
        <v>133800</v>
      </c>
      <c r="E4038">
        <v>0</v>
      </c>
      <c r="F4038" s="6" t="s">
        <v>8221</v>
      </c>
      <c r="G4038" t="s">
        <v>8224</v>
      </c>
      <c r="H4038" t="s">
        <v>8246</v>
      </c>
      <c r="I4038">
        <v>1405021211</v>
      </c>
      <c r="J4038">
        <v>1402429211</v>
      </c>
      <c r="K4038" t="b">
        <v>0</v>
      </c>
      <c r="L4038">
        <v>0</v>
      </c>
      <c r="M4038" t="b">
        <v>0</v>
      </c>
      <c r="N4038" t="s">
        <v>8296</v>
      </c>
      <c r="O4038" s="9">
        <f t="shared" si="378"/>
        <v>0</v>
      </c>
      <c r="P4038" s="10" t="e">
        <f t="shared" si="379"/>
        <v>#DIV/0!</v>
      </c>
      <c r="Q4038" t="str">
        <f t="shared" si="380"/>
        <v>photography</v>
      </c>
      <c r="R4038" t="str">
        <f t="shared" si="381"/>
        <v>people</v>
      </c>
      <c r="S4038" s="15">
        <f t="shared" si="382"/>
        <v>41800.569571759261</v>
      </c>
      <c r="T4038" s="15">
        <f t="shared" si="383"/>
        <v>41830.569571759261</v>
      </c>
    </row>
    <row r="4039" spans="1:20" ht="43.2" x14ac:dyDescent="0.3">
      <c r="A4039">
        <v>2429</v>
      </c>
      <c r="B4039" s="3" t="s">
        <v>2430</v>
      </c>
      <c r="C4039" s="3" t="s">
        <v>6539</v>
      </c>
      <c r="D4039">
        <v>140000</v>
      </c>
      <c r="E4039">
        <v>2005</v>
      </c>
      <c r="F4039" s="6" t="s">
        <v>8221</v>
      </c>
      <c r="G4039" t="s">
        <v>8234</v>
      </c>
      <c r="H4039" t="s">
        <v>8254</v>
      </c>
      <c r="I4039">
        <v>1486313040</v>
      </c>
      <c r="J4039">
        <v>1483131966</v>
      </c>
      <c r="K4039" t="b">
        <v>0</v>
      </c>
      <c r="L4039">
        <v>4</v>
      </c>
      <c r="M4039" t="b">
        <v>0</v>
      </c>
      <c r="N4039" t="s">
        <v>8284</v>
      </c>
      <c r="O4039" s="9">
        <f t="shared" si="378"/>
        <v>1.4321428571428572</v>
      </c>
      <c r="P4039" s="10">
        <f t="shared" si="379"/>
        <v>501.25</v>
      </c>
      <c r="Q4039" t="str">
        <f t="shared" si="380"/>
        <v>food</v>
      </c>
      <c r="R4039" t="str">
        <f t="shared" si="381"/>
        <v>food trucks</v>
      </c>
      <c r="S4039" s="15">
        <f t="shared" si="382"/>
        <v>42734.629236111112</v>
      </c>
      <c r="T4039" s="15">
        <f t="shared" si="383"/>
        <v>42771.447222222225</v>
      </c>
    </row>
    <row r="4040" spans="1:20" ht="43.2" x14ac:dyDescent="0.3">
      <c r="A4040">
        <v>236</v>
      </c>
      <c r="B4040" s="3" t="s">
        <v>238</v>
      </c>
      <c r="C4040" s="3" t="s">
        <v>4346</v>
      </c>
      <c r="D4040">
        <v>150000</v>
      </c>
      <c r="E4040">
        <v>0</v>
      </c>
      <c r="F4040" s="6" t="s">
        <v>8221</v>
      </c>
      <c r="G4040" t="s">
        <v>8224</v>
      </c>
      <c r="H4040" t="s">
        <v>8246</v>
      </c>
      <c r="I4040">
        <v>1451952000</v>
      </c>
      <c r="J4040">
        <v>1447380099</v>
      </c>
      <c r="K4040" t="b">
        <v>0</v>
      </c>
      <c r="L4040">
        <v>0</v>
      </c>
      <c r="M4040" t="b">
        <v>0</v>
      </c>
      <c r="N4040" t="s">
        <v>8268</v>
      </c>
      <c r="O4040" s="9">
        <f t="shared" si="378"/>
        <v>0</v>
      </c>
      <c r="P4040" s="10" t="e">
        <f t="shared" si="379"/>
        <v>#DIV/0!</v>
      </c>
      <c r="Q4040" t="str">
        <f t="shared" si="380"/>
        <v>film &amp; video</v>
      </c>
      <c r="R4040" t="str">
        <f t="shared" si="381"/>
        <v>drama</v>
      </c>
      <c r="S4040" s="15">
        <f t="shared" si="382"/>
        <v>42320.83447916666</v>
      </c>
      <c r="T4040" s="15">
        <f t="shared" si="383"/>
        <v>42373.75</v>
      </c>
    </row>
    <row r="4041" spans="1:20" ht="43.2" x14ac:dyDescent="0.3">
      <c r="A4041">
        <v>557</v>
      </c>
      <c r="B4041" s="3" t="s">
        <v>558</v>
      </c>
      <c r="C4041" s="3" t="s">
        <v>4667</v>
      </c>
      <c r="D4041">
        <v>150000</v>
      </c>
      <c r="E4041">
        <v>1366</v>
      </c>
      <c r="F4041" s="6" t="s">
        <v>8221</v>
      </c>
      <c r="G4041" t="s">
        <v>8236</v>
      </c>
      <c r="H4041" t="s">
        <v>8249</v>
      </c>
      <c r="I4041">
        <v>1480721803</v>
      </c>
      <c r="J4041">
        <v>1478126203</v>
      </c>
      <c r="K4041" t="b">
        <v>0</v>
      </c>
      <c r="L4041">
        <v>20</v>
      </c>
      <c r="M4041" t="b">
        <v>0</v>
      </c>
      <c r="N4041" t="s">
        <v>8272</v>
      </c>
      <c r="O4041" s="9">
        <f t="shared" si="378"/>
        <v>0.91066666666666674</v>
      </c>
      <c r="P4041" s="10">
        <f t="shared" si="379"/>
        <v>68.3</v>
      </c>
      <c r="Q4041" t="str">
        <f t="shared" si="380"/>
        <v>technology</v>
      </c>
      <c r="R4041" t="str">
        <f t="shared" si="381"/>
        <v>web</v>
      </c>
      <c r="S4041" s="15">
        <f t="shared" si="382"/>
        <v>42676.692164351851</v>
      </c>
      <c r="T4041" s="15">
        <f t="shared" si="383"/>
        <v>42706.733831018515</v>
      </c>
    </row>
    <row r="4042" spans="1:20" ht="43.2" x14ac:dyDescent="0.3">
      <c r="A4042">
        <v>694</v>
      </c>
      <c r="B4042" s="3" t="s">
        <v>695</v>
      </c>
      <c r="C4042" s="3" t="s">
        <v>4804</v>
      </c>
      <c r="D4042">
        <v>150000</v>
      </c>
      <c r="E4042">
        <v>590</v>
      </c>
      <c r="F4042" s="6" t="s">
        <v>8221</v>
      </c>
      <c r="G4042" t="s">
        <v>8224</v>
      </c>
      <c r="H4042" t="s">
        <v>8246</v>
      </c>
      <c r="I4042">
        <v>1485964559</v>
      </c>
      <c r="J4042">
        <v>1483372559</v>
      </c>
      <c r="K4042" t="b">
        <v>0</v>
      </c>
      <c r="L4042">
        <v>7</v>
      </c>
      <c r="M4042" t="b">
        <v>0</v>
      </c>
      <c r="N4042" t="s">
        <v>8273</v>
      </c>
      <c r="O4042" s="9">
        <f t="shared" si="378"/>
        <v>0.39333333333333331</v>
      </c>
      <c r="P4042" s="10">
        <f t="shared" si="379"/>
        <v>84.285714285714292</v>
      </c>
      <c r="Q4042" t="str">
        <f t="shared" si="380"/>
        <v>technology</v>
      </c>
      <c r="R4042" t="str">
        <f t="shared" si="381"/>
        <v>wearables</v>
      </c>
      <c r="S4042" s="15">
        <f t="shared" si="382"/>
        <v>42737.413877314815</v>
      </c>
      <c r="T4042" s="15">
        <f t="shared" si="383"/>
        <v>42767.413877314815</v>
      </c>
    </row>
    <row r="4043" spans="1:20" ht="43.2" x14ac:dyDescent="0.3">
      <c r="A4043">
        <v>976</v>
      </c>
      <c r="B4043" s="3" t="s">
        <v>977</v>
      </c>
      <c r="C4043" s="3" t="s">
        <v>5086</v>
      </c>
      <c r="D4043">
        <v>150000</v>
      </c>
      <c r="E4043">
        <v>2889</v>
      </c>
      <c r="F4043" s="6" t="s">
        <v>8221</v>
      </c>
      <c r="G4043" t="s">
        <v>8226</v>
      </c>
      <c r="H4043" t="s">
        <v>8248</v>
      </c>
      <c r="I4043">
        <v>1439515497</v>
      </c>
      <c r="J4043">
        <v>1435627497</v>
      </c>
      <c r="K4043" t="b">
        <v>0</v>
      </c>
      <c r="L4043">
        <v>18</v>
      </c>
      <c r="M4043" t="b">
        <v>0</v>
      </c>
      <c r="N4043" t="s">
        <v>8273</v>
      </c>
      <c r="O4043" s="9">
        <f t="shared" si="378"/>
        <v>1.9259999999999999</v>
      </c>
      <c r="P4043" s="10">
        <f t="shared" si="379"/>
        <v>160.5</v>
      </c>
      <c r="Q4043" t="str">
        <f t="shared" si="380"/>
        <v>technology</v>
      </c>
      <c r="R4043" t="str">
        <f t="shared" si="381"/>
        <v>wearables</v>
      </c>
      <c r="S4043" s="15">
        <f t="shared" si="382"/>
        <v>42184.808993055558</v>
      </c>
      <c r="T4043" s="15">
        <f t="shared" si="383"/>
        <v>42229.808993055558</v>
      </c>
    </row>
    <row r="4044" spans="1:20" ht="43.2" x14ac:dyDescent="0.3">
      <c r="A4044">
        <v>999</v>
      </c>
      <c r="B4044" s="3" t="s">
        <v>1000</v>
      </c>
      <c r="C4044" s="3" t="s">
        <v>5109</v>
      </c>
      <c r="D4044">
        <v>150000</v>
      </c>
      <c r="E4044">
        <v>11683</v>
      </c>
      <c r="F4044" s="6" t="s">
        <v>8221</v>
      </c>
      <c r="G4044" t="s">
        <v>8229</v>
      </c>
      <c r="H4044" t="s">
        <v>8251</v>
      </c>
      <c r="I4044">
        <v>1415865720</v>
      </c>
      <c r="J4044">
        <v>1413270690</v>
      </c>
      <c r="K4044" t="b">
        <v>0</v>
      </c>
      <c r="L4044">
        <v>40</v>
      </c>
      <c r="M4044" t="b">
        <v>0</v>
      </c>
      <c r="N4044" t="s">
        <v>8273</v>
      </c>
      <c r="O4044" s="9">
        <f t="shared" si="378"/>
        <v>7.7886666666666677</v>
      </c>
      <c r="P4044" s="10">
        <f t="shared" si="379"/>
        <v>292.07499999999999</v>
      </c>
      <c r="Q4044" t="str">
        <f t="shared" si="380"/>
        <v>technology</v>
      </c>
      <c r="R4044" t="str">
        <f t="shared" si="381"/>
        <v>wearables</v>
      </c>
      <c r="S4044" s="15">
        <f t="shared" si="382"/>
        <v>41926.04965277778</v>
      </c>
      <c r="T4044" s="15">
        <f t="shared" si="383"/>
        <v>41956.084722222222</v>
      </c>
    </row>
    <row r="4045" spans="1:20" ht="43.2" x14ac:dyDescent="0.3">
      <c r="A4045">
        <v>1066</v>
      </c>
      <c r="B4045" s="3" t="s">
        <v>1067</v>
      </c>
      <c r="C4045" s="3" t="s">
        <v>5176</v>
      </c>
      <c r="D4045">
        <v>150000</v>
      </c>
      <c r="E4045">
        <v>5051</v>
      </c>
      <c r="F4045" s="6" t="s">
        <v>8221</v>
      </c>
      <c r="G4045" t="s">
        <v>8224</v>
      </c>
      <c r="H4045" t="s">
        <v>8246</v>
      </c>
      <c r="I4045">
        <v>1375657582</v>
      </c>
      <c r="J4045">
        <v>1371769582</v>
      </c>
      <c r="K4045" t="b">
        <v>0</v>
      </c>
      <c r="L4045">
        <v>148</v>
      </c>
      <c r="M4045" t="b">
        <v>0</v>
      </c>
      <c r="N4045" t="s">
        <v>8282</v>
      </c>
      <c r="O4045" s="9">
        <f t="shared" si="378"/>
        <v>3.3673333333333333</v>
      </c>
      <c r="P4045" s="10">
        <f t="shared" si="379"/>
        <v>34.128378378378379</v>
      </c>
      <c r="Q4045" t="str">
        <f t="shared" si="380"/>
        <v>games</v>
      </c>
      <c r="R4045" t="str">
        <f t="shared" si="381"/>
        <v>video games</v>
      </c>
      <c r="S4045" s="15">
        <f t="shared" si="382"/>
        <v>41445.712754629632</v>
      </c>
      <c r="T4045" s="15">
        <f t="shared" si="383"/>
        <v>41490.712754629632</v>
      </c>
    </row>
    <row r="4046" spans="1:20" ht="28.8" x14ac:dyDescent="0.3">
      <c r="A4046">
        <v>2519</v>
      </c>
      <c r="B4046" s="3" t="s">
        <v>2519</v>
      </c>
      <c r="C4046" s="3" t="s">
        <v>6629</v>
      </c>
      <c r="D4046">
        <v>150000</v>
      </c>
      <c r="E4046">
        <v>65</v>
      </c>
      <c r="F4046" s="6" t="s">
        <v>8221</v>
      </c>
      <c r="G4046" t="s">
        <v>8224</v>
      </c>
      <c r="H4046" t="s">
        <v>8246</v>
      </c>
      <c r="I4046">
        <v>1405741404</v>
      </c>
      <c r="J4046">
        <v>1403149404</v>
      </c>
      <c r="K4046" t="b">
        <v>0</v>
      </c>
      <c r="L4046">
        <v>4</v>
      </c>
      <c r="M4046" t="b">
        <v>0</v>
      </c>
      <c r="N4046" t="s">
        <v>8299</v>
      </c>
      <c r="O4046" s="9">
        <f t="shared" si="378"/>
        <v>4.3333333333333335E-2</v>
      </c>
      <c r="P4046" s="10">
        <f t="shared" si="379"/>
        <v>16.25</v>
      </c>
      <c r="Q4046" t="str">
        <f t="shared" si="380"/>
        <v>food</v>
      </c>
      <c r="R4046" t="str">
        <f t="shared" si="381"/>
        <v>restaurants</v>
      </c>
      <c r="S4046" s="15">
        <f t="shared" si="382"/>
        <v>41808.905138888891</v>
      </c>
      <c r="T4046" s="15">
        <f t="shared" si="383"/>
        <v>41838.905138888891</v>
      </c>
    </row>
    <row r="4047" spans="1:20" ht="43.2" x14ac:dyDescent="0.3">
      <c r="A4047">
        <v>2876</v>
      </c>
      <c r="B4047" s="3" t="s">
        <v>2876</v>
      </c>
      <c r="C4047" s="3" t="s">
        <v>6986</v>
      </c>
      <c r="D4047">
        <v>150000</v>
      </c>
      <c r="E4047">
        <v>0</v>
      </c>
      <c r="F4047" s="6" t="s">
        <v>8221</v>
      </c>
      <c r="G4047" t="s">
        <v>8224</v>
      </c>
      <c r="H4047" t="s">
        <v>8246</v>
      </c>
      <c r="I4047">
        <v>1437069079</v>
      </c>
      <c r="J4047">
        <v>1434477079</v>
      </c>
      <c r="K4047" t="b">
        <v>0</v>
      </c>
      <c r="L4047">
        <v>0</v>
      </c>
      <c r="M4047" t="b">
        <v>0</v>
      </c>
      <c r="N4047" t="s">
        <v>8271</v>
      </c>
      <c r="O4047" s="9">
        <f t="shared" si="378"/>
        <v>0</v>
      </c>
      <c r="P4047" s="10" t="e">
        <f t="shared" si="379"/>
        <v>#DIV/0!</v>
      </c>
      <c r="Q4047" t="str">
        <f t="shared" si="380"/>
        <v>theater</v>
      </c>
      <c r="R4047" t="str">
        <f t="shared" si="381"/>
        <v>plays</v>
      </c>
      <c r="S4047" s="15">
        <f t="shared" si="382"/>
        <v>42171.493969907402</v>
      </c>
      <c r="T4047" s="15">
        <f t="shared" si="383"/>
        <v>42201.493969907402</v>
      </c>
    </row>
    <row r="4048" spans="1:20" ht="43.2" x14ac:dyDescent="0.3">
      <c r="A4048">
        <v>2902</v>
      </c>
      <c r="B4048" s="3" t="s">
        <v>2902</v>
      </c>
      <c r="C4048" s="3" t="s">
        <v>7012</v>
      </c>
      <c r="D4048">
        <v>150000</v>
      </c>
      <c r="E4048">
        <v>25</v>
      </c>
      <c r="F4048" s="6" t="s">
        <v>8221</v>
      </c>
      <c r="G4048" t="s">
        <v>8224</v>
      </c>
      <c r="H4048" t="s">
        <v>8246</v>
      </c>
      <c r="I4048">
        <v>1440412396</v>
      </c>
      <c r="J4048">
        <v>1437820396</v>
      </c>
      <c r="K4048" t="b">
        <v>0</v>
      </c>
      <c r="L4048">
        <v>1</v>
      </c>
      <c r="M4048" t="b">
        <v>0</v>
      </c>
      <c r="N4048" t="s">
        <v>8271</v>
      </c>
      <c r="O4048" s="9">
        <f t="shared" si="378"/>
        <v>1.6666666666666666E-2</v>
      </c>
      <c r="P4048" s="10">
        <f t="shared" si="379"/>
        <v>25</v>
      </c>
      <c r="Q4048" t="str">
        <f t="shared" si="380"/>
        <v>theater</v>
      </c>
      <c r="R4048" t="str">
        <f t="shared" si="381"/>
        <v>plays</v>
      </c>
      <c r="S4048" s="15">
        <f t="shared" si="382"/>
        <v>42210.189768518518</v>
      </c>
      <c r="T4048" s="15">
        <f t="shared" si="383"/>
        <v>42240.189768518518</v>
      </c>
    </row>
    <row r="4049" spans="1:20" ht="43.2" x14ac:dyDescent="0.3">
      <c r="A4049">
        <v>3636</v>
      </c>
      <c r="B4049" s="3" t="s">
        <v>3634</v>
      </c>
      <c r="C4049" s="3" t="s">
        <v>7746</v>
      </c>
      <c r="D4049">
        <v>150000</v>
      </c>
      <c r="E4049">
        <v>0</v>
      </c>
      <c r="F4049" s="6" t="s">
        <v>8221</v>
      </c>
      <c r="G4049" t="s">
        <v>8224</v>
      </c>
      <c r="H4049" t="s">
        <v>8246</v>
      </c>
      <c r="I4049">
        <v>1442248829</v>
      </c>
      <c r="J4049">
        <v>1439224829</v>
      </c>
      <c r="K4049" t="b">
        <v>0</v>
      </c>
      <c r="L4049">
        <v>0</v>
      </c>
      <c r="M4049" t="b">
        <v>0</v>
      </c>
      <c r="N4049" t="s">
        <v>8305</v>
      </c>
      <c r="O4049" s="9">
        <f t="shared" si="378"/>
        <v>0</v>
      </c>
      <c r="P4049" s="10" t="e">
        <f t="shared" si="379"/>
        <v>#DIV/0!</v>
      </c>
      <c r="Q4049" t="str">
        <f t="shared" si="380"/>
        <v>theater</v>
      </c>
      <c r="R4049" t="str">
        <f t="shared" si="381"/>
        <v>musical</v>
      </c>
      <c r="S4049" s="15">
        <f t="shared" si="382"/>
        <v>42226.444780092599</v>
      </c>
      <c r="T4049" s="15">
        <f t="shared" si="383"/>
        <v>42261.444780092599</v>
      </c>
    </row>
    <row r="4050" spans="1:20" ht="43.2" x14ac:dyDescent="0.3">
      <c r="A4050">
        <v>3805</v>
      </c>
      <c r="B4050" s="3" t="s">
        <v>3802</v>
      </c>
      <c r="C4050" s="3" t="s">
        <v>7915</v>
      </c>
      <c r="D4050">
        <v>150000</v>
      </c>
      <c r="E4050">
        <v>3</v>
      </c>
      <c r="F4050" s="6" t="s">
        <v>8221</v>
      </c>
      <c r="G4050" t="s">
        <v>8224</v>
      </c>
      <c r="H4050" t="s">
        <v>8246</v>
      </c>
      <c r="I4050">
        <v>1411852640</v>
      </c>
      <c r="J4050">
        <v>1406668640</v>
      </c>
      <c r="K4050" t="b">
        <v>0</v>
      </c>
      <c r="L4050">
        <v>2</v>
      </c>
      <c r="M4050" t="b">
        <v>0</v>
      </c>
      <c r="N4050" t="s">
        <v>8305</v>
      </c>
      <c r="O4050" s="9">
        <f t="shared" si="378"/>
        <v>2E-3</v>
      </c>
      <c r="P4050" s="10">
        <f t="shared" si="379"/>
        <v>1.5</v>
      </c>
      <c r="Q4050" t="str">
        <f t="shared" si="380"/>
        <v>theater</v>
      </c>
      <c r="R4050" t="str">
        <f t="shared" si="381"/>
        <v>musical</v>
      </c>
      <c r="S4050" s="15">
        <f t="shared" si="382"/>
        <v>41849.637037037035</v>
      </c>
      <c r="T4050" s="15">
        <f t="shared" si="383"/>
        <v>41909.637037037035</v>
      </c>
    </row>
    <row r="4051" spans="1:20" ht="57.6" x14ac:dyDescent="0.3">
      <c r="A4051">
        <v>1874</v>
      </c>
      <c r="B4051" s="3" t="s">
        <v>1875</v>
      </c>
      <c r="C4051" s="3" t="s">
        <v>5984</v>
      </c>
      <c r="D4051">
        <v>160000</v>
      </c>
      <c r="E4051">
        <v>26</v>
      </c>
      <c r="F4051" s="6" t="s">
        <v>8221</v>
      </c>
      <c r="G4051" t="s">
        <v>8224</v>
      </c>
      <c r="H4051" t="s">
        <v>8246</v>
      </c>
      <c r="I4051">
        <v>1467155733</v>
      </c>
      <c r="J4051">
        <v>1465427733</v>
      </c>
      <c r="K4051" t="b">
        <v>0</v>
      </c>
      <c r="L4051">
        <v>2</v>
      </c>
      <c r="M4051" t="b">
        <v>0</v>
      </c>
      <c r="N4051" t="s">
        <v>8283</v>
      </c>
      <c r="O4051" s="9">
        <f t="shared" si="378"/>
        <v>1.6250000000000001E-2</v>
      </c>
      <c r="P4051" s="10">
        <f t="shared" si="379"/>
        <v>13</v>
      </c>
      <c r="Q4051" t="str">
        <f t="shared" si="380"/>
        <v>games</v>
      </c>
      <c r="R4051" t="str">
        <f t="shared" si="381"/>
        <v>mobile games</v>
      </c>
      <c r="S4051" s="15">
        <f t="shared" si="382"/>
        <v>42529.719131944439</v>
      </c>
      <c r="T4051" s="15">
        <f t="shared" si="383"/>
        <v>42549.719131944439</v>
      </c>
    </row>
    <row r="4052" spans="1:20" ht="43.2" x14ac:dyDescent="0.3">
      <c r="A4052">
        <v>978</v>
      </c>
      <c r="B4052" s="3" t="s">
        <v>979</v>
      </c>
      <c r="C4052" s="3" t="s">
        <v>5088</v>
      </c>
      <c r="D4052">
        <v>172889</v>
      </c>
      <c r="E4052">
        <v>97273</v>
      </c>
      <c r="F4052" s="6" t="s">
        <v>8221</v>
      </c>
      <c r="G4052" t="s">
        <v>8235</v>
      </c>
      <c r="H4052" t="s">
        <v>8255</v>
      </c>
      <c r="I4052">
        <v>1456385101</v>
      </c>
      <c r="J4052">
        <v>1453793101</v>
      </c>
      <c r="K4052" t="b">
        <v>0</v>
      </c>
      <c r="L4052">
        <v>123</v>
      </c>
      <c r="M4052" t="b">
        <v>0</v>
      </c>
      <c r="N4052" t="s">
        <v>8273</v>
      </c>
      <c r="O4052" s="9">
        <f t="shared" si="378"/>
        <v>56.263267182990241</v>
      </c>
      <c r="P4052" s="10">
        <f t="shared" si="379"/>
        <v>790.83739837398377</v>
      </c>
      <c r="Q4052" t="str">
        <f t="shared" si="380"/>
        <v>technology</v>
      </c>
      <c r="R4052" t="str">
        <f t="shared" si="381"/>
        <v>wearables</v>
      </c>
      <c r="S4052" s="15">
        <f t="shared" si="382"/>
        <v>42395.059039351851</v>
      </c>
      <c r="T4052" s="15">
        <f t="shared" si="383"/>
        <v>42425.059039351851</v>
      </c>
    </row>
    <row r="4053" spans="1:20" ht="28.8" x14ac:dyDescent="0.3">
      <c r="A4053">
        <v>696</v>
      </c>
      <c r="B4053" s="3" t="s">
        <v>697</v>
      </c>
      <c r="C4053" s="3" t="s">
        <v>4806</v>
      </c>
      <c r="D4053">
        <v>175000</v>
      </c>
      <c r="E4053">
        <v>1</v>
      </c>
      <c r="F4053" s="6" t="s">
        <v>8221</v>
      </c>
      <c r="G4053" t="s">
        <v>8233</v>
      </c>
      <c r="H4053" t="s">
        <v>8249</v>
      </c>
      <c r="I4053">
        <v>1406326502</v>
      </c>
      <c r="J4053">
        <v>1403734502</v>
      </c>
      <c r="K4053" t="b">
        <v>0</v>
      </c>
      <c r="L4053">
        <v>1</v>
      </c>
      <c r="M4053" t="b">
        <v>0</v>
      </c>
      <c r="N4053" t="s">
        <v>8273</v>
      </c>
      <c r="O4053" s="9">
        <f t="shared" si="378"/>
        <v>5.7142857142857147E-4</v>
      </c>
      <c r="P4053" s="10">
        <f t="shared" si="379"/>
        <v>1</v>
      </c>
      <c r="Q4053" t="str">
        <f t="shared" si="380"/>
        <v>technology</v>
      </c>
      <c r="R4053" t="str">
        <f t="shared" si="381"/>
        <v>wearables</v>
      </c>
      <c r="S4053" s="15">
        <f t="shared" si="382"/>
        <v>41815.677106481482</v>
      </c>
      <c r="T4053" s="15">
        <f t="shared" si="383"/>
        <v>41845.677106481482</v>
      </c>
    </row>
    <row r="4054" spans="1:20" ht="57.6" x14ac:dyDescent="0.3">
      <c r="A4054">
        <v>1176</v>
      </c>
      <c r="B4054" s="3" t="s">
        <v>1177</v>
      </c>
      <c r="C4054" s="3" t="s">
        <v>5286</v>
      </c>
      <c r="D4054">
        <v>175000</v>
      </c>
      <c r="E4054">
        <v>10</v>
      </c>
      <c r="F4054" s="6" t="s">
        <v>8221</v>
      </c>
      <c r="G4054" t="s">
        <v>8226</v>
      </c>
      <c r="H4054" t="s">
        <v>8248</v>
      </c>
      <c r="I4054">
        <v>1488805200</v>
      </c>
      <c r="J4054">
        <v>1484094498</v>
      </c>
      <c r="K4054" t="b">
        <v>0</v>
      </c>
      <c r="L4054">
        <v>1</v>
      </c>
      <c r="M4054" t="b">
        <v>0</v>
      </c>
      <c r="N4054" t="s">
        <v>8284</v>
      </c>
      <c r="O4054" s="9">
        <f t="shared" si="378"/>
        <v>5.7142857142857143E-3</v>
      </c>
      <c r="P4054" s="10">
        <f t="shared" si="379"/>
        <v>10</v>
      </c>
      <c r="Q4054" t="str">
        <f t="shared" si="380"/>
        <v>food</v>
      </c>
      <c r="R4054" t="str">
        <f t="shared" si="381"/>
        <v>food trucks</v>
      </c>
      <c r="S4054" s="15">
        <f t="shared" si="382"/>
        <v>42745.769652777773</v>
      </c>
      <c r="T4054" s="15">
        <f t="shared" si="383"/>
        <v>42800.291666666672</v>
      </c>
    </row>
    <row r="4055" spans="1:20" ht="43.2" x14ac:dyDescent="0.3">
      <c r="A4055">
        <v>1441</v>
      </c>
      <c r="B4055" s="3" t="s">
        <v>1442</v>
      </c>
      <c r="C4055" s="3" t="s">
        <v>5551</v>
      </c>
      <c r="D4055">
        <v>180000</v>
      </c>
      <c r="E4055">
        <v>2020</v>
      </c>
      <c r="F4055" s="6" t="s">
        <v>8221</v>
      </c>
      <c r="G4055" t="s">
        <v>8225</v>
      </c>
      <c r="H4055" t="s">
        <v>8247</v>
      </c>
      <c r="I4055">
        <v>1441995769</v>
      </c>
      <c r="J4055">
        <v>1436811769</v>
      </c>
      <c r="K4055" t="b">
        <v>0</v>
      </c>
      <c r="L4055">
        <v>3</v>
      </c>
      <c r="M4055" t="b">
        <v>0</v>
      </c>
      <c r="N4055" t="s">
        <v>8287</v>
      </c>
      <c r="O4055" s="9">
        <f t="shared" si="378"/>
        <v>1.1222222222222222</v>
      </c>
      <c r="P4055" s="10">
        <f t="shared" si="379"/>
        <v>673.33333333333337</v>
      </c>
      <c r="Q4055" t="str">
        <f t="shared" si="380"/>
        <v>publishing</v>
      </c>
      <c r="R4055" t="str">
        <f t="shared" si="381"/>
        <v>translations</v>
      </c>
      <c r="S4055" s="15">
        <f t="shared" si="382"/>
        <v>42198.515844907408</v>
      </c>
      <c r="T4055" s="15">
        <f t="shared" si="383"/>
        <v>42258.515844907408</v>
      </c>
    </row>
    <row r="4056" spans="1:20" ht="43.2" x14ac:dyDescent="0.3">
      <c r="A4056">
        <v>1982</v>
      </c>
      <c r="B4056" s="3" t="s">
        <v>1983</v>
      </c>
      <c r="C4056" s="3" t="s">
        <v>6092</v>
      </c>
      <c r="D4056">
        <v>180000</v>
      </c>
      <c r="E4056">
        <v>0</v>
      </c>
      <c r="F4056" s="6" t="s">
        <v>8221</v>
      </c>
      <c r="G4056" t="s">
        <v>8231</v>
      </c>
      <c r="H4056" t="s">
        <v>8252</v>
      </c>
      <c r="I4056">
        <v>1480863887</v>
      </c>
      <c r="J4056">
        <v>1478268287</v>
      </c>
      <c r="K4056" t="b">
        <v>0</v>
      </c>
      <c r="L4056">
        <v>0</v>
      </c>
      <c r="M4056" t="b">
        <v>0</v>
      </c>
      <c r="N4056" t="s">
        <v>8296</v>
      </c>
      <c r="O4056" s="9">
        <f t="shared" si="378"/>
        <v>0</v>
      </c>
      <c r="P4056" s="10" t="e">
        <f t="shared" si="379"/>
        <v>#DIV/0!</v>
      </c>
      <c r="Q4056" t="str">
        <f t="shared" si="380"/>
        <v>photography</v>
      </c>
      <c r="R4056" t="str">
        <f t="shared" si="381"/>
        <v>people</v>
      </c>
      <c r="S4056" s="15">
        <f t="shared" si="382"/>
        <v>42678.336655092593</v>
      </c>
      <c r="T4056" s="15">
        <f t="shared" si="383"/>
        <v>42708.378321759257</v>
      </c>
    </row>
    <row r="4057" spans="1:20" ht="57.6" x14ac:dyDescent="0.3">
      <c r="A4057">
        <v>2513</v>
      </c>
      <c r="B4057" s="3" t="s">
        <v>2513</v>
      </c>
      <c r="C4057" s="3" t="s">
        <v>6623</v>
      </c>
      <c r="D4057">
        <v>180000</v>
      </c>
      <c r="E4057">
        <v>0</v>
      </c>
      <c r="F4057" s="6" t="s">
        <v>8221</v>
      </c>
      <c r="G4057" t="s">
        <v>8236</v>
      </c>
      <c r="H4057" t="s">
        <v>8249</v>
      </c>
      <c r="I4057">
        <v>1488067789</v>
      </c>
      <c r="J4057">
        <v>1482883789</v>
      </c>
      <c r="K4057" t="b">
        <v>0</v>
      </c>
      <c r="L4057">
        <v>0</v>
      </c>
      <c r="M4057" t="b">
        <v>0</v>
      </c>
      <c r="N4057" t="s">
        <v>8299</v>
      </c>
      <c r="O4057" s="9">
        <f t="shared" si="378"/>
        <v>0</v>
      </c>
      <c r="P4057" s="10" t="e">
        <f t="shared" si="379"/>
        <v>#DIV/0!</v>
      </c>
      <c r="Q4057" t="str">
        <f t="shared" si="380"/>
        <v>food</v>
      </c>
      <c r="R4057" t="str">
        <f t="shared" si="381"/>
        <v>restaurants</v>
      </c>
      <c r="S4057" s="15">
        <f t="shared" si="382"/>
        <v>42731.75681712963</v>
      </c>
      <c r="T4057" s="15">
        <f t="shared" si="383"/>
        <v>42791.75681712963</v>
      </c>
    </row>
    <row r="4058" spans="1:20" ht="43.2" x14ac:dyDescent="0.3">
      <c r="A4058">
        <v>2909</v>
      </c>
      <c r="B4058" s="3" t="s">
        <v>2909</v>
      </c>
      <c r="C4058" s="3" t="s">
        <v>7019</v>
      </c>
      <c r="D4058">
        <v>180000</v>
      </c>
      <c r="E4058">
        <v>20</v>
      </c>
      <c r="F4058" s="6" t="s">
        <v>8221</v>
      </c>
      <c r="G4058" t="s">
        <v>8224</v>
      </c>
      <c r="H4058" t="s">
        <v>8246</v>
      </c>
      <c r="I4058">
        <v>1416944760</v>
      </c>
      <c r="J4058">
        <v>1413527001</v>
      </c>
      <c r="K4058" t="b">
        <v>0</v>
      </c>
      <c r="L4058">
        <v>1</v>
      </c>
      <c r="M4058" t="b">
        <v>0</v>
      </c>
      <c r="N4058" t="s">
        <v>8271</v>
      </c>
      <c r="O4058" s="9">
        <f t="shared" si="378"/>
        <v>1.1111111111111112E-2</v>
      </c>
      <c r="P4058" s="10">
        <f t="shared" si="379"/>
        <v>20</v>
      </c>
      <c r="Q4058" t="str">
        <f t="shared" si="380"/>
        <v>theater</v>
      </c>
      <c r="R4058" t="str">
        <f t="shared" si="381"/>
        <v>plays</v>
      </c>
      <c r="S4058" s="15">
        <f t="shared" si="382"/>
        <v>41929.016215277778</v>
      </c>
      <c r="T4058" s="15">
        <f t="shared" si="383"/>
        <v>41968.573611111111</v>
      </c>
    </row>
    <row r="4059" spans="1:20" ht="43.2" x14ac:dyDescent="0.3">
      <c r="A4059">
        <v>506</v>
      </c>
      <c r="B4059" s="3" t="s">
        <v>507</v>
      </c>
      <c r="C4059" s="3" t="s">
        <v>4616</v>
      </c>
      <c r="D4059">
        <v>200000</v>
      </c>
      <c r="E4059">
        <v>250</v>
      </c>
      <c r="F4059" s="6" t="s">
        <v>8221</v>
      </c>
      <c r="G4059" t="s">
        <v>8224</v>
      </c>
      <c r="H4059" t="s">
        <v>8246</v>
      </c>
      <c r="I4059">
        <v>1376140520</v>
      </c>
      <c r="J4059">
        <v>1373548520</v>
      </c>
      <c r="K4059" t="b">
        <v>0</v>
      </c>
      <c r="L4059">
        <v>1</v>
      </c>
      <c r="M4059" t="b">
        <v>0</v>
      </c>
      <c r="N4059" t="s">
        <v>8270</v>
      </c>
      <c r="O4059" s="9">
        <f t="shared" si="378"/>
        <v>0.125</v>
      </c>
      <c r="P4059" s="10">
        <f t="shared" si="379"/>
        <v>250</v>
      </c>
      <c r="Q4059" t="str">
        <f t="shared" si="380"/>
        <v>film &amp; video</v>
      </c>
      <c r="R4059" t="str">
        <f t="shared" si="381"/>
        <v>animation</v>
      </c>
      <c r="S4059" s="15">
        <f t="shared" si="382"/>
        <v>41466.302314814813</v>
      </c>
      <c r="T4059" s="15">
        <f t="shared" si="383"/>
        <v>41496.302314814813</v>
      </c>
    </row>
    <row r="4060" spans="1:20" ht="43.2" x14ac:dyDescent="0.3">
      <c r="A4060">
        <v>663</v>
      </c>
      <c r="B4060" s="3" t="s">
        <v>664</v>
      </c>
      <c r="C4060" s="3" t="s">
        <v>4773</v>
      </c>
      <c r="D4060">
        <v>200000</v>
      </c>
      <c r="E4060">
        <v>700</v>
      </c>
      <c r="F4060" s="6" t="s">
        <v>8221</v>
      </c>
      <c r="G4060" t="s">
        <v>8232</v>
      </c>
      <c r="H4060" t="s">
        <v>8253</v>
      </c>
      <c r="I4060">
        <v>1437250456</v>
      </c>
      <c r="J4060">
        <v>1434658456</v>
      </c>
      <c r="K4060" t="b">
        <v>0</v>
      </c>
      <c r="L4060">
        <v>7</v>
      </c>
      <c r="M4060" t="b">
        <v>0</v>
      </c>
      <c r="N4060" t="s">
        <v>8273</v>
      </c>
      <c r="O4060" s="9">
        <f t="shared" si="378"/>
        <v>0.35000000000000003</v>
      </c>
      <c r="P4060" s="10">
        <f t="shared" si="379"/>
        <v>100</v>
      </c>
      <c r="Q4060" t="str">
        <f t="shared" si="380"/>
        <v>technology</v>
      </c>
      <c r="R4060" t="str">
        <f t="shared" si="381"/>
        <v>wearables</v>
      </c>
      <c r="S4060" s="15">
        <f t="shared" si="382"/>
        <v>42173.593240740738</v>
      </c>
      <c r="T4060" s="15">
        <f t="shared" si="383"/>
        <v>42203.593240740738</v>
      </c>
    </row>
    <row r="4061" spans="1:20" ht="43.2" x14ac:dyDescent="0.3">
      <c r="A4061">
        <v>666</v>
      </c>
      <c r="B4061" s="3" t="s">
        <v>667</v>
      </c>
      <c r="C4061" s="3" t="s">
        <v>4776</v>
      </c>
      <c r="D4061">
        <v>200000</v>
      </c>
      <c r="E4061">
        <v>8</v>
      </c>
      <c r="F4061" s="6" t="s">
        <v>8221</v>
      </c>
      <c r="G4061" t="s">
        <v>8224</v>
      </c>
      <c r="H4061" t="s">
        <v>8246</v>
      </c>
      <c r="I4061">
        <v>1408305498</v>
      </c>
      <c r="J4061">
        <v>1405713498</v>
      </c>
      <c r="K4061" t="b">
        <v>0</v>
      </c>
      <c r="L4061">
        <v>4</v>
      </c>
      <c r="M4061" t="b">
        <v>0</v>
      </c>
      <c r="N4061" t="s">
        <v>8273</v>
      </c>
      <c r="O4061" s="9">
        <f t="shared" si="378"/>
        <v>4.0000000000000001E-3</v>
      </c>
      <c r="P4061" s="10">
        <f t="shared" si="379"/>
        <v>2</v>
      </c>
      <c r="Q4061" t="str">
        <f t="shared" si="380"/>
        <v>technology</v>
      </c>
      <c r="R4061" t="str">
        <f t="shared" si="381"/>
        <v>wearables</v>
      </c>
      <c r="S4061" s="15">
        <f t="shared" si="382"/>
        <v>41838.582152777781</v>
      </c>
      <c r="T4061" s="15">
        <f t="shared" si="383"/>
        <v>41868.582152777781</v>
      </c>
    </row>
    <row r="4062" spans="1:20" ht="57.6" x14ac:dyDescent="0.3">
      <c r="A4062">
        <v>669</v>
      </c>
      <c r="B4062" s="3" t="s">
        <v>670</v>
      </c>
      <c r="C4062" s="3" t="s">
        <v>4779</v>
      </c>
      <c r="D4062">
        <v>200000</v>
      </c>
      <c r="E4062">
        <v>43015</v>
      </c>
      <c r="F4062" s="6" t="s">
        <v>8221</v>
      </c>
      <c r="G4062" t="s">
        <v>8235</v>
      </c>
      <c r="H4062" t="s">
        <v>8255</v>
      </c>
      <c r="I4062">
        <v>1467817258</v>
      </c>
      <c r="J4062">
        <v>1465225258</v>
      </c>
      <c r="K4062" t="b">
        <v>0</v>
      </c>
      <c r="L4062">
        <v>28</v>
      </c>
      <c r="M4062" t="b">
        <v>0</v>
      </c>
      <c r="N4062" t="s">
        <v>8273</v>
      </c>
      <c r="O4062" s="9">
        <f t="shared" si="378"/>
        <v>21.5075</v>
      </c>
      <c r="P4062" s="10">
        <f t="shared" si="379"/>
        <v>1536.25</v>
      </c>
      <c r="Q4062" t="str">
        <f t="shared" si="380"/>
        <v>technology</v>
      </c>
      <c r="R4062" t="str">
        <f t="shared" si="381"/>
        <v>wearables</v>
      </c>
      <c r="S4062" s="15">
        <f t="shared" si="382"/>
        <v>42527.375671296293</v>
      </c>
      <c r="T4062" s="15">
        <f t="shared" si="383"/>
        <v>42557.375671296293</v>
      </c>
    </row>
    <row r="4063" spans="1:20" ht="43.2" x14ac:dyDescent="0.3">
      <c r="A4063">
        <v>689</v>
      </c>
      <c r="B4063" s="3" t="s">
        <v>690</v>
      </c>
      <c r="C4063" s="3" t="s">
        <v>4799</v>
      </c>
      <c r="D4063">
        <v>200000</v>
      </c>
      <c r="E4063">
        <v>115297.5</v>
      </c>
      <c r="F4063" s="6" t="s">
        <v>8221</v>
      </c>
      <c r="G4063" t="s">
        <v>8224</v>
      </c>
      <c r="H4063" t="s">
        <v>8246</v>
      </c>
      <c r="I4063">
        <v>1481173140</v>
      </c>
      <c r="J4063">
        <v>1478016097</v>
      </c>
      <c r="K4063" t="b">
        <v>0</v>
      </c>
      <c r="L4063">
        <v>336</v>
      </c>
      <c r="M4063" t="b">
        <v>0</v>
      </c>
      <c r="N4063" t="s">
        <v>8273</v>
      </c>
      <c r="O4063" s="9">
        <f t="shared" si="378"/>
        <v>57.648750000000007</v>
      </c>
      <c r="P4063" s="10">
        <f t="shared" si="379"/>
        <v>343.14732142857144</v>
      </c>
      <c r="Q4063" t="str">
        <f t="shared" si="380"/>
        <v>technology</v>
      </c>
      <c r="R4063" t="str">
        <f t="shared" si="381"/>
        <v>wearables</v>
      </c>
      <c r="S4063" s="15">
        <f t="shared" si="382"/>
        <v>42675.41778935185</v>
      </c>
      <c r="T4063" s="15">
        <f t="shared" si="383"/>
        <v>42711.957638888889</v>
      </c>
    </row>
    <row r="4064" spans="1:20" ht="57.6" x14ac:dyDescent="0.3">
      <c r="A4064">
        <v>994</v>
      </c>
      <c r="B4064" s="3" t="s">
        <v>995</v>
      </c>
      <c r="C4064" s="3" t="s">
        <v>5104</v>
      </c>
      <c r="D4064">
        <v>200000</v>
      </c>
      <c r="E4064">
        <v>4669</v>
      </c>
      <c r="F4064" s="6" t="s">
        <v>8221</v>
      </c>
      <c r="G4064" t="s">
        <v>8224</v>
      </c>
      <c r="H4064" t="s">
        <v>8246</v>
      </c>
      <c r="I4064">
        <v>1417388340</v>
      </c>
      <c r="J4064">
        <v>1412835530</v>
      </c>
      <c r="K4064" t="b">
        <v>0</v>
      </c>
      <c r="L4064">
        <v>11</v>
      </c>
      <c r="M4064" t="b">
        <v>0</v>
      </c>
      <c r="N4064" t="s">
        <v>8273</v>
      </c>
      <c r="O4064" s="9">
        <f t="shared" si="378"/>
        <v>2.3345000000000002</v>
      </c>
      <c r="P4064" s="10">
        <f t="shared" si="379"/>
        <v>424.45454545454544</v>
      </c>
      <c r="Q4064" t="str">
        <f t="shared" si="380"/>
        <v>technology</v>
      </c>
      <c r="R4064" t="str">
        <f t="shared" si="381"/>
        <v>wearables</v>
      </c>
      <c r="S4064" s="15">
        <f t="shared" si="382"/>
        <v>41921.013078703705</v>
      </c>
      <c r="T4064" s="15">
        <f t="shared" si="383"/>
        <v>41973.707638888889</v>
      </c>
    </row>
    <row r="4065" spans="1:20" ht="57.6" x14ac:dyDescent="0.3">
      <c r="A4065">
        <v>1421</v>
      </c>
      <c r="B4065" s="3" t="s">
        <v>1422</v>
      </c>
      <c r="C4065" s="3" t="s">
        <v>5531</v>
      </c>
      <c r="D4065">
        <v>200000</v>
      </c>
      <c r="E4065">
        <v>200</v>
      </c>
      <c r="F4065" s="6" t="s">
        <v>8221</v>
      </c>
      <c r="G4065" t="s">
        <v>8235</v>
      </c>
      <c r="H4065" t="s">
        <v>8255</v>
      </c>
      <c r="I4065">
        <v>1423432709</v>
      </c>
      <c r="J4065">
        <v>1420840709</v>
      </c>
      <c r="K4065" t="b">
        <v>0</v>
      </c>
      <c r="L4065">
        <v>2</v>
      </c>
      <c r="M4065" t="b">
        <v>0</v>
      </c>
      <c r="N4065" t="s">
        <v>8287</v>
      </c>
      <c r="O4065" s="9">
        <f t="shared" si="378"/>
        <v>0.1</v>
      </c>
      <c r="P4065" s="10">
        <f t="shared" si="379"/>
        <v>100</v>
      </c>
      <c r="Q4065" t="str">
        <f t="shared" si="380"/>
        <v>publishing</v>
      </c>
      <c r="R4065" t="str">
        <f t="shared" si="381"/>
        <v>translations</v>
      </c>
      <c r="S4065" s="15">
        <f t="shared" si="382"/>
        <v>42013.665613425925</v>
      </c>
      <c r="T4065" s="15">
        <f t="shared" si="383"/>
        <v>42043.665613425925</v>
      </c>
    </row>
    <row r="4066" spans="1:20" ht="57.6" x14ac:dyDescent="0.3">
      <c r="A4066">
        <v>1448</v>
      </c>
      <c r="B4066" s="3" t="s">
        <v>1449</v>
      </c>
      <c r="C4066" s="3" t="s">
        <v>5558</v>
      </c>
      <c r="D4066">
        <v>200000</v>
      </c>
      <c r="E4066">
        <v>0</v>
      </c>
      <c r="F4066" s="6" t="s">
        <v>8221</v>
      </c>
      <c r="G4066" t="s">
        <v>8226</v>
      </c>
      <c r="H4066" t="s">
        <v>8248</v>
      </c>
      <c r="I4066">
        <v>1432272300</v>
      </c>
      <c r="J4066">
        <v>1429655318</v>
      </c>
      <c r="K4066" t="b">
        <v>0</v>
      </c>
      <c r="L4066">
        <v>0</v>
      </c>
      <c r="M4066" t="b">
        <v>0</v>
      </c>
      <c r="N4066" t="s">
        <v>8287</v>
      </c>
      <c r="O4066" s="9">
        <f t="shared" ref="O4066:O4115" si="384">E4066/D4066*100</f>
        <v>0</v>
      </c>
      <c r="P4066" s="10" t="e">
        <f t="shared" ref="P4066:P4115" si="385">E4066/L4066</f>
        <v>#DIV/0!</v>
      </c>
      <c r="Q4066" t="str">
        <f t="shared" ref="Q4066:Q4115" si="386">LEFT(N4066, SEARCH("/", N4066)-1)</f>
        <v>publishing</v>
      </c>
      <c r="R4066" t="str">
        <f t="shared" ref="R4066:R4115" si="387">RIGHT(N4066,LEN(N4066)-SEARCH("/",N4066))</f>
        <v>translations</v>
      </c>
      <c r="S4066" s="15">
        <f t="shared" si="382"/>
        <v>42115.686550925922</v>
      </c>
      <c r="T4066" s="15">
        <f t="shared" si="383"/>
        <v>42145.975694444445</v>
      </c>
    </row>
    <row r="4067" spans="1:20" ht="43.2" x14ac:dyDescent="0.3">
      <c r="A4067">
        <v>2942</v>
      </c>
      <c r="B4067" s="3" t="s">
        <v>2942</v>
      </c>
      <c r="C4067" s="3" t="s">
        <v>7052</v>
      </c>
      <c r="D4067">
        <v>200000</v>
      </c>
      <c r="E4067">
        <v>40850</v>
      </c>
      <c r="F4067" s="6" t="s">
        <v>8221</v>
      </c>
      <c r="G4067" t="s">
        <v>8229</v>
      </c>
      <c r="H4067" t="s">
        <v>8251</v>
      </c>
      <c r="I4067">
        <v>1450297080</v>
      </c>
      <c r="J4067">
        <v>1448565459</v>
      </c>
      <c r="K4067" t="b">
        <v>0</v>
      </c>
      <c r="L4067">
        <v>202</v>
      </c>
      <c r="M4067" t="b">
        <v>0</v>
      </c>
      <c r="N4067" t="s">
        <v>8303</v>
      </c>
      <c r="O4067" s="9">
        <f t="shared" si="384"/>
        <v>20.424999999999997</v>
      </c>
      <c r="P4067" s="10">
        <f t="shared" si="385"/>
        <v>202.22772277227722</v>
      </c>
      <c r="Q4067" t="str">
        <f t="shared" si="386"/>
        <v>theater</v>
      </c>
      <c r="R4067" t="str">
        <f t="shared" si="387"/>
        <v>spaces</v>
      </c>
      <c r="S4067" s="15">
        <f t="shared" si="382"/>
        <v>42334.553923611107</v>
      </c>
      <c r="T4067" s="15">
        <f t="shared" si="383"/>
        <v>42354.595833333333</v>
      </c>
    </row>
    <row r="4068" spans="1:20" ht="43.2" x14ac:dyDescent="0.3">
      <c r="A4068">
        <v>3951</v>
      </c>
      <c r="B4068" s="3" t="s">
        <v>3948</v>
      </c>
      <c r="C4068" s="3" t="s">
        <v>6961</v>
      </c>
      <c r="D4068">
        <v>200000</v>
      </c>
      <c r="E4068">
        <v>1</v>
      </c>
      <c r="F4068" s="6" t="s">
        <v>8221</v>
      </c>
      <c r="G4068" t="s">
        <v>8241</v>
      </c>
      <c r="H4068" t="s">
        <v>8249</v>
      </c>
      <c r="I4068">
        <v>1462301342</v>
      </c>
      <c r="J4068">
        <v>1457120942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84"/>
        <v>5.0000000000000001E-4</v>
      </c>
      <c r="P4068" s="10">
        <f t="shared" si="385"/>
        <v>1</v>
      </c>
      <c r="Q4068" t="str">
        <f t="shared" si="386"/>
        <v>theater</v>
      </c>
      <c r="R4068" t="str">
        <f t="shared" si="387"/>
        <v>plays</v>
      </c>
      <c r="S4068" s="15">
        <f t="shared" si="382"/>
        <v>42433.575717592597</v>
      </c>
      <c r="T4068" s="15">
        <f t="shared" si="383"/>
        <v>42493.534050925926</v>
      </c>
    </row>
    <row r="4069" spans="1:20" ht="28.8" x14ac:dyDescent="0.3">
      <c r="A4069">
        <v>476</v>
      </c>
      <c r="B4069" s="3" t="s">
        <v>477</v>
      </c>
      <c r="C4069" s="3" t="s">
        <v>4586</v>
      </c>
      <c r="D4069">
        <v>220000</v>
      </c>
      <c r="E4069">
        <v>4906.59</v>
      </c>
      <c r="F4069" s="6" t="s">
        <v>8221</v>
      </c>
      <c r="G4069" t="s">
        <v>8224</v>
      </c>
      <c r="H4069" t="s">
        <v>8246</v>
      </c>
      <c r="I4069">
        <v>1401767940</v>
      </c>
      <c r="J4069">
        <v>1398727441</v>
      </c>
      <c r="K4069" t="b">
        <v>0</v>
      </c>
      <c r="L4069">
        <v>124</v>
      </c>
      <c r="M4069" t="b">
        <v>0</v>
      </c>
      <c r="N4069" t="s">
        <v>8270</v>
      </c>
      <c r="O4069" s="9">
        <f t="shared" si="384"/>
        <v>2.230268181818182</v>
      </c>
      <c r="P4069" s="10">
        <f t="shared" si="385"/>
        <v>39.569274193548388</v>
      </c>
      <c r="Q4069" t="str">
        <f t="shared" si="386"/>
        <v>film &amp; video</v>
      </c>
      <c r="R4069" t="str">
        <f t="shared" si="387"/>
        <v>animation</v>
      </c>
      <c r="S4069" s="15">
        <f t="shared" si="382"/>
        <v>41757.725011574075</v>
      </c>
      <c r="T4069" s="15">
        <f t="shared" si="383"/>
        <v>41792.915972222225</v>
      </c>
    </row>
    <row r="4070" spans="1:20" ht="28.8" x14ac:dyDescent="0.3">
      <c r="A4070">
        <v>3060</v>
      </c>
      <c r="B4070" s="3" t="s">
        <v>3060</v>
      </c>
      <c r="C4070" s="3" t="s">
        <v>7170</v>
      </c>
      <c r="D4070">
        <v>220000</v>
      </c>
      <c r="E4070">
        <v>335</v>
      </c>
      <c r="F4070" s="6" t="s">
        <v>8221</v>
      </c>
      <c r="G4070" t="s">
        <v>8224</v>
      </c>
      <c r="H4070" t="s">
        <v>8246</v>
      </c>
      <c r="I4070">
        <v>1443422134</v>
      </c>
      <c r="J4070">
        <v>1440830134</v>
      </c>
      <c r="K4070" t="b">
        <v>0</v>
      </c>
      <c r="L4070">
        <v>6</v>
      </c>
      <c r="M4070" t="b">
        <v>0</v>
      </c>
      <c r="N4070" t="s">
        <v>8303</v>
      </c>
      <c r="O4070" s="9">
        <f t="shared" si="384"/>
        <v>0.15227272727272728</v>
      </c>
      <c r="P4070" s="10">
        <f t="shared" si="385"/>
        <v>55.833333333333336</v>
      </c>
      <c r="Q4070" t="str">
        <f t="shared" si="386"/>
        <v>theater</v>
      </c>
      <c r="R4070" t="str">
        <f t="shared" si="387"/>
        <v>spaces</v>
      </c>
      <c r="S4070" s="15">
        <f t="shared" si="382"/>
        <v>42245.024699074071</v>
      </c>
      <c r="T4070" s="15">
        <f t="shared" si="383"/>
        <v>42275.024699074071</v>
      </c>
    </row>
    <row r="4071" spans="1:20" ht="43.2" x14ac:dyDescent="0.3">
      <c r="A4071">
        <v>3090</v>
      </c>
      <c r="B4071" s="3" t="s">
        <v>3090</v>
      </c>
      <c r="C4071" s="3" t="s">
        <v>7200</v>
      </c>
      <c r="D4071">
        <v>225000</v>
      </c>
      <c r="E4071">
        <v>11432</v>
      </c>
      <c r="F4071" s="6" t="s">
        <v>8221</v>
      </c>
      <c r="G4071" t="s">
        <v>8224</v>
      </c>
      <c r="H4071" t="s">
        <v>8246</v>
      </c>
      <c r="I4071">
        <v>1430505545</v>
      </c>
      <c r="J4071">
        <v>1425325145</v>
      </c>
      <c r="K4071" t="b">
        <v>0</v>
      </c>
      <c r="L4071">
        <v>9</v>
      </c>
      <c r="M4071" t="b">
        <v>0</v>
      </c>
      <c r="N4071" t="s">
        <v>8303</v>
      </c>
      <c r="O4071" s="9">
        <f t="shared" si="384"/>
        <v>5.0808888888888886</v>
      </c>
      <c r="P4071" s="10">
        <f t="shared" si="385"/>
        <v>1270.2222222222222</v>
      </c>
      <c r="Q4071" t="str">
        <f t="shared" si="386"/>
        <v>theater</v>
      </c>
      <c r="R4071" t="str">
        <f t="shared" si="387"/>
        <v>spaces</v>
      </c>
      <c r="S4071" s="15">
        <f t="shared" si="382"/>
        <v>42065.568807870368</v>
      </c>
      <c r="T4071" s="15">
        <f t="shared" si="383"/>
        <v>42125.527141203704</v>
      </c>
    </row>
    <row r="4072" spans="1:20" ht="43.2" x14ac:dyDescent="0.3">
      <c r="A4072">
        <v>559</v>
      </c>
      <c r="B4072" s="3" t="s">
        <v>560</v>
      </c>
      <c r="C4072" s="3" t="s">
        <v>4669</v>
      </c>
      <c r="D4072">
        <v>240000</v>
      </c>
      <c r="E4072">
        <v>50</v>
      </c>
      <c r="F4072" s="6" t="s">
        <v>8221</v>
      </c>
      <c r="G4072" t="s">
        <v>8224</v>
      </c>
      <c r="H4072" t="s">
        <v>8246</v>
      </c>
      <c r="I4072">
        <v>1449989260</v>
      </c>
      <c r="J4072">
        <v>1447397260</v>
      </c>
      <c r="K4072" t="b">
        <v>0</v>
      </c>
      <c r="L4072">
        <v>1</v>
      </c>
      <c r="M4072" t="b">
        <v>0</v>
      </c>
      <c r="N4072" t="s">
        <v>8272</v>
      </c>
      <c r="O4072" s="9">
        <f t="shared" si="384"/>
        <v>2.0833333333333336E-2</v>
      </c>
      <c r="P4072" s="10">
        <f t="shared" si="385"/>
        <v>50</v>
      </c>
      <c r="Q4072" t="str">
        <f t="shared" si="386"/>
        <v>technology</v>
      </c>
      <c r="R4072" t="str">
        <f t="shared" si="387"/>
        <v>web</v>
      </c>
      <c r="S4072" s="15">
        <f t="shared" si="382"/>
        <v>42321.033101851848</v>
      </c>
      <c r="T4072" s="15">
        <f t="shared" si="383"/>
        <v>42351.033101851848</v>
      </c>
    </row>
    <row r="4073" spans="1:20" ht="43.2" x14ac:dyDescent="0.3">
      <c r="A4073">
        <v>542</v>
      </c>
      <c r="B4073" s="3" t="s">
        <v>543</v>
      </c>
      <c r="C4073" s="3" t="s">
        <v>4652</v>
      </c>
      <c r="D4073">
        <v>250000</v>
      </c>
      <c r="E4073">
        <v>1</v>
      </c>
      <c r="F4073" s="6" t="s">
        <v>8221</v>
      </c>
      <c r="G4073" t="s">
        <v>8224</v>
      </c>
      <c r="H4073" t="s">
        <v>8246</v>
      </c>
      <c r="I4073">
        <v>1462293716</v>
      </c>
      <c r="J4073">
        <v>1457113316</v>
      </c>
      <c r="K4073" t="b">
        <v>0</v>
      </c>
      <c r="L4073">
        <v>1</v>
      </c>
      <c r="M4073" t="b">
        <v>0</v>
      </c>
      <c r="N4073" t="s">
        <v>8272</v>
      </c>
      <c r="O4073" s="9">
        <f t="shared" si="384"/>
        <v>3.9999999999999996E-4</v>
      </c>
      <c r="P4073" s="10">
        <f t="shared" si="385"/>
        <v>1</v>
      </c>
      <c r="Q4073" t="str">
        <f t="shared" si="386"/>
        <v>technology</v>
      </c>
      <c r="R4073" t="str">
        <f t="shared" si="387"/>
        <v>web</v>
      </c>
      <c r="S4073" s="15">
        <f t="shared" si="382"/>
        <v>42433.487453703703</v>
      </c>
      <c r="T4073" s="15">
        <f t="shared" si="383"/>
        <v>42493.445787037039</v>
      </c>
    </row>
    <row r="4074" spans="1:20" ht="43.2" x14ac:dyDescent="0.3">
      <c r="A4074">
        <v>1121</v>
      </c>
      <c r="B4074" s="3" t="s">
        <v>1122</v>
      </c>
      <c r="C4074" s="3" t="s">
        <v>5231</v>
      </c>
      <c r="D4074">
        <v>250000</v>
      </c>
      <c r="E4074">
        <v>29</v>
      </c>
      <c r="F4074" s="6" t="s">
        <v>8221</v>
      </c>
      <c r="G4074" t="s">
        <v>8224</v>
      </c>
      <c r="H4074" t="s">
        <v>8246</v>
      </c>
      <c r="I4074">
        <v>1457904316</v>
      </c>
      <c r="J4074">
        <v>1455315916</v>
      </c>
      <c r="K4074" t="b">
        <v>0</v>
      </c>
      <c r="L4074">
        <v>5</v>
      </c>
      <c r="M4074" t="b">
        <v>0</v>
      </c>
      <c r="N4074" t="s">
        <v>8282</v>
      </c>
      <c r="O4074" s="9">
        <f t="shared" si="384"/>
        <v>1.1599999999999999E-2</v>
      </c>
      <c r="P4074" s="10">
        <f t="shared" si="385"/>
        <v>5.8</v>
      </c>
      <c r="Q4074" t="str">
        <f t="shared" si="386"/>
        <v>games</v>
      </c>
      <c r="R4074" t="str">
        <f t="shared" si="387"/>
        <v>video games</v>
      </c>
      <c r="S4074" s="15">
        <f t="shared" si="382"/>
        <v>42412.684212962966</v>
      </c>
      <c r="T4074" s="15">
        <f t="shared" si="383"/>
        <v>42442.642546296294</v>
      </c>
    </row>
    <row r="4075" spans="1:20" ht="43.2" x14ac:dyDescent="0.3">
      <c r="A4075">
        <v>1861</v>
      </c>
      <c r="B4075" s="3" t="s">
        <v>1862</v>
      </c>
      <c r="C4075" s="3" t="s">
        <v>5971</v>
      </c>
      <c r="D4075">
        <v>250000</v>
      </c>
      <c r="E4075">
        <v>0</v>
      </c>
      <c r="F4075" s="6" t="s">
        <v>8221</v>
      </c>
      <c r="G4075" t="s">
        <v>8225</v>
      </c>
      <c r="H4075" t="s">
        <v>8247</v>
      </c>
      <c r="I4075">
        <v>1422256341</v>
      </c>
      <c r="J4075">
        <v>1419664341</v>
      </c>
      <c r="K4075" t="b">
        <v>0</v>
      </c>
      <c r="L4075">
        <v>0</v>
      </c>
      <c r="M4075" t="b">
        <v>0</v>
      </c>
      <c r="N4075" t="s">
        <v>8283</v>
      </c>
      <c r="O4075" s="9">
        <f t="shared" si="384"/>
        <v>0</v>
      </c>
      <c r="P4075" s="10" t="e">
        <f t="shared" si="385"/>
        <v>#DIV/0!</v>
      </c>
      <c r="Q4075" t="str">
        <f t="shared" si="386"/>
        <v>games</v>
      </c>
      <c r="R4075" t="str">
        <f t="shared" si="387"/>
        <v>mobile games</v>
      </c>
      <c r="S4075" s="15">
        <f t="shared" si="382"/>
        <v>42000.050243055557</v>
      </c>
      <c r="T4075" s="15">
        <f t="shared" si="383"/>
        <v>42030.050243055557</v>
      </c>
    </row>
    <row r="4076" spans="1:20" ht="43.2" x14ac:dyDescent="0.3">
      <c r="A4076">
        <v>2435</v>
      </c>
      <c r="B4076" s="3" t="s">
        <v>2436</v>
      </c>
      <c r="C4076" s="3" t="s">
        <v>6545</v>
      </c>
      <c r="D4076">
        <v>250000</v>
      </c>
      <c r="E4076">
        <v>1224</v>
      </c>
      <c r="F4076" s="6" t="s">
        <v>8221</v>
      </c>
      <c r="G4076" t="s">
        <v>8235</v>
      </c>
      <c r="H4076" t="s">
        <v>8255</v>
      </c>
      <c r="I4076">
        <v>1444027186</v>
      </c>
      <c r="J4076">
        <v>1441435186</v>
      </c>
      <c r="K4076" t="b">
        <v>0</v>
      </c>
      <c r="L4076">
        <v>4</v>
      </c>
      <c r="M4076" t="b">
        <v>0</v>
      </c>
      <c r="N4076" t="s">
        <v>8284</v>
      </c>
      <c r="O4076" s="9">
        <f t="shared" si="384"/>
        <v>0.48960000000000004</v>
      </c>
      <c r="P4076" s="10">
        <f t="shared" si="385"/>
        <v>306</v>
      </c>
      <c r="Q4076" t="str">
        <f t="shared" si="386"/>
        <v>food</v>
      </c>
      <c r="R4076" t="str">
        <f t="shared" si="387"/>
        <v>food trucks</v>
      </c>
      <c r="S4076" s="15">
        <f t="shared" si="382"/>
        <v>42252.027615740735</v>
      </c>
      <c r="T4076" s="15">
        <f t="shared" si="383"/>
        <v>42282.027615740735</v>
      </c>
    </row>
    <row r="4077" spans="1:20" ht="43.2" x14ac:dyDescent="0.3">
      <c r="A4077">
        <v>3068</v>
      </c>
      <c r="B4077" s="3" t="s">
        <v>3068</v>
      </c>
      <c r="C4077" s="3" t="s">
        <v>7178</v>
      </c>
      <c r="D4077">
        <v>250000</v>
      </c>
      <c r="E4077">
        <v>175</v>
      </c>
      <c r="F4077" s="6" t="s">
        <v>8221</v>
      </c>
      <c r="G4077" t="s">
        <v>8224</v>
      </c>
      <c r="H4077" t="s">
        <v>8246</v>
      </c>
      <c r="I4077">
        <v>1445013352</v>
      </c>
      <c r="J4077">
        <v>1442421352</v>
      </c>
      <c r="K4077" t="b">
        <v>0</v>
      </c>
      <c r="L4077">
        <v>2</v>
      </c>
      <c r="M4077" t="b">
        <v>0</v>
      </c>
      <c r="N4077" t="s">
        <v>8303</v>
      </c>
      <c r="O4077" s="9">
        <f t="shared" si="384"/>
        <v>6.9999999999999993E-2</v>
      </c>
      <c r="P4077" s="10">
        <f t="shared" si="385"/>
        <v>87.5</v>
      </c>
      <c r="Q4077" t="str">
        <f t="shared" si="386"/>
        <v>theater</v>
      </c>
      <c r="R4077" t="str">
        <f t="shared" si="387"/>
        <v>spaces</v>
      </c>
      <c r="S4077" s="15">
        <f t="shared" si="382"/>
        <v>42263.441574074073</v>
      </c>
      <c r="T4077" s="15">
        <f t="shared" si="383"/>
        <v>42293.441574074073</v>
      </c>
    </row>
    <row r="4078" spans="1:20" ht="43.2" x14ac:dyDescent="0.3">
      <c r="A4078">
        <v>204</v>
      </c>
      <c r="B4078" s="3" t="s">
        <v>206</v>
      </c>
      <c r="C4078" s="3" t="s">
        <v>4314</v>
      </c>
      <c r="D4078">
        <v>300000</v>
      </c>
      <c r="E4078">
        <v>152165</v>
      </c>
      <c r="F4078" s="6" t="s">
        <v>8221</v>
      </c>
      <c r="G4078" t="s">
        <v>8226</v>
      </c>
      <c r="H4078" t="s">
        <v>8248</v>
      </c>
      <c r="I4078">
        <v>1470319203</v>
      </c>
      <c r="J4078">
        <v>1467727203</v>
      </c>
      <c r="K4078" t="b">
        <v>0</v>
      </c>
      <c r="L4078">
        <v>1293</v>
      </c>
      <c r="M4078" t="b">
        <v>0</v>
      </c>
      <c r="N4078" t="s">
        <v>8268</v>
      </c>
      <c r="O4078" s="9">
        <f t="shared" si="384"/>
        <v>50.721666666666664</v>
      </c>
      <c r="P4078" s="10">
        <f t="shared" si="385"/>
        <v>117.68368136117556</v>
      </c>
      <c r="Q4078" t="str">
        <f t="shared" si="386"/>
        <v>film &amp; video</v>
      </c>
      <c r="R4078" t="str">
        <f t="shared" si="387"/>
        <v>drama</v>
      </c>
      <c r="S4078" s="15">
        <f t="shared" si="382"/>
        <v>42556.333368055552</v>
      </c>
      <c r="T4078" s="15">
        <f t="shared" si="383"/>
        <v>42586.333368055552</v>
      </c>
    </row>
    <row r="4079" spans="1:20" ht="43.2" x14ac:dyDescent="0.3">
      <c r="A4079">
        <v>955</v>
      </c>
      <c r="B4079" s="3" t="s">
        <v>956</v>
      </c>
      <c r="C4079" s="3" t="s">
        <v>5065</v>
      </c>
      <c r="D4079">
        <v>300000</v>
      </c>
      <c r="E4079">
        <v>16984</v>
      </c>
      <c r="F4079" s="6" t="s">
        <v>8221</v>
      </c>
      <c r="G4079" t="s">
        <v>8224</v>
      </c>
      <c r="H4079" t="s">
        <v>8246</v>
      </c>
      <c r="I4079">
        <v>1473750300</v>
      </c>
      <c r="J4079">
        <v>1470294300</v>
      </c>
      <c r="K4079" t="b">
        <v>0</v>
      </c>
      <c r="L4079">
        <v>93</v>
      </c>
      <c r="M4079" t="b">
        <v>0</v>
      </c>
      <c r="N4079" t="s">
        <v>8273</v>
      </c>
      <c r="O4079" s="9">
        <f t="shared" si="384"/>
        <v>5.6613333333333333</v>
      </c>
      <c r="P4079" s="10">
        <f t="shared" si="385"/>
        <v>182.6236559139785</v>
      </c>
      <c r="Q4079" t="str">
        <f t="shared" si="386"/>
        <v>technology</v>
      </c>
      <c r="R4079" t="str">
        <f t="shared" si="387"/>
        <v>wearables</v>
      </c>
      <c r="S4079" s="15">
        <f t="shared" si="382"/>
        <v>42586.045138888891</v>
      </c>
      <c r="T4079" s="15">
        <f t="shared" si="383"/>
        <v>42626.045138888891</v>
      </c>
    </row>
    <row r="4080" spans="1:20" ht="43.2" x14ac:dyDescent="0.3">
      <c r="A4080">
        <v>2158</v>
      </c>
      <c r="B4080" s="3" t="s">
        <v>2159</v>
      </c>
      <c r="C4080" s="3" t="s">
        <v>6268</v>
      </c>
      <c r="D4080">
        <v>300000</v>
      </c>
      <c r="E4080">
        <v>19770.11</v>
      </c>
      <c r="F4080" s="6" t="s">
        <v>8221</v>
      </c>
      <c r="G4080" t="s">
        <v>8224</v>
      </c>
      <c r="H4080" t="s">
        <v>8246</v>
      </c>
      <c r="I4080">
        <v>1360009774</v>
      </c>
      <c r="J4080">
        <v>1356121774</v>
      </c>
      <c r="K4080" t="b">
        <v>0</v>
      </c>
      <c r="L4080">
        <v>311</v>
      </c>
      <c r="M4080" t="b">
        <v>0</v>
      </c>
      <c r="N4080" t="s">
        <v>8282</v>
      </c>
      <c r="O4080" s="9">
        <f t="shared" si="384"/>
        <v>6.5900366666666672</v>
      </c>
      <c r="P4080" s="10">
        <f t="shared" si="385"/>
        <v>63.569485530546629</v>
      </c>
      <c r="Q4080" t="str">
        <f t="shared" si="386"/>
        <v>games</v>
      </c>
      <c r="R4080" t="str">
        <f t="shared" si="387"/>
        <v>video games</v>
      </c>
      <c r="S4080" s="15">
        <f t="shared" si="382"/>
        <v>41264.603865740741</v>
      </c>
      <c r="T4080" s="15">
        <f t="shared" si="383"/>
        <v>41309.603865740741</v>
      </c>
    </row>
    <row r="4081" spans="1:20" ht="28.8" x14ac:dyDescent="0.3">
      <c r="A4081">
        <v>684</v>
      </c>
      <c r="B4081" s="3" t="s">
        <v>685</v>
      </c>
      <c r="C4081" s="3" t="s">
        <v>4794</v>
      </c>
      <c r="D4081">
        <v>320000</v>
      </c>
      <c r="E4081">
        <v>23948</v>
      </c>
      <c r="F4081" s="6" t="s">
        <v>8221</v>
      </c>
      <c r="G4081" t="s">
        <v>8224</v>
      </c>
      <c r="H4081" t="s">
        <v>8246</v>
      </c>
      <c r="I4081">
        <v>1406257200</v>
      </c>
      <c r="J4081">
        <v>1403176891</v>
      </c>
      <c r="K4081" t="b">
        <v>0</v>
      </c>
      <c r="L4081">
        <v>135</v>
      </c>
      <c r="M4081" t="b">
        <v>0</v>
      </c>
      <c r="N4081" t="s">
        <v>8273</v>
      </c>
      <c r="O4081" s="9">
        <f t="shared" si="384"/>
        <v>7.4837500000000006</v>
      </c>
      <c r="P4081" s="10">
        <f t="shared" si="385"/>
        <v>177.39259259259259</v>
      </c>
      <c r="Q4081" t="str">
        <f t="shared" si="386"/>
        <v>technology</v>
      </c>
      <c r="R4081" t="str">
        <f t="shared" si="387"/>
        <v>wearables</v>
      </c>
      <c r="S4081" s="15">
        <f t="shared" si="382"/>
        <v>41809.223275462966</v>
      </c>
      <c r="T4081" s="15">
        <f t="shared" si="383"/>
        <v>41844.875</v>
      </c>
    </row>
    <row r="4082" spans="1:20" ht="43.2" x14ac:dyDescent="0.3">
      <c r="A4082">
        <v>233</v>
      </c>
      <c r="B4082" s="3" t="s">
        <v>235</v>
      </c>
      <c r="C4082" s="3" t="s">
        <v>4343</v>
      </c>
      <c r="D4082">
        <v>350000</v>
      </c>
      <c r="E4082">
        <v>0</v>
      </c>
      <c r="F4082" s="6" t="s">
        <v>8221</v>
      </c>
      <c r="G4082" t="s">
        <v>8224</v>
      </c>
      <c r="H4082" t="s">
        <v>8246</v>
      </c>
      <c r="I4082">
        <v>1475185972</v>
      </c>
      <c r="J4082">
        <v>1472593972</v>
      </c>
      <c r="K4082" t="b">
        <v>0</v>
      </c>
      <c r="L4082">
        <v>0</v>
      </c>
      <c r="M4082" t="b">
        <v>0</v>
      </c>
      <c r="N4082" t="s">
        <v>8268</v>
      </c>
      <c r="O4082" s="9">
        <f t="shared" si="384"/>
        <v>0</v>
      </c>
      <c r="P4082" s="10" t="e">
        <f t="shared" si="385"/>
        <v>#DIV/0!</v>
      </c>
      <c r="Q4082" t="str">
        <f t="shared" si="386"/>
        <v>film &amp; video</v>
      </c>
      <c r="R4082" t="str">
        <f t="shared" si="387"/>
        <v>drama</v>
      </c>
      <c r="S4082" s="15">
        <f t="shared" si="382"/>
        <v>42612.661712962959</v>
      </c>
      <c r="T4082" s="15">
        <f t="shared" si="383"/>
        <v>42642.661712962959</v>
      </c>
    </row>
    <row r="4083" spans="1:20" ht="43.2" x14ac:dyDescent="0.3">
      <c r="A4083">
        <v>3066</v>
      </c>
      <c r="B4083" s="3" t="s">
        <v>3066</v>
      </c>
      <c r="C4083" s="3" t="s">
        <v>7176</v>
      </c>
      <c r="D4083">
        <v>350000</v>
      </c>
      <c r="E4083">
        <v>41950</v>
      </c>
      <c r="F4083" s="6" t="s">
        <v>8221</v>
      </c>
      <c r="G4083" t="s">
        <v>8226</v>
      </c>
      <c r="H4083" t="s">
        <v>8248</v>
      </c>
      <c r="I4083">
        <v>1468128537</v>
      </c>
      <c r="J4083">
        <v>1465536537</v>
      </c>
      <c r="K4083" t="b">
        <v>0</v>
      </c>
      <c r="L4083">
        <v>15</v>
      </c>
      <c r="M4083" t="b">
        <v>0</v>
      </c>
      <c r="N4083" t="s">
        <v>8303</v>
      </c>
      <c r="O4083" s="9">
        <f t="shared" si="384"/>
        <v>11.985714285714286</v>
      </c>
      <c r="P4083" s="10">
        <f t="shared" si="385"/>
        <v>2796.6666666666665</v>
      </c>
      <c r="Q4083" t="str">
        <f t="shared" si="386"/>
        <v>theater</v>
      </c>
      <c r="R4083" t="str">
        <f t="shared" si="387"/>
        <v>spaces</v>
      </c>
      <c r="S4083" s="15">
        <f t="shared" si="382"/>
        <v>42530.978437500002</v>
      </c>
      <c r="T4083" s="15">
        <f t="shared" si="383"/>
        <v>42560.978437500002</v>
      </c>
    </row>
    <row r="4084" spans="1:20" ht="43.2" x14ac:dyDescent="0.3">
      <c r="A4084">
        <v>2153</v>
      </c>
      <c r="B4084" s="3" t="s">
        <v>2154</v>
      </c>
      <c r="C4084" s="3" t="s">
        <v>6263</v>
      </c>
      <c r="D4084">
        <v>372625</v>
      </c>
      <c r="E4084">
        <v>34</v>
      </c>
      <c r="F4084" s="6" t="s">
        <v>8221</v>
      </c>
      <c r="G4084" t="s">
        <v>8224</v>
      </c>
      <c r="H4084" t="s">
        <v>8246</v>
      </c>
      <c r="I4084">
        <v>1420876740</v>
      </c>
      <c r="J4084">
        <v>1417470718</v>
      </c>
      <c r="K4084" t="b">
        <v>0</v>
      </c>
      <c r="L4084">
        <v>4</v>
      </c>
      <c r="M4084" t="b">
        <v>0</v>
      </c>
      <c r="N4084" t="s">
        <v>8282</v>
      </c>
      <c r="O4084" s="9">
        <f t="shared" si="384"/>
        <v>9.124454880912446E-3</v>
      </c>
      <c r="P4084" s="10">
        <f t="shared" si="385"/>
        <v>8.5</v>
      </c>
      <c r="Q4084" t="str">
        <f t="shared" si="386"/>
        <v>games</v>
      </c>
      <c r="R4084" t="str">
        <f t="shared" si="387"/>
        <v>video games</v>
      </c>
      <c r="S4084" s="15">
        <f t="shared" si="382"/>
        <v>41974.661087962959</v>
      </c>
      <c r="T4084" s="15">
        <f t="shared" si="383"/>
        <v>42014.082638888889</v>
      </c>
    </row>
    <row r="4085" spans="1:20" ht="28.8" x14ac:dyDescent="0.3">
      <c r="A4085">
        <v>1917</v>
      </c>
      <c r="B4085" s="3" t="s">
        <v>1918</v>
      </c>
      <c r="C4085" s="3" t="s">
        <v>6027</v>
      </c>
      <c r="D4085">
        <v>390000</v>
      </c>
      <c r="E4085">
        <v>205025</v>
      </c>
      <c r="F4085" s="6" t="s">
        <v>8221</v>
      </c>
      <c r="G4085" t="s">
        <v>8231</v>
      </c>
      <c r="H4085" t="s">
        <v>8252</v>
      </c>
      <c r="I4085">
        <v>1486708133</v>
      </c>
      <c r="J4085">
        <v>1484116133</v>
      </c>
      <c r="K4085" t="b">
        <v>0</v>
      </c>
      <c r="L4085">
        <v>70</v>
      </c>
      <c r="M4085" t="b">
        <v>0</v>
      </c>
      <c r="N4085" t="s">
        <v>8294</v>
      </c>
      <c r="O4085" s="9">
        <f t="shared" si="384"/>
        <v>52.570512820512818</v>
      </c>
      <c r="P4085" s="10">
        <f t="shared" si="385"/>
        <v>2928.9285714285716</v>
      </c>
      <c r="Q4085" t="str">
        <f t="shared" si="386"/>
        <v>technology</v>
      </c>
      <c r="R4085" t="str">
        <f t="shared" si="387"/>
        <v>gadgets</v>
      </c>
      <c r="S4085" s="15">
        <f t="shared" si="382"/>
        <v>42746.020057870366</v>
      </c>
      <c r="T4085" s="15">
        <f t="shared" si="383"/>
        <v>42776.020057870366</v>
      </c>
    </row>
    <row r="4086" spans="1:20" x14ac:dyDescent="0.3">
      <c r="A4086">
        <v>2147</v>
      </c>
      <c r="B4086" s="3" t="s">
        <v>2148</v>
      </c>
      <c r="C4086" s="3" t="s">
        <v>6257</v>
      </c>
      <c r="D4086">
        <v>390000</v>
      </c>
      <c r="E4086">
        <v>2716</v>
      </c>
      <c r="F4086" s="6" t="s">
        <v>8221</v>
      </c>
      <c r="G4086" t="s">
        <v>8224</v>
      </c>
      <c r="H4086" t="s">
        <v>8246</v>
      </c>
      <c r="I4086">
        <v>1416125148</v>
      </c>
      <c r="J4086">
        <v>1413356748</v>
      </c>
      <c r="K4086" t="b">
        <v>0</v>
      </c>
      <c r="L4086">
        <v>55</v>
      </c>
      <c r="M4086" t="b">
        <v>0</v>
      </c>
      <c r="N4086" t="s">
        <v>8282</v>
      </c>
      <c r="O4086" s="9">
        <f t="shared" si="384"/>
        <v>0.69641025641025645</v>
      </c>
      <c r="P4086" s="10">
        <f t="shared" si="385"/>
        <v>49.381818181818183</v>
      </c>
      <c r="Q4086" t="str">
        <f t="shared" si="386"/>
        <v>games</v>
      </c>
      <c r="R4086" t="str">
        <f t="shared" si="387"/>
        <v>video games</v>
      </c>
      <c r="S4086" s="15">
        <f t="shared" si="382"/>
        <v>41927.045694444445</v>
      </c>
      <c r="T4086" s="15">
        <f t="shared" si="383"/>
        <v>41959.087361111116</v>
      </c>
    </row>
    <row r="4087" spans="1:20" ht="28.8" x14ac:dyDescent="0.3">
      <c r="A4087">
        <v>178</v>
      </c>
      <c r="B4087" s="3" t="s">
        <v>180</v>
      </c>
      <c r="C4087" s="3" t="s">
        <v>4288</v>
      </c>
      <c r="D4087">
        <v>500000</v>
      </c>
      <c r="E4087">
        <v>0</v>
      </c>
      <c r="F4087" s="6" t="s">
        <v>8221</v>
      </c>
      <c r="G4087" t="s">
        <v>8227</v>
      </c>
      <c r="H4087" t="s">
        <v>8249</v>
      </c>
      <c r="I4087">
        <v>1448582145</v>
      </c>
      <c r="J4087">
        <v>1445986545</v>
      </c>
      <c r="K4087" t="b">
        <v>0</v>
      </c>
      <c r="L4087">
        <v>0</v>
      </c>
      <c r="M4087" t="b">
        <v>0</v>
      </c>
      <c r="N4087" t="s">
        <v>8268</v>
      </c>
      <c r="O4087" s="9">
        <f t="shared" si="384"/>
        <v>0</v>
      </c>
      <c r="P4087" s="10" t="e">
        <f t="shared" si="385"/>
        <v>#DIV/0!</v>
      </c>
      <c r="Q4087" t="str">
        <f t="shared" si="386"/>
        <v>film &amp; video</v>
      </c>
      <c r="R4087" t="str">
        <f t="shared" si="387"/>
        <v>drama</v>
      </c>
      <c r="S4087" s="15">
        <f t="shared" si="382"/>
        <v>42304.705381944441</v>
      </c>
      <c r="T4087" s="15">
        <f t="shared" si="383"/>
        <v>42334.747048611112</v>
      </c>
    </row>
    <row r="4088" spans="1:20" ht="43.2" x14ac:dyDescent="0.3">
      <c r="A4088">
        <v>189</v>
      </c>
      <c r="B4088" s="3" t="s">
        <v>191</v>
      </c>
      <c r="C4088" s="3" t="s">
        <v>4299</v>
      </c>
      <c r="D4088">
        <v>500000</v>
      </c>
      <c r="E4088">
        <v>345</v>
      </c>
      <c r="F4088" s="6" t="s">
        <v>8221</v>
      </c>
      <c r="G4088" t="s">
        <v>8224</v>
      </c>
      <c r="H4088" t="s">
        <v>8246</v>
      </c>
      <c r="I4088">
        <v>1472920477</v>
      </c>
      <c r="J4088">
        <v>1467736477</v>
      </c>
      <c r="K4088" t="b">
        <v>0</v>
      </c>
      <c r="L4088">
        <v>5</v>
      </c>
      <c r="M4088" t="b">
        <v>0</v>
      </c>
      <c r="N4088" t="s">
        <v>8268</v>
      </c>
      <c r="O4088" s="9">
        <f t="shared" si="384"/>
        <v>6.8999999999999992E-2</v>
      </c>
      <c r="P4088" s="10">
        <f t="shared" si="385"/>
        <v>69</v>
      </c>
      <c r="Q4088" t="str">
        <f t="shared" si="386"/>
        <v>film &amp; video</v>
      </c>
      <c r="R4088" t="str">
        <f t="shared" si="387"/>
        <v>drama</v>
      </c>
      <c r="S4088" s="15">
        <f t="shared" si="382"/>
        <v>42556.440706018519</v>
      </c>
      <c r="T4088" s="15">
        <f t="shared" si="383"/>
        <v>42616.440706018519</v>
      </c>
    </row>
    <row r="4089" spans="1:20" ht="57.6" x14ac:dyDescent="0.3">
      <c r="A4089">
        <v>686</v>
      </c>
      <c r="B4089" s="3" t="s">
        <v>687</v>
      </c>
      <c r="C4089" s="3" t="s">
        <v>4796</v>
      </c>
      <c r="D4089">
        <v>500000</v>
      </c>
      <c r="E4089">
        <v>0</v>
      </c>
      <c r="F4089" s="6" t="s">
        <v>8221</v>
      </c>
      <c r="G4089" t="s">
        <v>8237</v>
      </c>
      <c r="H4089" t="s">
        <v>8249</v>
      </c>
      <c r="I4089">
        <v>1438618170</v>
      </c>
      <c r="J4089">
        <v>1436026170</v>
      </c>
      <c r="K4089" t="b">
        <v>0</v>
      </c>
      <c r="L4089">
        <v>0</v>
      </c>
      <c r="M4089" t="b">
        <v>0</v>
      </c>
      <c r="N4089" t="s">
        <v>8273</v>
      </c>
      <c r="O4089" s="9">
        <f t="shared" si="384"/>
        <v>0</v>
      </c>
      <c r="P4089" s="10" t="e">
        <f t="shared" si="385"/>
        <v>#DIV/0!</v>
      </c>
      <c r="Q4089" t="str">
        <f t="shared" si="386"/>
        <v>technology</v>
      </c>
      <c r="R4089" t="str">
        <f t="shared" si="387"/>
        <v>wearables</v>
      </c>
      <c r="S4089" s="15">
        <f t="shared" si="382"/>
        <v>42189.423263888893</v>
      </c>
      <c r="T4089" s="15">
        <f t="shared" si="383"/>
        <v>42219.423263888893</v>
      </c>
    </row>
    <row r="4090" spans="1:20" ht="43.2" x14ac:dyDescent="0.3">
      <c r="A4090">
        <v>1095</v>
      </c>
      <c r="B4090" s="3" t="s">
        <v>1096</v>
      </c>
      <c r="C4090" s="3" t="s">
        <v>5205</v>
      </c>
      <c r="D4090">
        <v>500000</v>
      </c>
      <c r="E4090">
        <v>25174</v>
      </c>
      <c r="F4090" s="6" t="s">
        <v>8221</v>
      </c>
      <c r="G4090" t="s">
        <v>8224</v>
      </c>
      <c r="H4090" t="s">
        <v>8246</v>
      </c>
      <c r="I4090">
        <v>1377867220</v>
      </c>
      <c r="J4090">
        <v>1375275220</v>
      </c>
      <c r="K4090" t="b">
        <v>0</v>
      </c>
      <c r="L4090">
        <v>94</v>
      </c>
      <c r="M4090" t="b">
        <v>0</v>
      </c>
      <c r="N4090" t="s">
        <v>8282</v>
      </c>
      <c r="O4090" s="9">
        <f t="shared" si="384"/>
        <v>5.0347999999999997</v>
      </c>
      <c r="P4090" s="10">
        <f t="shared" si="385"/>
        <v>267.80851063829789</v>
      </c>
      <c r="Q4090" t="str">
        <f t="shared" si="386"/>
        <v>games</v>
      </c>
      <c r="R4090" t="str">
        <f t="shared" si="387"/>
        <v>video games</v>
      </c>
      <c r="S4090" s="15">
        <f t="shared" si="382"/>
        <v>41486.287268518521</v>
      </c>
      <c r="T4090" s="15">
        <f t="shared" si="383"/>
        <v>41516.287268518521</v>
      </c>
    </row>
    <row r="4091" spans="1:20" ht="43.2" x14ac:dyDescent="0.3">
      <c r="A4091">
        <v>1116</v>
      </c>
      <c r="B4091" s="3" t="s">
        <v>1117</v>
      </c>
      <c r="C4091" s="3" t="s">
        <v>5226</v>
      </c>
      <c r="D4091">
        <v>500000</v>
      </c>
      <c r="E4091">
        <v>178.52</v>
      </c>
      <c r="F4091" s="6" t="s">
        <v>8221</v>
      </c>
      <c r="G4091" t="s">
        <v>8224</v>
      </c>
      <c r="H4091" t="s">
        <v>8246</v>
      </c>
      <c r="I4091">
        <v>1339273208</v>
      </c>
      <c r="J4091">
        <v>1334089208</v>
      </c>
      <c r="K4091" t="b">
        <v>0</v>
      </c>
      <c r="L4091">
        <v>10</v>
      </c>
      <c r="M4091" t="b">
        <v>0</v>
      </c>
      <c r="N4091" t="s">
        <v>8282</v>
      </c>
      <c r="O4091" s="9">
        <f t="shared" si="384"/>
        <v>3.5704000000000007E-2</v>
      </c>
      <c r="P4091" s="10">
        <f t="shared" si="385"/>
        <v>17.852</v>
      </c>
      <c r="Q4091" t="str">
        <f t="shared" si="386"/>
        <v>games</v>
      </c>
      <c r="R4091" t="str">
        <f t="shared" si="387"/>
        <v>video games</v>
      </c>
      <c r="S4091" s="15">
        <f t="shared" si="382"/>
        <v>41009.597314814811</v>
      </c>
      <c r="T4091" s="15">
        <f t="shared" si="383"/>
        <v>41069.597314814811</v>
      </c>
    </row>
    <row r="4092" spans="1:20" ht="28.8" x14ac:dyDescent="0.3">
      <c r="A4092">
        <v>1447</v>
      </c>
      <c r="B4092" s="3" t="s">
        <v>1448</v>
      </c>
      <c r="C4092" s="3" t="s">
        <v>5557</v>
      </c>
      <c r="D4092">
        <v>500000</v>
      </c>
      <c r="E4092">
        <v>75</v>
      </c>
      <c r="F4092" s="6" t="s">
        <v>8221</v>
      </c>
      <c r="G4092" t="s">
        <v>8224</v>
      </c>
      <c r="H4092" t="s">
        <v>8246</v>
      </c>
      <c r="I4092">
        <v>1467999134</v>
      </c>
      <c r="J4092">
        <v>1465407134</v>
      </c>
      <c r="K4092" t="b">
        <v>0</v>
      </c>
      <c r="L4092">
        <v>3</v>
      </c>
      <c r="M4092" t="b">
        <v>0</v>
      </c>
      <c r="N4092" t="s">
        <v>8287</v>
      </c>
      <c r="O4092" s="9">
        <f t="shared" si="384"/>
        <v>1.4999999999999999E-2</v>
      </c>
      <c r="P4092" s="10">
        <f t="shared" si="385"/>
        <v>25</v>
      </c>
      <c r="Q4092" t="str">
        <f t="shared" si="386"/>
        <v>publishing</v>
      </c>
      <c r="R4092" t="str">
        <f t="shared" si="387"/>
        <v>translations</v>
      </c>
      <c r="S4092" s="15">
        <f t="shared" si="382"/>
        <v>42529.480717592596</v>
      </c>
      <c r="T4092" s="15">
        <f t="shared" si="383"/>
        <v>42559.480717592596</v>
      </c>
    </row>
    <row r="4093" spans="1:20" ht="43.2" x14ac:dyDescent="0.3">
      <c r="A4093">
        <v>2140</v>
      </c>
      <c r="B4093" s="3" t="s">
        <v>2141</v>
      </c>
      <c r="C4093" s="3" t="s">
        <v>6250</v>
      </c>
      <c r="D4093">
        <v>500000</v>
      </c>
      <c r="E4093">
        <v>560</v>
      </c>
      <c r="F4093" s="6" t="s">
        <v>8221</v>
      </c>
      <c r="G4093" t="s">
        <v>8224</v>
      </c>
      <c r="H4093" t="s">
        <v>8246</v>
      </c>
      <c r="I4093">
        <v>1357934424</v>
      </c>
      <c r="J4093">
        <v>1355342424</v>
      </c>
      <c r="K4093" t="b">
        <v>0</v>
      </c>
      <c r="L4093">
        <v>11</v>
      </c>
      <c r="M4093" t="b">
        <v>0</v>
      </c>
      <c r="N4093" t="s">
        <v>8282</v>
      </c>
      <c r="O4093" s="9">
        <f t="shared" si="384"/>
        <v>0.11199999999999999</v>
      </c>
      <c r="P4093" s="10">
        <f t="shared" si="385"/>
        <v>50.909090909090907</v>
      </c>
      <c r="Q4093" t="str">
        <f t="shared" si="386"/>
        <v>games</v>
      </c>
      <c r="R4093" t="str">
        <f t="shared" si="387"/>
        <v>video games</v>
      </c>
      <c r="S4093" s="15">
        <f t="shared" si="382"/>
        <v>41255.583611111113</v>
      </c>
      <c r="T4093" s="15">
        <f t="shared" si="383"/>
        <v>41285.583611111113</v>
      </c>
    </row>
    <row r="4094" spans="1:20" ht="57.6" x14ac:dyDescent="0.3">
      <c r="A4094">
        <v>2642</v>
      </c>
      <c r="B4094" s="3" t="s">
        <v>2642</v>
      </c>
      <c r="C4094" s="3" t="s">
        <v>6752</v>
      </c>
      <c r="D4094">
        <v>500000</v>
      </c>
      <c r="E4094">
        <v>0</v>
      </c>
      <c r="F4094" s="6" t="s">
        <v>8221</v>
      </c>
      <c r="G4094" t="s">
        <v>8236</v>
      </c>
      <c r="H4094" t="s">
        <v>8249</v>
      </c>
      <c r="I4094">
        <v>1468565820</v>
      </c>
      <c r="J4094">
        <v>1465970108</v>
      </c>
      <c r="K4094" t="b">
        <v>0</v>
      </c>
      <c r="L4094">
        <v>0</v>
      </c>
      <c r="M4094" t="b">
        <v>0</v>
      </c>
      <c r="N4094" t="s">
        <v>8301</v>
      </c>
      <c r="O4094" s="9">
        <f t="shared" si="384"/>
        <v>0</v>
      </c>
      <c r="P4094" s="10" t="e">
        <f t="shared" si="385"/>
        <v>#DIV/0!</v>
      </c>
      <c r="Q4094" t="str">
        <f t="shared" si="386"/>
        <v>technology</v>
      </c>
      <c r="R4094" t="str">
        <f t="shared" si="387"/>
        <v>space exploration</v>
      </c>
      <c r="S4094" s="15">
        <f t="shared" si="382"/>
        <v>42535.996620370366</v>
      </c>
      <c r="T4094" s="15">
        <f t="shared" si="383"/>
        <v>42566.039583333331</v>
      </c>
    </row>
    <row r="4095" spans="1:20" ht="57.6" x14ac:dyDescent="0.3">
      <c r="A4095">
        <v>2948</v>
      </c>
      <c r="B4095" s="3" t="s">
        <v>2948</v>
      </c>
      <c r="C4095" s="3" t="s">
        <v>7058</v>
      </c>
      <c r="D4095">
        <v>500000</v>
      </c>
      <c r="E4095">
        <v>24</v>
      </c>
      <c r="F4095" s="6" t="s">
        <v>8221</v>
      </c>
      <c r="G4095" t="s">
        <v>8224</v>
      </c>
      <c r="H4095" t="s">
        <v>8246</v>
      </c>
      <c r="I4095">
        <v>1433259293</v>
      </c>
      <c r="J4095">
        <v>1428075293</v>
      </c>
      <c r="K4095" t="b">
        <v>0</v>
      </c>
      <c r="L4095">
        <v>9</v>
      </c>
      <c r="M4095" t="b">
        <v>0</v>
      </c>
      <c r="N4095" t="s">
        <v>8303</v>
      </c>
      <c r="O4095" s="9">
        <f t="shared" si="384"/>
        <v>4.8000000000000004E-3</v>
      </c>
      <c r="P4095" s="10">
        <f t="shared" si="385"/>
        <v>2.6666666666666665</v>
      </c>
      <c r="Q4095" t="str">
        <f t="shared" si="386"/>
        <v>theater</v>
      </c>
      <c r="R4095" t="str">
        <f t="shared" si="387"/>
        <v>spaces</v>
      </c>
      <c r="S4095" s="15">
        <f t="shared" si="382"/>
        <v>42097.399224537032</v>
      </c>
      <c r="T4095" s="15">
        <f t="shared" si="383"/>
        <v>42157.399224537032</v>
      </c>
    </row>
    <row r="4096" spans="1:20" ht="28.8" x14ac:dyDescent="0.3">
      <c r="A4096">
        <v>3118</v>
      </c>
      <c r="B4096" s="3" t="s">
        <v>3118</v>
      </c>
      <c r="C4096" s="3" t="s">
        <v>7228</v>
      </c>
      <c r="D4096">
        <v>500000</v>
      </c>
      <c r="E4096">
        <v>1550</v>
      </c>
      <c r="F4096" s="6" t="s">
        <v>8221</v>
      </c>
      <c r="G4096" t="s">
        <v>8235</v>
      </c>
      <c r="H4096" t="s">
        <v>8255</v>
      </c>
      <c r="I4096">
        <v>1467473723</v>
      </c>
      <c r="J4096">
        <v>1465832123</v>
      </c>
      <c r="K4096" t="b">
        <v>0</v>
      </c>
      <c r="L4096">
        <v>2</v>
      </c>
      <c r="M4096" t="b">
        <v>0</v>
      </c>
      <c r="N4096" t="s">
        <v>8303</v>
      </c>
      <c r="O4096" s="9">
        <f t="shared" si="384"/>
        <v>0.31</v>
      </c>
      <c r="P4096" s="10">
        <f t="shared" si="385"/>
        <v>775</v>
      </c>
      <c r="Q4096" t="str">
        <f t="shared" si="386"/>
        <v>theater</v>
      </c>
      <c r="R4096" t="str">
        <f t="shared" si="387"/>
        <v>spaces</v>
      </c>
      <c r="S4096" s="15">
        <f t="shared" si="382"/>
        <v>42534.399571759262</v>
      </c>
      <c r="T4096" s="15">
        <f t="shared" si="383"/>
        <v>42553.399571759262</v>
      </c>
    </row>
    <row r="4097" spans="1:20" ht="43.2" x14ac:dyDescent="0.3">
      <c r="A4097">
        <v>486</v>
      </c>
      <c r="B4097" s="3" t="s">
        <v>487</v>
      </c>
      <c r="C4097" s="3" t="s">
        <v>4596</v>
      </c>
      <c r="D4097">
        <v>550000</v>
      </c>
      <c r="E4097">
        <v>50</v>
      </c>
      <c r="F4097" s="6" t="s">
        <v>8221</v>
      </c>
      <c r="G4097" t="s">
        <v>8226</v>
      </c>
      <c r="H4097" t="s">
        <v>8248</v>
      </c>
      <c r="I4097">
        <v>1401662239</v>
      </c>
      <c r="J4097">
        <v>1399070239</v>
      </c>
      <c r="K4097" t="b">
        <v>0</v>
      </c>
      <c r="L4097">
        <v>1</v>
      </c>
      <c r="M4097" t="b">
        <v>0</v>
      </c>
      <c r="N4097" t="s">
        <v>8270</v>
      </c>
      <c r="O4097" s="9">
        <f t="shared" si="384"/>
        <v>9.0909090909090905E-3</v>
      </c>
      <c r="P4097" s="10">
        <f t="shared" si="385"/>
        <v>50</v>
      </c>
      <c r="Q4097" t="str">
        <f t="shared" si="386"/>
        <v>film &amp; video</v>
      </c>
      <c r="R4097" t="str">
        <f t="shared" si="387"/>
        <v>animation</v>
      </c>
      <c r="S4097" s="15">
        <f t="shared" si="382"/>
        <v>41761.69258101852</v>
      </c>
      <c r="T4097" s="15">
        <f t="shared" si="383"/>
        <v>41791.69258101852</v>
      </c>
    </row>
    <row r="4098" spans="1:20" ht="57.6" x14ac:dyDescent="0.3">
      <c r="A4098">
        <v>1105</v>
      </c>
      <c r="B4098" s="3" t="s">
        <v>1106</v>
      </c>
      <c r="C4098" s="3" t="s">
        <v>5215</v>
      </c>
      <c r="D4098">
        <v>900000</v>
      </c>
      <c r="E4098">
        <v>1431</v>
      </c>
      <c r="F4098" s="6" t="s">
        <v>8221</v>
      </c>
      <c r="G4098" t="s">
        <v>8224</v>
      </c>
      <c r="H4098" t="s">
        <v>8246</v>
      </c>
      <c r="I4098">
        <v>1395627327</v>
      </c>
      <c r="J4098">
        <v>1393038927</v>
      </c>
      <c r="K4098" t="b">
        <v>0</v>
      </c>
      <c r="L4098">
        <v>20</v>
      </c>
      <c r="M4098" t="b">
        <v>0</v>
      </c>
      <c r="N4098" t="s">
        <v>8282</v>
      </c>
      <c r="O4098" s="9">
        <f t="shared" si="384"/>
        <v>0.159</v>
      </c>
      <c r="P4098" s="10">
        <f t="shared" si="385"/>
        <v>71.55</v>
      </c>
      <c r="Q4098" t="str">
        <f t="shared" si="386"/>
        <v>games</v>
      </c>
      <c r="R4098" t="str">
        <f t="shared" si="387"/>
        <v>video games</v>
      </c>
      <c r="S4098" s="15">
        <f t="shared" si="382"/>
        <v>41691.885729166665</v>
      </c>
      <c r="T4098" s="15">
        <f t="shared" si="383"/>
        <v>41721.8440625</v>
      </c>
    </row>
    <row r="4099" spans="1:20" ht="57.6" x14ac:dyDescent="0.3">
      <c r="A4099">
        <v>192</v>
      </c>
      <c r="B4099" s="3" t="s">
        <v>194</v>
      </c>
      <c r="C4099" s="3" t="s">
        <v>4302</v>
      </c>
      <c r="D4099">
        <v>1000000</v>
      </c>
      <c r="E4099">
        <v>17</v>
      </c>
      <c r="F4099" s="6" t="s">
        <v>8221</v>
      </c>
      <c r="G4099" t="s">
        <v>8224</v>
      </c>
      <c r="H4099" t="s">
        <v>8246</v>
      </c>
      <c r="I4099">
        <v>1413572432</v>
      </c>
      <c r="J4099">
        <v>1410980432</v>
      </c>
      <c r="K4099" t="b">
        <v>0</v>
      </c>
      <c r="L4099">
        <v>3</v>
      </c>
      <c r="M4099" t="b">
        <v>0</v>
      </c>
      <c r="N4099" t="s">
        <v>8268</v>
      </c>
      <c r="O4099" s="9">
        <f t="shared" si="384"/>
        <v>1.6999999999999999E-3</v>
      </c>
      <c r="P4099" s="10">
        <f t="shared" si="385"/>
        <v>5.666666666666667</v>
      </c>
      <c r="Q4099" t="str">
        <f t="shared" si="386"/>
        <v>film &amp; video</v>
      </c>
      <c r="R4099" t="str">
        <f t="shared" si="387"/>
        <v>drama</v>
      </c>
      <c r="S4099" s="15">
        <f t="shared" ref="S4099:S4115" si="388">(((J4099/60)/60)/24)+DATE(1970,1,1)+(-6/24)</f>
        <v>41899.542037037041</v>
      </c>
      <c r="T4099" s="15">
        <f t="shared" ref="T4099:T4115" si="389">(((I4099/60)/60)/24)+DATE(1970,1,1)+(-6/24)</f>
        <v>41929.542037037041</v>
      </c>
    </row>
    <row r="4100" spans="1:20" x14ac:dyDescent="0.3">
      <c r="A4100">
        <v>3061</v>
      </c>
      <c r="B4100" s="3" t="s">
        <v>3061</v>
      </c>
      <c r="C4100" s="3" t="s">
        <v>7171</v>
      </c>
      <c r="D4100">
        <v>1000000</v>
      </c>
      <c r="E4100">
        <v>0</v>
      </c>
      <c r="F4100" s="6" t="s">
        <v>8221</v>
      </c>
      <c r="G4100" t="s">
        <v>8224</v>
      </c>
      <c r="H4100" t="s">
        <v>8246</v>
      </c>
      <c r="I4100">
        <v>1407955748</v>
      </c>
      <c r="J4100">
        <v>1405363748</v>
      </c>
      <c r="K4100" t="b">
        <v>0</v>
      </c>
      <c r="L4100">
        <v>0</v>
      </c>
      <c r="M4100" t="b">
        <v>0</v>
      </c>
      <c r="N4100" t="s">
        <v>8303</v>
      </c>
      <c r="O4100" s="9">
        <f t="shared" si="384"/>
        <v>0</v>
      </c>
      <c r="P4100" s="10" t="e">
        <f t="shared" si="385"/>
        <v>#DIV/0!</v>
      </c>
      <c r="Q4100" t="str">
        <f t="shared" si="386"/>
        <v>theater</v>
      </c>
      <c r="R4100" t="str">
        <f t="shared" si="387"/>
        <v>spaces</v>
      </c>
      <c r="S4100" s="15">
        <f t="shared" si="388"/>
        <v>41834.534120370372</v>
      </c>
      <c r="T4100" s="15">
        <f t="shared" si="389"/>
        <v>41864.534120370372</v>
      </c>
    </row>
    <row r="4101" spans="1:20" ht="43.2" x14ac:dyDescent="0.3">
      <c r="A4101">
        <v>3081</v>
      </c>
      <c r="B4101" s="3" t="s">
        <v>3081</v>
      </c>
      <c r="C4101" s="3" t="s">
        <v>7191</v>
      </c>
      <c r="D4101">
        <v>1000000</v>
      </c>
      <c r="E4101">
        <v>2103</v>
      </c>
      <c r="F4101" s="6" t="s">
        <v>8221</v>
      </c>
      <c r="G4101" t="s">
        <v>8224</v>
      </c>
      <c r="H4101" t="s">
        <v>8246</v>
      </c>
      <c r="I4101">
        <v>1442722891</v>
      </c>
      <c r="J4101">
        <v>1440130891</v>
      </c>
      <c r="K4101" t="b">
        <v>0</v>
      </c>
      <c r="L4101">
        <v>5</v>
      </c>
      <c r="M4101" t="b">
        <v>0</v>
      </c>
      <c r="N4101" t="s">
        <v>8303</v>
      </c>
      <c r="O4101" s="9">
        <f t="shared" si="384"/>
        <v>0.21029999999999999</v>
      </c>
      <c r="P4101" s="10">
        <f t="shared" si="385"/>
        <v>420.6</v>
      </c>
      <c r="Q4101" t="str">
        <f t="shared" si="386"/>
        <v>theater</v>
      </c>
      <c r="R4101" t="str">
        <f t="shared" si="387"/>
        <v>spaces</v>
      </c>
      <c r="S4101" s="15">
        <f t="shared" si="388"/>
        <v>42236.931608796294</v>
      </c>
      <c r="T4101" s="15">
        <f t="shared" si="389"/>
        <v>42266.931608796294</v>
      </c>
    </row>
    <row r="4102" spans="1:20" ht="57.6" x14ac:dyDescent="0.3">
      <c r="A4102">
        <v>3629</v>
      </c>
      <c r="B4102" s="3" t="s">
        <v>3627</v>
      </c>
      <c r="C4102" s="3" t="s">
        <v>7739</v>
      </c>
      <c r="D4102">
        <v>1000000</v>
      </c>
      <c r="E4102">
        <v>2</v>
      </c>
      <c r="F4102" s="6" t="s">
        <v>8221</v>
      </c>
      <c r="G4102" t="s">
        <v>8224</v>
      </c>
      <c r="H4102" t="s">
        <v>8246</v>
      </c>
      <c r="I4102">
        <v>1462467600</v>
      </c>
      <c r="J4102">
        <v>1457403364</v>
      </c>
      <c r="K4102" t="b">
        <v>0</v>
      </c>
      <c r="L4102">
        <v>2</v>
      </c>
      <c r="M4102" t="b">
        <v>0</v>
      </c>
      <c r="N4102" t="s">
        <v>8305</v>
      </c>
      <c r="O4102" s="9">
        <f t="shared" si="384"/>
        <v>1.9999999999999998E-4</v>
      </c>
      <c r="P4102" s="10">
        <f t="shared" si="385"/>
        <v>1</v>
      </c>
      <c r="Q4102" t="str">
        <f t="shared" si="386"/>
        <v>theater</v>
      </c>
      <c r="R4102" t="str">
        <f t="shared" si="387"/>
        <v>musical</v>
      </c>
      <c r="S4102" s="15">
        <f t="shared" si="388"/>
        <v>42436.844490740739</v>
      </c>
      <c r="T4102" s="15">
        <f t="shared" si="389"/>
        <v>42495.458333333328</v>
      </c>
    </row>
    <row r="4103" spans="1:20" ht="43.2" x14ac:dyDescent="0.3">
      <c r="A4103">
        <v>3120</v>
      </c>
      <c r="B4103" s="3" t="s">
        <v>3120</v>
      </c>
      <c r="C4103" s="3" t="s">
        <v>7230</v>
      </c>
      <c r="D4103">
        <v>1300000</v>
      </c>
      <c r="E4103">
        <v>128</v>
      </c>
      <c r="F4103" s="6" t="s">
        <v>8221</v>
      </c>
      <c r="G4103" t="s">
        <v>8233</v>
      </c>
      <c r="H4103" t="s">
        <v>8249</v>
      </c>
      <c r="I4103">
        <v>1462484196</v>
      </c>
      <c r="J4103">
        <v>1457303796</v>
      </c>
      <c r="K4103" t="b">
        <v>0</v>
      </c>
      <c r="L4103">
        <v>10</v>
      </c>
      <c r="M4103" t="b">
        <v>0</v>
      </c>
      <c r="N4103" t="s">
        <v>8303</v>
      </c>
      <c r="O4103" s="9">
        <f t="shared" si="384"/>
        <v>9.8461538461538465E-3</v>
      </c>
      <c r="P4103" s="10">
        <f t="shared" si="385"/>
        <v>12.8</v>
      </c>
      <c r="Q4103" t="str">
        <f t="shared" si="386"/>
        <v>theater</v>
      </c>
      <c r="R4103" t="str">
        <f t="shared" si="387"/>
        <v>spaces</v>
      </c>
      <c r="S4103" s="15">
        <f t="shared" si="388"/>
        <v>42435.692083333335</v>
      </c>
      <c r="T4103" s="15">
        <f t="shared" si="389"/>
        <v>42495.650416666671</v>
      </c>
    </row>
    <row r="4104" spans="1:20" ht="43.2" x14ac:dyDescent="0.3">
      <c r="A4104">
        <v>3079</v>
      </c>
      <c r="B4104" s="3" t="s">
        <v>3079</v>
      </c>
      <c r="C4104" s="3" t="s">
        <v>7189</v>
      </c>
      <c r="D4104">
        <v>1333666</v>
      </c>
      <c r="E4104">
        <v>11226</v>
      </c>
      <c r="F4104" s="6" t="s">
        <v>8221</v>
      </c>
      <c r="G4104" t="s">
        <v>8224</v>
      </c>
      <c r="H4104" t="s">
        <v>8246</v>
      </c>
      <c r="I4104">
        <v>1427040435</v>
      </c>
      <c r="J4104">
        <v>1424452035</v>
      </c>
      <c r="K4104" t="b">
        <v>0</v>
      </c>
      <c r="L4104">
        <v>27</v>
      </c>
      <c r="M4104" t="b">
        <v>0</v>
      </c>
      <c r="N4104" t="s">
        <v>8303</v>
      </c>
      <c r="O4104" s="9">
        <f t="shared" si="384"/>
        <v>0.8417399858735245</v>
      </c>
      <c r="P4104" s="10">
        <f t="shared" si="385"/>
        <v>415.77777777777777</v>
      </c>
      <c r="Q4104" t="str">
        <f t="shared" si="386"/>
        <v>theater</v>
      </c>
      <c r="R4104" t="str">
        <f t="shared" si="387"/>
        <v>spaces</v>
      </c>
      <c r="S4104" s="15">
        <f t="shared" si="388"/>
        <v>42055.463368055556</v>
      </c>
      <c r="T4104" s="15">
        <f t="shared" si="389"/>
        <v>42085.421701388885</v>
      </c>
    </row>
    <row r="4105" spans="1:20" ht="43.2" x14ac:dyDescent="0.3">
      <c r="A4105">
        <v>223</v>
      </c>
      <c r="B4105" s="3" t="s">
        <v>225</v>
      </c>
      <c r="C4105" s="3" t="s">
        <v>4333</v>
      </c>
      <c r="D4105">
        <v>1500000</v>
      </c>
      <c r="E4105">
        <v>0</v>
      </c>
      <c r="F4105" s="6" t="s">
        <v>8221</v>
      </c>
      <c r="G4105" t="s">
        <v>8224</v>
      </c>
      <c r="H4105" t="s">
        <v>8246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8268</v>
      </c>
      <c r="O4105" s="9">
        <f t="shared" si="384"/>
        <v>0</v>
      </c>
      <c r="P4105" s="10" t="e">
        <f t="shared" si="385"/>
        <v>#DIV/0!</v>
      </c>
      <c r="Q4105" t="str">
        <f t="shared" si="386"/>
        <v>film &amp; video</v>
      </c>
      <c r="R4105" t="str">
        <f t="shared" si="387"/>
        <v>drama</v>
      </c>
      <c r="S4105" s="15">
        <f t="shared" si="388"/>
        <v>42481.798032407409</v>
      </c>
      <c r="T4105" s="15">
        <f t="shared" si="389"/>
        <v>42511.795138888891</v>
      </c>
    </row>
    <row r="4106" spans="1:20" ht="43.2" x14ac:dyDescent="0.3">
      <c r="A4106">
        <v>231</v>
      </c>
      <c r="B4106" s="3" t="s">
        <v>233</v>
      </c>
      <c r="C4106" s="3" t="s">
        <v>4341</v>
      </c>
      <c r="D4106">
        <v>1500000</v>
      </c>
      <c r="E4106">
        <v>0</v>
      </c>
      <c r="F4106" s="6" t="s">
        <v>8221</v>
      </c>
      <c r="G4106" t="s">
        <v>8224</v>
      </c>
      <c r="H4106" t="s">
        <v>8246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8268</v>
      </c>
      <c r="O4106" s="9">
        <f t="shared" si="384"/>
        <v>0</v>
      </c>
      <c r="P4106" s="10" t="e">
        <f t="shared" si="385"/>
        <v>#DIV/0!</v>
      </c>
      <c r="Q4106" t="str">
        <f t="shared" si="386"/>
        <v>film &amp; video</v>
      </c>
      <c r="R4106" t="str">
        <f t="shared" si="387"/>
        <v>drama</v>
      </c>
      <c r="S4106" s="15">
        <f t="shared" si="388"/>
        <v>42341.708923611113</v>
      </c>
      <c r="T4106" s="15">
        <f t="shared" si="389"/>
        <v>42371.708923611113</v>
      </c>
    </row>
    <row r="4107" spans="1:20" ht="57.6" x14ac:dyDescent="0.3">
      <c r="A4107">
        <v>163</v>
      </c>
      <c r="B4107" s="3" t="s">
        <v>165</v>
      </c>
      <c r="C4107" s="3" t="s">
        <v>4273</v>
      </c>
      <c r="D4107">
        <v>2000000</v>
      </c>
      <c r="E4107">
        <v>0</v>
      </c>
      <c r="F4107" s="6" t="s">
        <v>8221</v>
      </c>
      <c r="G4107" t="s">
        <v>8224</v>
      </c>
      <c r="H4107" t="s">
        <v>8246</v>
      </c>
      <c r="I4107">
        <v>1443657600</v>
      </c>
      <c r="J4107">
        <v>1440716654</v>
      </c>
      <c r="K4107" t="b">
        <v>0</v>
      </c>
      <c r="L4107">
        <v>0</v>
      </c>
      <c r="M4107" t="b">
        <v>0</v>
      </c>
      <c r="N4107" t="s">
        <v>8268</v>
      </c>
      <c r="O4107" s="9">
        <f t="shared" si="384"/>
        <v>0</v>
      </c>
      <c r="P4107" s="10" t="e">
        <f t="shared" si="385"/>
        <v>#DIV/0!</v>
      </c>
      <c r="Q4107" t="str">
        <f t="shared" si="386"/>
        <v>film &amp; video</v>
      </c>
      <c r="R4107" t="str">
        <f t="shared" si="387"/>
        <v>drama</v>
      </c>
      <c r="S4107" s="15">
        <f t="shared" si="388"/>
        <v>42243.711273148147</v>
      </c>
      <c r="T4107" s="15">
        <f t="shared" si="389"/>
        <v>42277.75</v>
      </c>
    </row>
    <row r="4108" spans="1:20" ht="43.2" x14ac:dyDescent="0.3">
      <c r="A4108">
        <v>195</v>
      </c>
      <c r="B4108" s="3" t="s">
        <v>197</v>
      </c>
      <c r="C4108" s="3" t="s">
        <v>4305</v>
      </c>
      <c r="D4108">
        <v>2000000</v>
      </c>
      <c r="E4108">
        <v>0</v>
      </c>
      <c r="F4108" s="6" t="s">
        <v>8221</v>
      </c>
      <c r="G4108" t="s">
        <v>8224</v>
      </c>
      <c r="H4108" t="s">
        <v>8246</v>
      </c>
      <c r="I4108">
        <v>1436544332</v>
      </c>
      <c r="J4108">
        <v>1431360332</v>
      </c>
      <c r="K4108" t="b">
        <v>0</v>
      </c>
      <c r="L4108">
        <v>0</v>
      </c>
      <c r="M4108" t="b">
        <v>0</v>
      </c>
      <c r="N4108" t="s">
        <v>8268</v>
      </c>
      <c r="O4108" s="9">
        <f t="shared" si="384"/>
        <v>0</v>
      </c>
      <c r="P4108" s="10" t="e">
        <f t="shared" si="385"/>
        <v>#DIV/0!</v>
      </c>
      <c r="Q4108" t="str">
        <f t="shared" si="386"/>
        <v>film &amp; video</v>
      </c>
      <c r="R4108" t="str">
        <f t="shared" si="387"/>
        <v>drama</v>
      </c>
      <c r="S4108" s="15">
        <f t="shared" si="388"/>
        <v>42135.42050925926</v>
      </c>
      <c r="T4108" s="15">
        <f t="shared" si="389"/>
        <v>42195.42050925926</v>
      </c>
    </row>
    <row r="4109" spans="1:20" ht="43.2" x14ac:dyDescent="0.3">
      <c r="A4109">
        <v>3080</v>
      </c>
      <c r="B4109" s="3" t="s">
        <v>3080</v>
      </c>
      <c r="C4109" s="3" t="s">
        <v>7190</v>
      </c>
      <c r="D4109">
        <v>2000000</v>
      </c>
      <c r="E4109">
        <v>376</v>
      </c>
      <c r="F4109" s="6" t="s">
        <v>8221</v>
      </c>
      <c r="G4109" t="s">
        <v>8224</v>
      </c>
      <c r="H4109" t="s">
        <v>8246</v>
      </c>
      <c r="I4109">
        <v>1419644444</v>
      </c>
      <c r="J4109">
        <v>1414456844</v>
      </c>
      <c r="K4109" t="b">
        <v>0</v>
      </c>
      <c r="L4109">
        <v>7</v>
      </c>
      <c r="M4109" t="b">
        <v>0</v>
      </c>
      <c r="N4109" t="s">
        <v>8303</v>
      </c>
      <c r="O4109" s="9">
        <f t="shared" si="384"/>
        <v>1.8799999999999997E-2</v>
      </c>
      <c r="P4109" s="10">
        <f t="shared" si="385"/>
        <v>53.714285714285715</v>
      </c>
      <c r="Q4109" t="str">
        <f t="shared" si="386"/>
        <v>theater</v>
      </c>
      <c r="R4109" t="str">
        <f t="shared" si="387"/>
        <v>spaces</v>
      </c>
      <c r="S4109" s="15">
        <f t="shared" si="388"/>
        <v>41939.778287037036</v>
      </c>
      <c r="T4109" s="15">
        <f t="shared" si="389"/>
        <v>41999.8199537037</v>
      </c>
    </row>
    <row r="4110" spans="1:20" ht="43.2" x14ac:dyDescent="0.3">
      <c r="A4110">
        <v>3073</v>
      </c>
      <c r="B4110" s="3" t="s">
        <v>3073</v>
      </c>
      <c r="C4110" s="3" t="s">
        <v>7183</v>
      </c>
      <c r="D4110">
        <v>2800000</v>
      </c>
      <c r="E4110">
        <v>645</v>
      </c>
      <c r="F4110" s="6" t="s">
        <v>8221</v>
      </c>
      <c r="G4110" t="s">
        <v>8224</v>
      </c>
      <c r="H4110" t="s">
        <v>8246</v>
      </c>
      <c r="I4110">
        <v>1434309540</v>
      </c>
      <c r="J4110">
        <v>1429287900</v>
      </c>
      <c r="K4110" t="b">
        <v>0</v>
      </c>
      <c r="L4110">
        <v>7</v>
      </c>
      <c r="M4110" t="b">
        <v>0</v>
      </c>
      <c r="N4110" t="s">
        <v>8303</v>
      </c>
      <c r="O4110" s="9">
        <f t="shared" si="384"/>
        <v>2.3035714285714284E-2</v>
      </c>
      <c r="P4110" s="10">
        <f t="shared" si="385"/>
        <v>92.142857142857139</v>
      </c>
      <c r="Q4110" t="str">
        <f t="shared" si="386"/>
        <v>theater</v>
      </c>
      <c r="R4110" t="str">
        <f t="shared" si="387"/>
        <v>spaces</v>
      </c>
      <c r="S4110" s="15">
        <f t="shared" si="388"/>
        <v>42111.434027777781</v>
      </c>
      <c r="T4110" s="15">
        <f t="shared" si="389"/>
        <v>42169.554861111115</v>
      </c>
    </row>
    <row r="4111" spans="1:20" ht="43.2" x14ac:dyDescent="0.3">
      <c r="A4111">
        <v>3196</v>
      </c>
      <c r="B4111" s="3" t="s">
        <v>3196</v>
      </c>
      <c r="C4111" s="3" t="s">
        <v>7306</v>
      </c>
      <c r="D4111">
        <v>3000000</v>
      </c>
      <c r="E4111">
        <v>1800</v>
      </c>
      <c r="F4111" s="6" t="s">
        <v>8221</v>
      </c>
      <c r="G4111" t="s">
        <v>8224</v>
      </c>
      <c r="H4111" t="s">
        <v>8246</v>
      </c>
      <c r="I4111">
        <v>1438437600</v>
      </c>
      <c r="J4111">
        <v>1433254875</v>
      </c>
      <c r="K4111" t="b">
        <v>0</v>
      </c>
      <c r="L4111">
        <v>6</v>
      </c>
      <c r="M4111" t="b">
        <v>0</v>
      </c>
      <c r="N4111" t="s">
        <v>8305</v>
      </c>
      <c r="O4111" s="9">
        <f t="shared" si="384"/>
        <v>0.06</v>
      </c>
      <c r="P4111" s="10">
        <f t="shared" si="385"/>
        <v>300</v>
      </c>
      <c r="Q4111" t="str">
        <f t="shared" si="386"/>
        <v>theater</v>
      </c>
      <c r="R4111" t="str">
        <f t="shared" si="387"/>
        <v>musical</v>
      </c>
      <c r="S4111" s="15">
        <f t="shared" si="388"/>
        <v>42157.348090277781</v>
      </c>
      <c r="T4111" s="15">
        <f t="shared" si="389"/>
        <v>42217.333333333328</v>
      </c>
    </row>
    <row r="4112" spans="1:20" ht="43.2" x14ac:dyDescent="0.3">
      <c r="A4112">
        <v>2950</v>
      </c>
      <c r="B4112" s="3" t="s">
        <v>2950</v>
      </c>
      <c r="C4112" s="3" t="s">
        <v>7060</v>
      </c>
      <c r="D4112">
        <v>5000000</v>
      </c>
      <c r="E4112">
        <v>0</v>
      </c>
      <c r="F4112" s="6" t="s">
        <v>8221</v>
      </c>
      <c r="G4112" t="s">
        <v>8224</v>
      </c>
      <c r="H4112" t="s">
        <v>8246</v>
      </c>
      <c r="I4112">
        <v>1453538752</v>
      </c>
      <c r="J4112">
        <v>1450946752</v>
      </c>
      <c r="K4112" t="b">
        <v>0</v>
      </c>
      <c r="L4112">
        <v>0</v>
      </c>
      <c r="M4112" t="b">
        <v>0</v>
      </c>
      <c r="N4112" t="s">
        <v>8303</v>
      </c>
      <c r="O4112" s="9">
        <f t="shared" si="384"/>
        <v>0</v>
      </c>
      <c r="P4112" s="10" t="e">
        <f t="shared" si="385"/>
        <v>#DIV/0!</v>
      </c>
      <c r="Q4112" t="str">
        <f t="shared" si="386"/>
        <v>theater</v>
      </c>
      <c r="R4112" t="str">
        <f t="shared" si="387"/>
        <v>spaces</v>
      </c>
      <c r="S4112" s="15">
        <f t="shared" si="388"/>
        <v>42362.11518518519</v>
      </c>
      <c r="T4112" s="15">
        <f t="shared" si="389"/>
        <v>42392.11518518519</v>
      </c>
    </row>
    <row r="4113" spans="1:20" ht="43.2" x14ac:dyDescent="0.3">
      <c r="A4113">
        <v>224</v>
      </c>
      <c r="B4113" s="3" t="s">
        <v>226</v>
      </c>
      <c r="C4113" s="3" t="s">
        <v>4334</v>
      </c>
      <c r="D4113">
        <v>6000000</v>
      </c>
      <c r="E4113">
        <v>0</v>
      </c>
      <c r="F4113" s="6" t="s">
        <v>8221</v>
      </c>
      <c r="G4113" t="s">
        <v>8226</v>
      </c>
      <c r="H4113" t="s">
        <v>8248</v>
      </c>
      <c r="I4113">
        <v>1436506726</v>
      </c>
      <c r="J4113">
        <v>1431322726</v>
      </c>
      <c r="K4113" t="b">
        <v>0</v>
      </c>
      <c r="L4113">
        <v>0</v>
      </c>
      <c r="M4113" t="b">
        <v>0</v>
      </c>
      <c r="N4113" t="s">
        <v>8268</v>
      </c>
      <c r="O4113" s="9">
        <f t="shared" si="384"/>
        <v>0</v>
      </c>
      <c r="P4113" s="10" t="e">
        <f t="shared" si="385"/>
        <v>#DIV/0!</v>
      </c>
      <c r="Q4113" t="str">
        <f t="shared" si="386"/>
        <v>film &amp; video</v>
      </c>
      <c r="R4113" t="str">
        <f t="shared" si="387"/>
        <v>drama</v>
      </c>
      <c r="S4113" s="15">
        <f t="shared" si="388"/>
        <v>42134.985254629632</v>
      </c>
      <c r="T4113" s="15">
        <f t="shared" si="389"/>
        <v>42194.985254629632</v>
      </c>
    </row>
    <row r="4114" spans="1:20" ht="43.2" x14ac:dyDescent="0.3">
      <c r="A4114">
        <v>2678</v>
      </c>
      <c r="B4114" s="3" t="s">
        <v>2678</v>
      </c>
      <c r="C4114" s="3" t="s">
        <v>6788</v>
      </c>
      <c r="D4114">
        <v>8000000</v>
      </c>
      <c r="E4114">
        <v>1100</v>
      </c>
      <c r="F4114" s="6" t="s">
        <v>8221</v>
      </c>
      <c r="G4114" t="s">
        <v>8227</v>
      </c>
      <c r="H4114" t="s">
        <v>8249</v>
      </c>
      <c r="I4114">
        <v>1443121765</v>
      </c>
      <c r="J4114">
        <v>1440529765</v>
      </c>
      <c r="K4114" t="b">
        <v>0</v>
      </c>
      <c r="L4114">
        <v>2</v>
      </c>
      <c r="M4114" t="b">
        <v>0</v>
      </c>
      <c r="N4114" t="s">
        <v>8302</v>
      </c>
      <c r="O4114" s="9">
        <f t="shared" si="384"/>
        <v>1.375E-2</v>
      </c>
      <c r="P4114" s="10">
        <f t="shared" si="385"/>
        <v>550</v>
      </c>
      <c r="Q4114" t="str">
        <f t="shared" si="386"/>
        <v>technology</v>
      </c>
      <c r="R4114" t="str">
        <f t="shared" si="387"/>
        <v>makerspaces</v>
      </c>
      <c r="S4114" s="15">
        <f t="shared" si="388"/>
        <v>42241.548206018517</v>
      </c>
      <c r="T4114" s="15">
        <f t="shared" si="389"/>
        <v>42271.548206018517</v>
      </c>
    </row>
    <row r="4115" spans="1:20" ht="43.2" x14ac:dyDescent="0.3">
      <c r="A4115">
        <v>492</v>
      </c>
      <c r="B4115" s="3" t="s">
        <v>493</v>
      </c>
      <c r="C4115" s="3" t="s">
        <v>4602</v>
      </c>
      <c r="D4115">
        <v>10000000</v>
      </c>
      <c r="E4115">
        <v>0</v>
      </c>
      <c r="F4115" s="6" t="s">
        <v>8221</v>
      </c>
      <c r="G4115" t="s">
        <v>8235</v>
      </c>
      <c r="H4115" t="s">
        <v>8255</v>
      </c>
      <c r="I4115">
        <v>1476319830</v>
      </c>
      <c r="J4115">
        <v>1471135830</v>
      </c>
      <c r="K4115" t="b">
        <v>0</v>
      </c>
      <c r="L4115">
        <v>0</v>
      </c>
      <c r="M4115" t="b">
        <v>0</v>
      </c>
      <c r="N4115" t="s">
        <v>8270</v>
      </c>
      <c r="O4115" s="9">
        <f t="shared" si="384"/>
        <v>0</v>
      </c>
      <c r="P4115" s="10" t="e">
        <f t="shared" si="385"/>
        <v>#DIV/0!</v>
      </c>
      <c r="Q4115" t="str">
        <f t="shared" si="386"/>
        <v>film &amp; video</v>
      </c>
      <c r="R4115" t="str">
        <f t="shared" si="387"/>
        <v>animation</v>
      </c>
      <c r="S4115" s="15">
        <f t="shared" si="388"/>
        <v>42595.78506944445</v>
      </c>
      <c r="T4115" s="15">
        <f t="shared" si="389"/>
        <v>42655.78506944445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D2B8F-85D8-46E2-ACEF-B977DF6910F0}">
  <dimension ref="A1:F14"/>
  <sheetViews>
    <sheetView workbookViewId="0">
      <selection activeCell="E29" sqref="E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.88671875" bestFit="1" customWidth="1"/>
    <col min="8" max="8" width="13.33203125" bestFit="1" customWidth="1"/>
    <col min="9" max="9" width="12.88671875" bestFit="1" customWidth="1"/>
    <col min="10" max="10" width="18.109375" bestFit="1" customWidth="1"/>
    <col min="11" max="11" width="17.77734375" bestFit="1" customWidth="1"/>
  </cols>
  <sheetData>
    <row r="1" spans="1:6" x14ac:dyDescent="0.3">
      <c r="A1" s="11" t="s">
        <v>8223</v>
      </c>
      <c r="B1" t="s">
        <v>8310</v>
      </c>
    </row>
    <row r="3" spans="1:6" x14ac:dyDescent="0.3">
      <c r="A3" s="11" t="s">
        <v>8322</v>
      </c>
      <c r="B3" s="11" t="s">
        <v>8323</v>
      </c>
    </row>
    <row r="4" spans="1:6" x14ac:dyDescent="0.3">
      <c r="A4" s="11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2" t="s">
        <v>8312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8313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8314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8315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8316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8317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8318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8319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8320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8321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CEA52-8A75-4DF4-ABCB-A9DDD8B69A5A}">
  <dimension ref="A1:F47"/>
  <sheetViews>
    <sheetView workbookViewId="0">
      <selection activeCell="B2" sqref="B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8310</v>
      </c>
    </row>
    <row r="2" spans="1:6" x14ac:dyDescent="0.3">
      <c r="A2" s="11" t="s">
        <v>8309</v>
      </c>
      <c r="B2" t="s">
        <v>8310</v>
      </c>
    </row>
    <row r="4" spans="1:6" x14ac:dyDescent="0.3">
      <c r="A4" s="11" t="s">
        <v>8322</v>
      </c>
      <c r="B4" s="11" t="s">
        <v>8323</v>
      </c>
    </row>
    <row r="5" spans="1:6" x14ac:dyDescent="0.3">
      <c r="A5" s="11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8325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8326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8328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8329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8331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8332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8334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8336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8337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8339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8340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8342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8344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8346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8348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8350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8352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8353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8354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8355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8356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8358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8359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8360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8362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8363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8364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8321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52E5F-6B1B-4657-93C4-7F08AF0D09A6}">
  <dimension ref="A1:E18"/>
  <sheetViews>
    <sheetView workbookViewId="0">
      <selection activeCell="D9" sqref="D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8309</v>
      </c>
      <c r="B1" t="s">
        <v>8310</v>
      </c>
    </row>
    <row r="2" spans="1:5" x14ac:dyDescent="0.3">
      <c r="A2" s="11" t="s">
        <v>8379</v>
      </c>
      <c r="B2" t="s">
        <v>8310</v>
      </c>
    </row>
    <row r="4" spans="1:5" x14ac:dyDescent="0.3">
      <c r="A4" s="11" t="s">
        <v>8322</v>
      </c>
      <c r="B4" s="11" t="s">
        <v>8323</v>
      </c>
    </row>
    <row r="5" spans="1:5" x14ac:dyDescent="0.3">
      <c r="A5" s="11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6" t="s">
        <v>8373</v>
      </c>
      <c r="B6" s="13">
        <v>184</v>
      </c>
      <c r="C6" s="13">
        <v>148</v>
      </c>
      <c r="D6" s="13">
        <v>34</v>
      </c>
      <c r="E6" s="13">
        <v>366</v>
      </c>
    </row>
    <row r="7" spans="1:5" x14ac:dyDescent="0.3">
      <c r="A7" s="16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6" t="s">
        <v>8375</v>
      </c>
      <c r="B8" s="13">
        <v>179</v>
      </c>
      <c r="C8" s="13">
        <v>108</v>
      </c>
      <c r="D8" s="13">
        <v>28</v>
      </c>
      <c r="E8" s="13">
        <v>315</v>
      </c>
    </row>
    <row r="9" spans="1:5" x14ac:dyDescent="0.3">
      <c r="A9" s="16" t="s">
        <v>8376</v>
      </c>
      <c r="B9" s="13">
        <v>193</v>
      </c>
      <c r="C9" s="13">
        <v>102</v>
      </c>
      <c r="D9" s="13">
        <v>27</v>
      </c>
      <c r="E9" s="13">
        <v>322</v>
      </c>
    </row>
    <row r="10" spans="1:5" x14ac:dyDescent="0.3">
      <c r="A10" s="16" t="s">
        <v>8367</v>
      </c>
      <c r="B10" s="13">
        <v>232</v>
      </c>
      <c r="C10" s="13">
        <v>126</v>
      </c>
      <c r="D10" s="13">
        <v>26</v>
      </c>
      <c r="E10" s="13">
        <v>384</v>
      </c>
    </row>
    <row r="11" spans="1:5" x14ac:dyDescent="0.3">
      <c r="A11" s="16" t="s">
        <v>8377</v>
      </c>
      <c r="B11" s="13">
        <v>213</v>
      </c>
      <c r="C11" s="13">
        <v>148</v>
      </c>
      <c r="D11" s="13">
        <v>27</v>
      </c>
      <c r="E11" s="13">
        <v>388</v>
      </c>
    </row>
    <row r="12" spans="1:5" x14ac:dyDescent="0.3">
      <c r="A12" s="16" t="s">
        <v>8368</v>
      </c>
      <c r="B12" s="13">
        <v>192</v>
      </c>
      <c r="C12" s="13">
        <v>148</v>
      </c>
      <c r="D12" s="13">
        <v>44</v>
      </c>
      <c r="E12" s="13">
        <v>384</v>
      </c>
    </row>
    <row r="13" spans="1:5" x14ac:dyDescent="0.3">
      <c r="A13" s="16" t="s">
        <v>8369</v>
      </c>
      <c r="B13" s="13">
        <v>167</v>
      </c>
      <c r="C13" s="13">
        <v>134</v>
      </c>
      <c r="D13" s="13">
        <v>32</v>
      </c>
      <c r="E13" s="13">
        <v>333</v>
      </c>
    </row>
    <row r="14" spans="1:5" x14ac:dyDescent="0.3">
      <c r="A14" s="16" t="s">
        <v>8370</v>
      </c>
      <c r="B14" s="13">
        <v>148</v>
      </c>
      <c r="C14" s="13">
        <v>127</v>
      </c>
      <c r="D14" s="13">
        <v>24</v>
      </c>
      <c r="E14" s="13">
        <v>299</v>
      </c>
    </row>
    <row r="15" spans="1:5" x14ac:dyDescent="0.3">
      <c r="A15" s="16" t="s">
        <v>8371</v>
      </c>
      <c r="B15" s="13">
        <v>184</v>
      </c>
      <c r="C15" s="13">
        <v>150</v>
      </c>
      <c r="D15" s="13">
        <v>20</v>
      </c>
      <c r="E15" s="13">
        <v>354</v>
      </c>
    </row>
    <row r="16" spans="1:5" x14ac:dyDescent="0.3">
      <c r="A16" s="16" t="s">
        <v>8372</v>
      </c>
      <c r="B16" s="13">
        <v>180</v>
      </c>
      <c r="C16" s="13">
        <v>114</v>
      </c>
      <c r="D16" s="13">
        <v>37</v>
      </c>
      <c r="E16" s="13">
        <v>331</v>
      </c>
    </row>
    <row r="17" spans="1:5" x14ac:dyDescent="0.3">
      <c r="A17" s="16" t="s">
        <v>8378</v>
      </c>
      <c r="B17" s="13">
        <v>111</v>
      </c>
      <c r="C17" s="13">
        <v>119</v>
      </c>
      <c r="D17" s="13">
        <v>23</v>
      </c>
      <c r="E17" s="13">
        <v>253</v>
      </c>
    </row>
    <row r="18" spans="1:5" x14ac:dyDescent="0.3">
      <c r="A18" s="16" t="s">
        <v>8321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751D1-F454-4CB6-B678-85CF61ED8A37}">
  <dimension ref="A1:H13"/>
  <sheetViews>
    <sheetView tabSelected="1" workbookViewId="0">
      <selection activeCell="C9" sqref="C9"/>
    </sheetView>
  </sheetViews>
  <sheetFormatPr defaultRowHeight="14.4" x14ac:dyDescent="0.3"/>
  <cols>
    <col min="1" max="8" width="18.109375" customWidth="1"/>
    <col min="9" max="9" width="24.777343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8399</v>
      </c>
      <c r="B2">
        <f>COUNTIFS('Master Data'!$D$1:$D$4115,"&lt;1000", 'Master Data'!$F$1:$F$4115, "successful")</f>
        <v>322</v>
      </c>
      <c r="C2">
        <f>COUNTIFS('Master Data'!$D$1:$D$4115,"&lt;1000", 'Master Data'!$F$1:$F$4115, "failed")</f>
        <v>113</v>
      </c>
      <c r="D2">
        <f>COUNTIFS('Master Data'!$D$1:$D$4115,"&lt;1000", 'Master Data'!$F$1:$F$4115, 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">
      <c r="A3" t="s">
        <v>8388</v>
      </c>
      <c r="B3">
        <f>COUNTIFS('Master Data'!$D$1:$D$4115, "&gt;=1000", 'Master Data'!$D$1:$D$4115, "&lt;4999", 'Master Data'!$F$1:$F$4115, "successful")</f>
        <v>931</v>
      </c>
      <c r="C3">
        <f>COUNTIFS('Master Data'!$D$1:$D$4115, "&gt;=1000", 'Master Data'!$D$1:$D$4115, "&lt;4999", 'Master Data'!$F$1:$F$4115, "failed")</f>
        <v>420</v>
      </c>
      <c r="D3">
        <f>COUNTIFS('Master Data'!$D$1:$D$4115, "&gt;=1000", 'Master Data'!$D$1:$D$4115, "&lt;4999", 'Master Data'!$F$1:$F$4115, "Canceled")</f>
        <v>60</v>
      </c>
      <c r="E3">
        <f t="shared" ref="E3:E13" si="0">SUM(B3:D3)</f>
        <v>1411</v>
      </c>
      <c r="F3" s="17">
        <f t="shared" ref="F3:F13" si="1">B3/E3</f>
        <v>0.65981573352232459</v>
      </c>
      <c r="G3" s="17">
        <f t="shared" ref="G3:G13" si="2">C3/E3</f>
        <v>0.297661233167966</v>
      </c>
      <c r="H3" s="17">
        <f t="shared" ref="H3:H13" si="3">D3/E3</f>
        <v>4.2523033309709427E-2</v>
      </c>
    </row>
    <row r="4" spans="1:8" x14ac:dyDescent="0.3">
      <c r="A4" t="s">
        <v>8389</v>
      </c>
      <c r="B4">
        <f>COUNTIFS('Master Data'!$D$1:$D$4115, "&gt;=5000", 'Master Data'!$D$1:$D$4115, "&lt;9999", 'Master Data'!$F$1:$F$4115, "successful")</f>
        <v>380</v>
      </c>
      <c r="C4">
        <f>COUNTIFS('Master Data'!$D$1:$D$4115, "&gt;=5000", 'Master Data'!$D$1:$D$4115, "&lt;9999", 'Master Data'!$F$1:$F$4115, "failed")</f>
        <v>282</v>
      </c>
      <c r="D4">
        <f>COUNTIFS('Master Data'!$D$1:$D$4115, "&gt;=5000", 'Master Data'!$D$1:$D$4115, "&lt;9999", 'Master Data'!$F$1:$F$4115, "Canceled")</f>
        <v>51</v>
      </c>
      <c r="E4">
        <f t="shared" si="0"/>
        <v>713</v>
      </c>
      <c r="F4" s="17">
        <f t="shared" si="1"/>
        <v>0.53295932678821878</v>
      </c>
      <c r="G4" s="17">
        <f t="shared" si="2"/>
        <v>0.39551192145862551</v>
      </c>
      <c r="H4" s="17">
        <f t="shared" si="3"/>
        <v>7.1528751753155678E-2</v>
      </c>
    </row>
    <row r="5" spans="1:8" x14ac:dyDescent="0.3">
      <c r="A5" t="s">
        <v>8390</v>
      </c>
      <c r="B5">
        <f>COUNTIFS('Master Data'!$D$1:$D$4115, "&gt;=10000", 'Master Data'!$D$1:$D$4115, "&lt;14999", 'Master Data'!$F$1:$F$4115, "successful")</f>
        <v>168</v>
      </c>
      <c r="C5">
        <f>COUNTIFS('Master Data'!$D$1:$D$4115, "&gt;=10000", 'Master Data'!$D$1:$D$4115, "&lt;14999", 'Master Data'!$F$1:$F$4115, "failed")</f>
        <v>144</v>
      </c>
      <c r="D5">
        <f>COUNTIFS('Master Data'!$D$1:$D$4115, "&gt;=10000", 'Master Data'!$D$1:$D$4115, "&lt;14999", 'Master Data'!$F$1:$F$4115, 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">
      <c r="A6" t="s">
        <v>8391</v>
      </c>
      <c r="B6">
        <f>COUNTIFS('Master Data'!$D$1:$D$4115, "&gt;=15000", 'Master Data'!$D$1:$D$4115, "&lt;19999", 'Master Data'!$F$1:$F$4115, "successful")</f>
        <v>94</v>
      </c>
      <c r="C6">
        <f>COUNTIFS('Master Data'!$D$1:$D$4115, "&gt;=15000", 'Master Data'!$D$1:$D$4115, "&lt;19999", 'Master Data'!$F$1:$F$4115, "failed")</f>
        <v>90</v>
      </c>
      <c r="D6">
        <f>COUNTIFS('Master Data'!$D$1:$D$4115, "&gt;=15000", 'Master Data'!$D$1:$D$4115, "&lt;19999", 'Master Data'!$F$1:$F$4115, 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">
      <c r="A7" t="s">
        <v>8392</v>
      </c>
      <c r="B7">
        <f>COUNTIFS('Master Data'!$D$1:$D$4115, "&gt;=20000", 'Master Data'!$D$1:$D$4115, "&lt;24999", 'Master Data'!$F$1:$F$4115, "successful")</f>
        <v>62</v>
      </c>
      <c r="C7">
        <f>COUNTIFS('Master Data'!$D$1:$D$4115, "&gt;=20000", 'Master Data'!$D$1:$D$4115, "&lt;24999", 'Master Data'!$F$1:$F$4115, "failed")</f>
        <v>72</v>
      </c>
      <c r="D7">
        <f>COUNTIFS('Master Data'!$D$1:$D$4115, "&gt;=20000", 'Master Data'!$D$1:$D$4115, "&lt;24999", 'Master Data'!$F$1:$F$4115, 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">
      <c r="A8" t="s">
        <v>8393</v>
      </c>
      <c r="B8">
        <f>COUNTIFS('Master Data'!$D$1:$D$4115, "&gt;=25000", 'Master Data'!$D$1:$D$4115, "&lt;29999", 'Master Data'!$F$1:$F$4115, "successful")</f>
        <v>55</v>
      </c>
      <c r="C8">
        <f>COUNTIFS('Master Data'!$D$1:$D$4115, "&gt;=25000", 'Master Data'!$D$1:$D$4115, "&lt;29999", 'Master Data'!$F$1:$F$4115, "failed")</f>
        <v>64</v>
      </c>
      <c r="D8">
        <f>COUNTIFS('Master Data'!$D$1:$D$4115, "&gt;=25000", 'Master Data'!$D$1:$D$4115, "&lt;29999", 'Master Data'!$F$1:$F$4115, 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">
      <c r="A9" s="19" t="s">
        <v>8394</v>
      </c>
      <c r="B9" s="19">
        <f>COUNTIFS('Master Data'!$D$1:$D$4115, "&gt;=30000", 'Master Data'!$D$1:$D$4115, "&lt;34999", 'Master Data'!$F$1:$F$4115, "successful")</f>
        <v>32</v>
      </c>
      <c r="C9" s="18">
        <f>COUNTIFS('Master Data'!$D$1:$D$4115, "&gt;=30000", 'Master Data'!$D$1:$D$4115, "&lt;34999", 'Master Data'!$F$1:$F$4115, "failed")</f>
        <v>37</v>
      </c>
      <c r="D9" s="19">
        <f>COUNTIFS('Master Data'!$D$1:$D$4115, "&gt;=30000", 'Master Data'!$D$1:$D$4115, "&lt;34999", 'Master Data'!$F$1:$F$4115, "Canceled")</f>
        <v>13</v>
      </c>
      <c r="E9" s="1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3">
      <c r="A10" t="s">
        <v>8395</v>
      </c>
      <c r="B10">
        <f>COUNTIFS('Master Data'!$D$1:$D$4115, "&gt;=35000", 'Master Data'!$D$1:$D$4115, "&lt;39999", 'Master Data'!$F$1:$F$4115, "successful")</f>
        <v>26</v>
      </c>
      <c r="C10">
        <f>COUNTIFS('Master Data'!$D$1:$D$4115, "&gt;=35000", 'Master Data'!$D$1:$D$4115, "&lt;39999", 'Master Data'!$F$1:$F$4115, "failed")</f>
        <v>22</v>
      </c>
      <c r="D10">
        <f>COUNTIFS('Master Data'!$D$1:$D$4115, "&gt;=35000", 'Master Data'!$D$1:$D$4115, "&lt;39999", 'Master Data'!$F$1:$F$4115, 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">
      <c r="A11" t="s">
        <v>8396</v>
      </c>
      <c r="B11">
        <f>COUNTIFS('Master Data'!$D$1:$D$4115, "&gt;=40000", 'Master Data'!$D$1:$D$4115, "&lt;44999", 'Master Data'!$F$1:$F$4115, "successful")</f>
        <v>21</v>
      </c>
      <c r="C11">
        <f>COUNTIFS('Master Data'!$D$1:$D$4115, "&gt;=40000", 'Master Data'!$D$1:$D$4115, "&lt;44999", 'Master Data'!$F$1:$F$4115, "failed")</f>
        <v>16</v>
      </c>
      <c r="D11">
        <f>COUNTIFS('Master Data'!$D$1:$D$4115, "&gt;=40000", 'Master Data'!$D$1:$D$4115, "&lt;44999", 'Master Data'!$F$1:$F$4115, 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3">
      <c r="A12" t="s">
        <v>8397</v>
      </c>
      <c r="B12">
        <f>COUNTIFS('Master Data'!$D$1:$D$4115, "&gt;=45000", 'Master Data'!$D$1:$D$4115, "&lt;49999", 'Master Data'!$F$1:$F$4115, "successful")</f>
        <v>6</v>
      </c>
      <c r="C12">
        <f>COUNTIFS('Master Data'!$D$1:$D$4115, "&gt;=45000", 'Master Data'!$D$1:$D$4115, "&lt;49999", 'Master Data'!$F$1:$F$4115, "failed")</f>
        <v>11</v>
      </c>
      <c r="D12">
        <f>COUNTIFS('Master Data'!$D$1:$D$4115, "&gt;=45000", 'Master Data'!$D$1:$D$4115, "&lt;49999", 'Master Data'!$F$1:$F$4115, 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">
      <c r="A13" t="s">
        <v>8398</v>
      </c>
      <c r="B13">
        <f>COUNTIFS('Master Data'!$D$1:$D$4115,"&gt;=50000", 'Master Data'!$F$1:$F$4115, "successful")</f>
        <v>86</v>
      </c>
      <c r="C13">
        <f>COUNTIFS('Master Data'!$D$1:$D$4115,"&gt;=50000", 'Master Data'!$F$1:$F$4115, "failed")</f>
        <v>258</v>
      </c>
      <c r="D13">
        <f>COUNTIFS('Master Data'!$D$1:$D$4115,"&gt;=50000", 'Master Data'!$F$1:$F$4115, 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ignoredErrors>
    <ignoredError sqref="C2:C6 C11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 Data</vt:lpstr>
      <vt:lpstr>Outcome by category</vt:lpstr>
      <vt:lpstr>Outcome by sub-category</vt:lpstr>
      <vt:lpstr>Outcome by Created Date</vt:lpstr>
      <vt:lpstr>Bonus Exercise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Melody Yunchen Zhang</cp:lastModifiedBy>
  <dcterms:created xsi:type="dcterms:W3CDTF">2017-04-20T15:17:24Z</dcterms:created>
  <dcterms:modified xsi:type="dcterms:W3CDTF">2018-04-17T02:34:44Z</dcterms:modified>
</cp:coreProperties>
</file>