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etstarairways-my.sharepoint.com/personal/michael_hofstein_jetstar_com/Documents/#5 WFP/"/>
    </mc:Choice>
  </mc:AlternateContent>
  <xr:revisionPtr revIDLastSave="0" documentId="8_{F4C4B062-8639-4E9D-A9EB-0BEE8DB98F39}" xr6:coauthVersionLast="47" xr6:coauthVersionMax="47" xr10:uidLastSave="{00000000-0000-0000-0000-000000000000}"/>
  <bookViews>
    <workbookView xWindow="-13725" yWindow="-16320" windowWidth="29040" windowHeight="15720" firstSheet="7" activeTab="7" xr2:uid="{C559188A-F9F5-4E50-95B4-90117632ABC6}"/>
  </bookViews>
  <sheets>
    <sheet name="Trainer Numbers" sheetId="10" r:id="rId1"/>
    <sheet name="Training Movement - Calc" sheetId="1" r:id="rId2"/>
    <sheet name="LT Capacity" sheetId="2" state="hidden" r:id="rId3"/>
    <sheet name="LT Capacity V2" sheetId="4" state="hidden" r:id="rId4"/>
    <sheet name="Sheet2" sheetId="3" state="hidden" r:id="rId5"/>
    <sheet name="LT Capacity V2 Testing" sheetId="5" state="hidden" r:id="rId6"/>
    <sheet name="LT Capacity V2 NB (2)" sheetId="6" state="hidden" r:id="rId7"/>
    <sheet name="LT Capacity NW25 NS26" sheetId="18" r:id="rId8"/>
    <sheet name="LT Capacity NZ CHCCNS AKLBNE 9F" sheetId="17" r:id="rId9"/>
    <sheet name="LT Capacity NZ" sheetId="7" r:id="rId10"/>
    <sheet name="LT Capacity V3 NB" sheetId="9" state="hidden" r:id="rId11"/>
    <sheet name="LT Capacity V4 NB" sheetId="11" state="hidden" r:id="rId12"/>
    <sheet name="LT Capacity V6" sheetId="12" r:id="rId13"/>
    <sheet name="LT Capacity WB" sheetId="8" r:id="rId14"/>
    <sheet name="LT Capacity NZ V2" sheetId="13" r:id="rId15"/>
    <sheet name="LT Capacity NZ CHCCNS" sheetId="15" r:id="rId16"/>
    <sheet name="LT Capacity NZ CHCCNS AKLBNE" sheetId="16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8" i="18" l="1"/>
  <c r="AA28" i="18"/>
  <c r="AA27" i="18"/>
  <c r="Y34" i="10"/>
  <c r="AA24" i="17"/>
  <c r="AA25" i="17"/>
  <c r="AA26" i="17"/>
  <c r="AV22" i="17"/>
  <c r="Y16" i="10"/>
  <c r="E25" i="17"/>
  <c r="F25" i="17"/>
  <c r="G25" i="17"/>
  <c r="H25" i="17"/>
  <c r="I25" i="17"/>
  <c r="J25" i="17"/>
  <c r="J30" i="17" s="1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Y30" i="17" s="1"/>
  <c r="Z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W26" i="17"/>
  <c r="AX26" i="17"/>
  <c r="AY26" i="17"/>
  <c r="AZ26" i="17"/>
  <c r="BA26" i="17"/>
  <c r="BB26" i="17"/>
  <c r="BC26" i="17"/>
  <c r="BD26" i="17"/>
  <c r="BE26" i="17"/>
  <c r="BF26" i="17"/>
  <c r="BG26" i="17"/>
  <c r="BH26" i="17"/>
  <c r="BI26" i="17"/>
  <c r="BJ26" i="17"/>
  <c r="BK26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W24" i="17"/>
  <c r="AX24" i="17"/>
  <c r="AY24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Z30" i="17"/>
  <c r="I30" i="17"/>
  <c r="AH5" i="10"/>
  <c r="AH4" i="10"/>
  <c r="Y17" i="10"/>
  <c r="X27" i="18"/>
  <c r="AG4" i="10"/>
  <c r="Q21" i="12"/>
  <c r="R21" i="12" s="1"/>
  <c r="S21" i="12" s="1"/>
  <c r="T21" i="12" s="1"/>
  <c r="U21" i="12" s="1"/>
  <c r="V21" i="12" s="1"/>
  <c r="W21" i="12" s="1"/>
  <c r="X21" i="12" s="1"/>
  <c r="Y21" i="12" s="1"/>
  <c r="Z21" i="12" s="1"/>
  <c r="AA21" i="12" s="1"/>
  <c r="AB21" i="12" s="1"/>
  <c r="AC21" i="12" s="1"/>
  <c r="AD21" i="12" s="1"/>
  <c r="AE21" i="12" s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G9" i="10"/>
  <c r="AG8" i="10"/>
  <c r="AG7" i="10"/>
  <c r="AG6" i="10"/>
  <c r="AG5" i="10"/>
  <c r="M25" i="12"/>
  <c r="T26" i="18"/>
  <c r="R14" i="18"/>
  <c r="N14" i="18"/>
  <c r="L13" i="18"/>
  <c r="T15" i="18"/>
  <c r="X14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Z27" i="18"/>
  <c r="Y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D29" i="18" s="1"/>
  <c r="AC26" i="18"/>
  <c r="AB26" i="18"/>
  <c r="AA26" i="18"/>
  <c r="Z26" i="18"/>
  <c r="Y26" i="18"/>
  <c r="X26" i="18"/>
  <c r="X29" i="18" s="1"/>
  <c r="W26" i="18"/>
  <c r="V26" i="18"/>
  <c r="U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P23" i="18"/>
  <c r="O23" i="18"/>
  <c r="N23" i="18"/>
  <c r="M23" i="18"/>
  <c r="L23" i="18"/>
  <c r="K23" i="18"/>
  <c r="J23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W14" i="18"/>
  <c r="V14" i="18"/>
  <c r="U14" i="18"/>
  <c r="T14" i="18"/>
  <c r="S14" i="18"/>
  <c r="Q14" i="18"/>
  <c r="P14" i="18"/>
  <c r="O14" i="18"/>
  <c r="M14" i="18"/>
  <c r="L14" i="18"/>
  <c r="K14" i="18"/>
  <c r="J14" i="18"/>
  <c r="I14" i="18"/>
  <c r="H14" i="18"/>
  <c r="G14" i="18"/>
  <c r="F14" i="18"/>
  <c r="E14" i="18"/>
  <c r="D14" i="18"/>
  <c r="C14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K13" i="18"/>
  <c r="J13" i="18"/>
  <c r="I13" i="18"/>
  <c r="H13" i="18"/>
  <c r="G13" i="18"/>
  <c r="F13" i="18"/>
  <c r="E13" i="18"/>
  <c r="D13" i="18"/>
  <c r="C13" i="18"/>
  <c r="AZ10" i="17"/>
  <c r="BA10" i="17" s="1"/>
  <c r="BB10" i="17" s="1"/>
  <c r="BC10" i="17" s="1"/>
  <c r="BD10" i="17" s="1"/>
  <c r="BE10" i="17" s="1"/>
  <c r="BF10" i="17" s="1"/>
  <c r="BG10" i="17" s="1"/>
  <c r="BH10" i="17" s="1"/>
  <c r="BI10" i="17" s="1"/>
  <c r="BJ10" i="17" s="1"/>
  <c r="BK10" i="17" s="1"/>
  <c r="BF11" i="17"/>
  <c r="BG11" i="17"/>
  <c r="BH11" i="17"/>
  <c r="BI11" i="17"/>
  <c r="BJ11" i="17"/>
  <c r="BK11" i="17"/>
  <c r="BF12" i="17"/>
  <c r="BG12" i="17"/>
  <c r="BH12" i="17"/>
  <c r="BI12" i="17"/>
  <c r="BJ12" i="17"/>
  <c r="BK12" i="17"/>
  <c r="BF13" i="17"/>
  <c r="BG13" i="17"/>
  <c r="BH13" i="17"/>
  <c r="BI13" i="17"/>
  <c r="BJ13" i="17"/>
  <c r="BK13" i="17"/>
  <c r="AZ11" i="17"/>
  <c r="BA11" i="17"/>
  <c r="BB11" i="17"/>
  <c r="BC11" i="17"/>
  <c r="BD11" i="17"/>
  <c r="BE11" i="17"/>
  <c r="AZ12" i="17"/>
  <c r="BA12" i="17"/>
  <c r="BB12" i="17"/>
  <c r="BC12" i="17"/>
  <c r="BD12" i="17"/>
  <c r="BE12" i="17"/>
  <c r="AZ13" i="17"/>
  <c r="BA13" i="17"/>
  <c r="BB13" i="17"/>
  <c r="BC13" i="17"/>
  <c r="BD13" i="17"/>
  <c r="BE13" i="17"/>
  <c r="AD30" i="18" l="1"/>
  <c r="AH30" i="17"/>
  <c r="U30" i="17"/>
  <c r="AG30" i="17"/>
  <c r="T30" i="17"/>
  <c r="H30" i="17"/>
  <c r="AF30" i="17"/>
  <c r="AB30" i="17"/>
  <c r="G30" i="17"/>
  <c r="AA30" i="17"/>
  <c r="AR30" i="17"/>
  <c r="BE30" i="17"/>
  <c r="AT30" i="17"/>
  <c r="BD30" i="17"/>
  <c r="AS30" i="17"/>
  <c r="BK30" i="17"/>
  <c r="AY30" i="17"/>
  <c r="AX30" i="17"/>
  <c r="AW30" i="17"/>
  <c r="Q30" i="17"/>
  <c r="BJ30" i="17"/>
  <c r="BC30" i="17"/>
  <c r="AQ30" i="17"/>
  <c r="AE30" i="17"/>
  <c r="S30" i="17"/>
  <c r="BB30" i="17"/>
  <c r="AD30" i="17"/>
  <c r="F30" i="17"/>
  <c r="AO30" i="17"/>
  <c r="E30" i="17"/>
  <c r="AP30" i="17"/>
  <c r="R30" i="17"/>
  <c r="BA30" i="17"/>
  <c r="AC30" i="17"/>
  <c r="P30" i="17"/>
  <c r="AM30" i="17"/>
  <c r="AN30" i="17"/>
  <c r="N30" i="17"/>
  <c r="L30" i="17"/>
  <c r="O30" i="17"/>
  <c r="AL30" i="17"/>
  <c r="BI30" i="17"/>
  <c r="AK30" i="17"/>
  <c r="M30" i="17"/>
  <c r="BH30" i="17"/>
  <c r="AJ30" i="17"/>
  <c r="X30" i="17"/>
  <c r="BG30" i="17"/>
  <c r="AU30" i="17"/>
  <c r="AI30" i="17"/>
  <c r="W30" i="17"/>
  <c r="K30" i="17"/>
  <c r="AZ30" i="17"/>
  <c r="V30" i="17"/>
  <c r="BF30" i="17"/>
  <c r="L16" i="18"/>
  <c r="N16" i="18"/>
  <c r="X16" i="18"/>
  <c r="D16" i="18"/>
  <c r="P16" i="18"/>
  <c r="F16" i="18"/>
  <c r="AA32" i="18"/>
  <c r="H16" i="18"/>
  <c r="V16" i="18"/>
  <c r="J16" i="18"/>
  <c r="T16" i="18"/>
  <c r="R16" i="18"/>
  <c r="Q23" i="18"/>
  <c r="D32" i="18"/>
  <c r="D29" i="18"/>
  <c r="D30" i="18" s="1"/>
  <c r="D31" i="18" s="1"/>
  <c r="D33" i="18" s="1"/>
  <c r="E32" i="18"/>
  <c r="E29" i="18"/>
  <c r="E30" i="18" s="1"/>
  <c r="E31" i="18" s="1"/>
  <c r="E33" i="18" s="1"/>
  <c r="F32" i="18"/>
  <c r="F29" i="18"/>
  <c r="F30" i="18" s="1"/>
  <c r="F31" i="18" s="1"/>
  <c r="F33" i="18" s="1"/>
  <c r="G32" i="18"/>
  <c r="G29" i="18"/>
  <c r="G30" i="18" s="1"/>
  <c r="G31" i="18" s="1"/>
  <c r="G33" i="18" s="1"/>
  <c r="H32" i="18"/>
  <c r="H29" i="18"/>
  <c r="H30" i="18" s="1"/>
  <c r="H31" i="18" s="1"/>
  <c r="H33" i="18" s="1"/>
  <c r="I32" i="18"/>
  <c r="I29" i="18"/>
  <c r="I30" i="18" s="1"/>
  <c r="I31" i="18" s="1"/>
  <c r="I33" i="18" s="1"/>
  <c r="J32" i="18"/>
  <c r="J29" i="18"/>
  <c r="J30" i="18" s="1"/>
  <c r="J31" i="18" s="1"/>
  <c r="J33" i="18" s="1"/>
  <c r="K32" i="18"/>
  <c r="K29" i="18"/>
  <c r="K30" i="18" s="1"/>
  <c r="L32" i="18"/>
  <c r="L29" i="18"/>
  <c r="L30" i="18" s="1"/>
  <c r="L31" i="18" s="1"/>
  <c r="L33" i="18" s="1"/>
  <c r="M32" i="18"/>
  <c r="M29" i="18"/>
  <c r="M30" i="18" s="1"/>
  <c r="M31" i="18" s="1"/>
  <c r="M33" i="18" s="1"/>
  <c r="N32" i="18"/>
  <c r="N29" i="18"/>
  <c r="N30" i="18" s="1"/>
  <c r="N31" i="18" s="1"/>
  <c r="N33" i="18" s="1"/>
  <c r="O32" i="18"/>
  <c r="O29" i="18"/>
  <c r="O30" i="18" s="1"/>
  <c r="O31" i="18" s="1"/>
  <c r="O33" i="18" s="1"/>
  <c r="P32" i="18"/>
  <c r="P29" i="18"/>
  <c r="P30" i="18" s="1"/>
  <c r="P31" i="18" s="1"/>
  <c r="P33" i="18" s="1"/>
  <c r="Q32" i="18"/>
  <c r="Q29" i="18"/>
  <c r="Q30" i="18" s="1"/>
  <c r="Q31" i="18" s="1"/>
  <c r="Q33" i="18" s="1"/>
  <c r="R32" i="18"/>
  <c r="R29" i="18"/>
  <c r="R30" i="18" s="1"/>
  <c r="S32" i="18"/>
  <c r="S29" i="18"/>
  <c r="S30" i="18" s="1"/>
  <c r="T32" i="18"/>
  <c r="T29" i="18"/>
  <c r="T30" i="18" s="1"/>
  <c r="U32" i="18"/>
  <c r="U29" i="18"/>
  <c r="U30" i="18" s="1"/>
  <c r="V32" i="18"/>
  <c r="V29" i="18"/>
  <c r="V30" i="18" s="1"/>
  <c r="W32" i="18"/>
  <c r="W29" i="18"/>
  <c r="W30" i="18" s="1"/>
  <c r="X32" i="18"/>
  <c r="X30" i="18"/>
  <c r="Y32" i="18"/>
  <c r="Y29" i="18"/>
  <c r="Y30" i="18" s="1"/>
  <c r="Z32" i="18"/>
  <c r="Z29" i="18"/>
  <c r="Z30" i="18" s="1"/>
  <c r="AA29" i="18"/>
  <c r="AA30" i="18" s="1"/>
  <c r="AB32" i="18"/>
  <c r="AB29" i="18"/>
  <c r="AB30" i="18" s="1"/>
  <c r="AC32" i="18"/>
  <c r="AC29" i="18"/>
  <c r="AC30" i="18" s="1"/>
  <c r="AD32" i="18"/>
  <c r="AE32" i="18"/>
  <c r="AE29" i="18"/>
  <c r="AE30" i="18" s="1"/>
  <c r="AF32" i="18"/>
  <c r="AF29" i="18"/>
  <c r="AF30" i="18" s="1"/>
  <c r="AG32" i="18"/>
  <c r="AG29" i="18"/>
  <c r="AG30" i="18" s="1"/>
  <c r="AH32" i="18"/>
  <c r="AH29" i="18"/>
  <c r="AH30" i="18" s="1"/>
  <c r="AI32" i="18"/>
  <c r="AI29" i="18"/>
  <c r="AI30" i="18" s="1"/>
  <c r="AJ32" i="18"/>
  <c r="AJ29" i="18"/>
  <c r="AJ30" i="18" s="1"/>
  <c r="AK32" i="18"/>
  <c r="AK29" i="18"/>
  <c r="AK30" i="18" s="1"/>
  <c r="AL32" i="18"/>
  <c r="AL29" i="18"/>
  <c r="AL30" i="18" s="1"/>
  <c r="AM32" i="18"/>
  <c r="AM29" i="18"/>
  <c r="AM30" i="18" s="1"/>
  <c r="AN32" i="18"/>
  <c r="AN29" i="18"/>
  <c r="AN30" i="18" s="1"/>
  <c r="AO32" i="18"/>
  <c r="AO29" i="18"/>
  <c r="AO30" i="18" s="1"/>
  <c r="AP32" i="18"/>
  <c r="AP29" i="18"/>
  <c r="AP30" i="18" s="1"/>
  <c r="K31" i="18" l="1"/>
  <c r="K33" i="18" s="1"/>
  <c r="R31" i="18"/>
  <c r="R33" i="18" s="1"/>
  <c r="R23" i="18"/>
  <c r="D4" i="1"/>
  <c r="D13" i="1"/>
  <c r="D8" i="1"/>
  <c r="AD25" i="16"/>
  <c r="AV11" i="17"/>
  <c r="D26" i="17"/>
  <c r="D25" i="17"/>
  <c r="D24" i="17"/>
  <c r="D19" i="17"/>
  <c r="E19" i="17" s="1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Q19" i="17" s="1"/>
  <c r="R19" i="17" s="1"/>
  <c r="S19" i="17" s="1"/>
  <c r="T19" i="17" s="1"/>
  <c r="U19" i="17" s="1"/>
  <c r="V19" i="17" s="1"/>
  <c r="W19" i="17" s="1"/>
  <c r="X19" i="17" s="1"/>
  <c r="Y19" i="17" s="1"/>
  <c r="Z19" i="17" s="1"/>
  <c r="AA19" i="17" s="1"/>
  <c r="AB19" i="17" s="1"/>
  <c r="AC19" i="17" s="1"/>
  <c r="AD19" i="17" s="1"/>
  <c r="AE19" i="17" s="1"/>
  <c r="AF19" i="17" s="1"/>
  <c r="AG19" i="17" s="1"/>
  <c r="AH19" i="17" s="1"/>
  <c r="AI19" i="17" s="1"/>
  <c r="AJ19" i="17" s="1"/>
  <c r="AK19" i="17" s="1"/>
  <c r="AL19" i="17" s="1"/>
  <c r="AM19" i="17" s="1"/>
  <c r="AN19" i="17" s="1"/>
  <c r="AO19" i="17" s="1"/>
  <c r="AP19" i="17" s="1"/>
  <c r="AQ19" i="17" s="1"/>
  <c r="AR19" i="17" s="1"/>
  <c r="AS19" i="17" s="1"/>
  <c r="AT19" i="17" s="1"/>
  <c r="AU19" i="17" s="1"/>
  <c r="AV19" i="17" s="1"/>
  <c r="AW19" i="17" s="1"/>
  <c r="AX19" i="17" s="1"/>
  <c r="AY19" i="17" s="1"/>
  <c r="AZ19" i="17" s="1"/>
  <c r="BA19" i="17" s="1"/>
  <c r="BB19" i="17" s="1"/>
  <c r="BC19" i="17" s="1"/>
  <c r="BD19" i="17" s="1"/>
  <c r="BE19" i="17" s="1"/>
  <c r="BF19" i="17" s="1"/>
  <c r="BG19" i="17" s="1"/>
  <c r="BH19" i="17" s="1"/>
  <c r="BI19" i="17" s="1"/>
  <c r="BJ19" i="17" s="1"/>
  <c r="BK19" i="17" s="1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Q17" i="17" s="1"/>
  <c r="R17" i="17" s="1"/>
  <c r="S17" i="17" s="1"/>
  <c r="T17" i="17" s="1"/>
  <c r="U17" i="17" s="1"/>
  <c r="V17" i="17" s="1"/>
  <c r="W17" i="17" s="1"/>
  <c r="X17" i="17" s="1"/>
  <c r="AY13" i="17"/>
  <c r="AX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AY12" i="17"/>
  <c r="AX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Y11" i="17"/>
  <c r="AX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S23" i="18" l="1"/>
  <c r="S31" i="18"/>
  <c r="S33" i="18" s="1"/>
  <c r="D30" i="17"/>
  <c r="AV12" i="17"/>
  <c r="J14" i="17"/>
  <c r="N14" i="17"/>
  <c r="AV13" i="17"/>
  <c r="H14" i="17"/>
  <c r="F14" i="17"/>
  <c r="V14" i="17"/>
  <c r="P14" i="17"/>
  <c r="X14" i="17"/>
  <c r="L14" i="17"/>
  <c r="T14" i="17"/>
  <c r="E16" i="17"/>
  <c r="D14" i="17"/>
  <c r="R14" i="17"/>
  <c r="T23" i="18" l="1"/>
  <c r="T31" i="18"/>
  <c r="T33" i="18" s="1"/>
  <c r="F16" i="17"/>
  <c r="G16" i="17"/>
  <c r="U23" i="18" l="1"/>
  <c r="U31" i="18"/>
  <c r="U33" i="18" s="1"/>
  <c r="H16" i="17"/>
  <c r="V23" i="18" l="1"/>
  <c r="V31" i="18"/>
  <c r="V33" i="18" s="1"/>
  <c r="I16" i="17"/>
  <c r="W23" i="18" l="1"/>
  <c r="W31" i="18"/>
  <c r="W33" i="18" s="1"/>
  <c r="J16" i="17"/>
  <c r="X23" i="18" l="1"/>
  <c r="X31" i="18"/>
  <c r="X33" i="18" s="1"/>
  <c r="K16" i="17"/>
  <c r="Y23" i="18" l="1"/>
  <c r="Y31" i="18"/>
  <c r="Y33" i="18" s="1"/>
  <c r="L16" i="17"/>
  <c r="Z23" i="18" l="1"/>
  <c r="Z31" i="18"/>
  <c r="Z33" i="18" s="1"/>
  <c r="M16" i="17"/>
  <c r="AA23" i="18" l="1"/>
  <c r="AA31" i="18"/>
  <c r="AA33" i="18" s="1"/>
  <c r="N16" i="17"/>
  <c r="AB23" i="18" l="1"/>
  <c r="AB31" i="18"/>
  <c r="AB33" i="18" s="1"/>
  <c r="O16" i="17"/>
  <c r="AC23" i="18" l="1"/>
  <c r="AC31" i="18"/>
  <c r="AC33" i="18" s="1"/>
  <c r="P16" i="17"/>
  <c r="AD23" i="18" l="1"/>
  <c r="AD31" i="18"/>
  <c r="AD33" i="18" s="1"/>
  <c r="Q16" i="17"/>
  <c r="AE23" i="18" l="1"/>
  <c r="AE31" i="18"/>
  <c r="AE33" i="18" s="1"/>
  <c r="R16" i="17"/>
  <c r="AF23" i="18" l="1"/>
  <c r="AF31" i="18"/>
  <c r="AF33" i="18" s="1"/>
  <c r="S16" i="17"/>
  <c r="AG23" i="18" l="1"/>
  <c r="AG31" i="18"/>
  <c r="AG33" i="18" s="1"/>
  <c r="T16" i="17"/>
  <c r="AH23" i="18" l="1"/>
  <c r="AH31" i="18"/>
  <c r="AH33" i="18" s="1"/>
  <c r="U16" i="17"/>
  <c r="AI23" i="18" l="1"/>
  <c r="AI31" i="18"/>
  <c r="AI33" i="18" s="1"/>
  <c r="V16" i="17"/>
  <c r="AJ23" i="18" l="1"/>
  <c r="AJ31" i="18"/>
  <c r="AJ33" i="18" s="1"/>
  <c r="W16" i="17"/>
  <c r="AK23" i="18" l="1"/>
  <c r="AK31" i="18"/>
  <c r="AK33" i="18" s="1"/>
  <c r="X16" i="17"/>
  <c r="AL23" i="18" l="1"/>
  <c r="AL31" i="18"/>
  <c r="AL33" i="18" s="1"/>
  <c r="AM23" i="18" l="1"/>
  <c r="AM31" i="18"/>
  <c r="AM33" i="18" s="1"/>
  <c r="AN23" i="18" l="1"/>
  <c r="AN31" i="18"/>
  <c r="AN33" i="18" s="1"/>
  <c r="AO23" i="18" l="1"/>
  <c r="AO31" i="18"/>
  <c r="AO33" i="18" s="1"/>
  <c r="AP23" i="18" l="1"/>
  <c r="AP31" i="18"/>
  <c r="AP33" i="18" s="1"/>
  <c r="AY12" i="15" l="1"/>
  <c r="AY13" i="15"/>
  <c r="AY14" i="15"/>
  <c r="AY25" i="15"/>
  <c r="AY26" i="15"/>
  <c r="AY27" i="15"/>
  <c r="AY31" i="15"/>
  <c r="AQ12" i="15"/>
  <c r="AR12" i="15"/>
  <c r="AS12" i="15"/>
  <c r="AT12" i="15"/>
  <c r="AU12" i="15"/>
  <c r="AW12" i="15"/>
  <c r="AX12" i="15"/>
  <c r="AQ13" i="15"/>
  <c r="AR13" i="15"/>
  <c r="AS13" i="15"/>
  <c r="AT13" i="15"/>
  <c r="AU13" i="15"/>
  <c r="AW13" i="15"/>
  <c r="AX13" i="15"/>
  <c r="AQ14" i="15"/>
  <c r="AR14" i="15"/>
  <c r="AS14" i="15"/>
  <c r="AT14" i="15"/>
  <c r="AU14" i="15"/>
  <c r="AW14" i="15"/>
  <c r="AX14" i="15"/>
  <c r="AQ25" i="15"/>
  <c r="AR25" i="15"/>
  <c r="AS25" i="15"/>
  <c r="AT25" i="15"/>
  <c r="AV25" i="15"/>
  <c r="AW25" i="15"/>
  <c r="AX25" i="15"/>
  <c r="AQ26" i="15"/>
  <c r="AR26" i="15"/>
  <c r="AS26" i="15"/>
  <c r="AT26" i="15"/>
  <c r="AV26" i="15"/>
  <c r="AW26" i="15"/>
  <c r="AX26" i="15"/>
  <c r="AQ27" i="15"/>
  <c r="AR27" i="15"/>
  <c r="AS27" i="15"/>
  <c r="AT27" i="15"/>
  <c r="AV27" i="15"/>
  <c r="AW27" i="15"/>
  <c r="AX27" i="15"/>
  <c r="AQ31" i="15"/>
  <c r="AR31" i="15"/>
  <c r="AS31" i="15"/>
  <c r="AT31" i="15"/>
  <c r="AV31" i="15"/>
  <c r="AW31" i="15"/>
  <c r="AX31" i="15"/>
  <c r="AU161" i="16"/>
  <c r="AU160" i="16"/>
  <c r="AU159" i="16"/>
  <c r="AU158" i="16"/>
  <c r="AU157" i="16"/>
  <c r="AU156" i="16"/>
  <c r="AU155" i="16"/>
  <c r="AU154" i="16"/>
  <c r="AU153" i="16"/>
  <c r="AP27" i="16"/>
  <c r="AO27" i="16"/>
  <c r="AN27" i="16"/>
  <c r="AM27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AP25" i="16"/>
  <c r="AP31" i="16" s="1"/>
  <c r="AO25" i="16"/>
  <c r="AO31" i="16" s="1"/>
  <c r="AN25" i="16"/>
  <c r="AN31" i="16" s="1"/>
  <c r="AM25" i="16"/>
  <c r="AM31" i="16" s="1"/>
  <c r="AL25" i="16"/>
  <c r="AL31" i="16" s="1"/>
  <c r="AK25" i="16"/>
  <c r="AK31" i="16" s="1"/>
  <c r="AJ25" i="16"/>
  <c r="AJ31" i="16" s="1"/>
  <c r="AI25" i="16"/>
  <c r="AI31" i="16" s="1"/>
  <c r="AH25" i="16"/>
  <c r="AH31" i="16" s="1"/>
  <c r="AG25" i="16"/>
  <c r="AG31" i="16" s="1"/>
  <c r="AF25" i="16"/>
  <c r="AF31" i="16" s="1"/>
  <c r="AE25" i="16"/>
  <c r="AE31" i="16" s="1"/>
  <c r="AD31" i="16"/>
  <c r="AC25" i="16"/>
  <c r="AC31" i="16" s="1"/>
  <c r="AB25" i="16"/>
  <c r="AB31" i="16" s="1"/>
  <c r="AA25" i="16"/>
  <c r="AA31" i="16" s="1"/>
  <c r="Z25" i="16"/>
  <c r="Z31" i="16" s="1"/>
  <c r="Y25" i="16"/>
  <c r="Y31" i="16" s="1"/>
  <c r="X25" i="16"/>
  <c r="X31" i="16" s="1"/>
  <c r="W25" i="16"/>
  <c r="W31" i="16" s="1"/>
  <c r="V25" i="16"/>
  <c r="V31" i="16" s="1"/>
  <c r="U25" i="16"/>
  <c r="U31" i="16" s="1"/>
  <c r="T25" i="16"/>
  <c r="T31" i="16" s="1"/>
  <c r="S25" i="16"/>
  <c r="S31" i="16" s="1"/>
  <c r="R25" i="16"/>
  <c r="R31" i="16" s="1"/>
  <c r="Q25" i="16"/>
  <c r="Q31" i="16" s="1"/>
  <c r="P25" i="16"/>
  <c r="P31" i="16" s="1"/>
  <c r="O25" i="16"/>
  <c r="O31" i="16" s="1"/>
  <c r="N25" i="16"/>
  <c r="N31" i="16" s="1"/>
  <c r="M25" i="16"/>
  <c r="M31" i="16" s="1"/>
  <c r="L25" i="16"/>
  <c r="L31" i="16" s="1"/>
  <c r="K25" i="16"/>
  <c r="K31" i="16" s="1"/>
  <c r="J25" i="16"/>
  <c r="J31" i="16" s="1"/>
  <c r="I25" i="16"/>
  <c r="I31" i="16" s="1"/>
  <c r="H25" i="16"/>
  <c r="H31" i="16" s="1"/>
  <c r="G25" i="16"/>
  <c r="G31" i="16" s="1"/>
  <c r="F25" i="16"/>
  <c r="F31" i="16" s="1"/>
  <c r="E25" i="16"/>
  <c r="E31" i="16" s="1"/>
  <c r="D25" i="16"/>
  <c r="D31" i="16" s="1"/>
  <c r="C22" i="16"/>
  <c r="D21" i="16"/>
  <c r="E21" i="16" s="1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X21" i="16" s="1"/>
  <c r="Y21" i="16" s="1"/>
  <c r="Z21" i="16" s="1"/>
  <c r="AA21" i="16" s="1"/>
  <c r="AB21" i="16" s="1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D20" i="16"/>
  <c r="E20" i="16" s="1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X20" i="16" s="1"/>
  <c r="Y20" i="16" s="1"/>
  <c r="Z20" i="16" s="1"/>
  <c r="AA20" i="16" s="1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D19" i="16"/>
  <c r="E19" i="16" s="1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Q19" i="16" s="1"/>
  <c r="R19" i="16" s="1"/>
  <c r="S19" i="16" s="1"/>
  <c r="T19" i="16" s="1"/>
  <c r="U19" i="16" s="1"/>
  <c r="V19" i="16" s="1"/>
  <c r="W19" i="16" s="1"/>
  <c r="X19" i="16" s="1"/>
  <c r="Y19" i="16" s="1"/>
  <c r="Z19" i="16" s="1"/>
  <c r="AA19" i="16" s="1"/>
  <c r="AB19" i="16" s="1"/>
  <c r="AC19" i="16" s="1"/>
  <c r="AD19" i="16" s="1"/>
  <c r="AE19" i="16" s="1"/>
  <c r="AF19" i="16" s="1"/>
  <c r="AG19" i="16" s="1"/>
  <c r="AH19" i="16" s="1"/>
  <c r="AI19" i="16" s="1"/>
  <c r="AJ19" i="16" s="1"/>
  <c r="AK19" i="16" s="1"/>
  <c r="AL19" i="16" s="1"/>
  <c r="AM19" i="16" s="1"/>
  <c r="AN19" i="16" s="1"/>
  <c r="AO19" i="16" s="1"/>
  <c r="AP19" i="16" s="1"/>
  <c r="D18" i="16"/>
  <c r="E18" i="16" s="1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X18" i="16" s="1"/>
  <c r="Y18" i="16" s="1"/>
  <c r="Z18" i="16" s="1"/>
  <c r="AA18" i="16" s="1"/>
  <c r="AB18" i="16" s="1"/>
  <c r="AC18" i="16" s="1"/>
  <c r="AD18" i="16" s="1"/>
  <c r="AE18" i="16" s="1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D17" i="16"/>
  <c r="AP14" i="16"/>
  <c r="AO14" i="16"/>
  <c r="AN14" i="16"/>
  <c r="AM14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X15" i="16" s="1"/>
  <c r="W12" i="16"/>
  <c r="V12" i="16"/>
  <c r="V15" i="16" s="1"/>
  <c r="U12" i="16"/>
  <c r="T12" i="16"/>
  <c r="T15" i="16" s="1"/>
  <c r="S12" i="16"/>
  <c r="R12" i="16"/>
  <c r="R15" i="16" s="1"/>
  <c r="Q12" i="16"/>
  <c r="P12" i="16"/>
  <c r="P15" i="16" s="1"/>
  <c r="O12" i="16"/>
  <c r="N12" i="16"/>
  <c r="N15" i="16" s="1"/>
  <c r="M12" i="16"/>
  <c r="L12" i="16"/>
  <c r="L15" i="16" s="1"/>
  <c r="K12" i="16"/>
  <c r="J12" i="16"/>
  <c r="J15" i="16" s="1"/>
  <c r="I12" i="16"/>
  <c r="H12" i="16"/>
  <c r="H15" i="16" s="1"/>
  <c r="G12" i="16"/>
  <c r="F12" i="16"/>
  <c r="F15" i="16" s="1"/>
  <c r="E12" i="16"/>
  <c r="D12" i="16"/>
  <c r="D15" i="16" s="1"/>
  <c r="C12" i="16"/>
  <c r="AU161" i="15"/>
  <c r="AU160" i="15"/>
  <c r="AU159" i="15"/>
  <c r="AU158" i="15"/>
  <c r="AU157" i="15"/>
  <c r="AU156" i="15"/>
  <c r="AU155" i="15"/>
  <c r="AU154" i="15"/>
  <c r="AU153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AP25" i="15"/>
  <c r="AP31" i="15" s="1"/>
  <c r="AO25" i="15"/>
  <c r="AO31" i="15" s="1"/>
  <c r="AN25" i="15"/>
  <c r="AN31" i="15" s="1"/>
  <c r="AM25" i="15"/>
  <c r="AM31" i="15" s="1"/>
  <c r="AL25" i="15"/>
  <c r="AL31" i="15" s="1"/>
  <c r="AK25" i="15"/>
  <c r="AK31" i="15" s="1"/>
  <c r="AJ25" i="15"/>
  <c r="AJ31" i="15" s="1"/>
  <c r="AI25" i="15"/>
  <c r="AI31" i="15" s="1"/>
  <c r="AH25" i="15"/>
  <c r="AH31" i="15" s="1"/>
  <c r="AG25" i="15"/>
  <c r="AG31" i="15" s="1"/>
  <c r="AF25" i="15"/>
  <c r="AF31" i="15" s="1"/>
  <c r="AE25" i="15"/>
  <c r="AE31" i="15" s="1"/>
  <c r="AD25" i="15"/>
  <c r="AD31" i="15" s="1"/>
  <c r="AC25" i="15"/>
  <c r="AC31" i="15" s="1"/>
  <c r="AB25" i="15"/>
  <c r="AB31" i="15" s="1"/>
  <c r="AA25" i="15"/>
  <c r="AA31" i="15" s="1"/>
  <c r="Z25" i="15"/>
  <c r="Z31" i="15" s="1"/>
  <c r="Y25" i="15"/>
  <c r="Y31" i="15" s="1"/>
  <c r="X25" i="15"/>
  <c r="X31" i="15" s="1"/>
  <c r="W25" i="15"/>
  <c r="W31" i="15" s="1"/>
  <c r="V25" i="15"/>
  <c r="V31" i="15" s="1"/>
  <c r="U25" i="15"/>
  <c r="U31" i="15" s="1"/>
  <c r="T25" i="15"/>
  <c r="T31" i="15" s="1"/>
  <c r="S25" i="15"/>
  <c r="S31" i="15" s="1"/>
  <c r="R25" i="15"/>
  <c r="R31" i="15" s="1"/>
  <c r="Q25" i="15"/>
  <c r="Q31" i="15" s="1"/>
  <c r="P25" i="15"/>
  <c r="P31" i="15" s="1"/>
  <c r="O25" i="15"/>
  <c r="O31" i="15" s="1"/>
  <c r="N25" i="15"/>
  <c r="N31" i="15" s="1"/>
  <c r="M25" i="15"/>
  <c r="M31" i="15" s="1"/>
  <c r="L25" i="15"/>
  <c r="L31" i="15" s="1"/>
  <c r="K25" i="15"/>
  <c r="K31" i="15" s="1"/>
  <c r="J25" i="15"/>
  <c r="J31" i="15" s="1"/>
  <c r="I25" i="15"/>
  <c r="I31" i="15" s="1"/>
  <c r="H25" i="15"/>
  <c r="H31" i="15" s="1"/>
  <c r="G25" i="15"/>
  <c r="G31" i="15" s="1"/>
  <c r="F25" i="15"/>
  <c r="F31" i="15" s="1"/>
  <c r="E25" i="15"/>
  <c r="E31" i="15" s="1"/>
  <c r="D25" i="15"/>
  <c r="D31" i="15" s="1"/>
  <c r="C22" i="15"/>
  <c r="D21" i="15"/>
  <c r="E21" i="15" s="1"/>
  <c r="F21" i="15" s="1"/>
  <c r="G21" i="15" s="1"/>
  <c r="H21" i="15" s="1"/>
  <c r="I21" i="15" s="1"/>
  <c r="J21" i="15" s="1"/>
  <c r="K21" i="15" s="1"/>
  <c r="L21" i="15" s="1"/>
  <c r="M21" i="15" s="1"/>
  <c r="N21" i="15" s="1"/>
  <c r="O21" i="15" s="1"/>
  <c r="P21" i="15" s="1"/>
  <c r="Q21" i="15" s="1"/>
  <c r="R21" i="15" s="1"/>
  <c r="S21" i="15" s="1"/>
  <c r="T21" i="15" s="1"/>
  <c r="U21" i="15" s="1"/>
  <c r="V21" i="15" s="1"/>
  <c r="W21" i="15" s="1"/>
  <c r="X21" i="15" s="1"/>
  <c r="Y21" i="15" s="1"/>
  <c r="Z21" i="15" s="1"/>
  <c r="AA21" i="15" s="1"/>
  <c r="AB21" i="15" s="1"/>
  <c r="AC21" i="15" s="1"/>
  <c r="AD21" i="15" s="1"/>
  <c r="AE21" i="15" s="1"/>
  <c r="AF21" i="15" s="1"/>
  <c r="AG21" i="15" s="1"/>
  <c r="AH21" i="15" s="1"/>
  <c r="AI21" i="15" s="1"/>
  <c r="AJ21" i="15" s="1"/>
  <c r="AK21" i="15" s="1"/>
  <c r="AL21" i="15" s="1"/>
  <c r="AM21" i="15" s="1"/>
  <c r="AN21" i="15" s="1"/>
  <c r="AO21" i="15" s="1"/>
  <c r="AP21" i="15" s="1"/>
  <c r="AQ21" i="15" s="1"/>
  <c r="AR21" i="15" s="1"/>
  <c r="AS21" i="15" s="1"/>
  <c r="AT21" i="15" s="1"/>
  <c r="AU21" i="15" s="1"/>
  <c r="AV21" i="15" s="1"/>
  <c r="AW21" i="15" s="1"/>
  <c r="AX21" i="15" s="1"/>
  <c r="AY21" i="15" s="1"/>
  <c r="D20" i="15"/>
  <c r="E20" i="15" s="1"/>
  <c r="F20" i="15" s="1"/>
  <c r="G20" i="15" s="1"/>
  <c r="H20" i="15" s="1"/>
  <c r="I20" i="15" s="1"/>
  <c r="J20" i="15" s="1"/>
  <c r="K20" i="15" s="1"/>
  <c r="L20" i="15" s="1"/>
  <c r="M20" i="15" s="1"/>
  <c r="N20" i="15" s="1"/>
  <c r="O20" i="15" s="1"/>
  <c r="P20" i="15" s="1"/>
  <c r="Q20" i="15" s="1"/>
  <c r="R20" i="15" s="1"/>
  <c r="S20" i="15" s="1"/>
  <c r="T20" i="15" s="1"/>
  <c r="U20" i="15" s="1"/>
  <c r="V20" i="15" s="1"/>
  <c r="W20" i="15" s="1"/>
  <c r="X20" i="15" s="1"/>
  <c r="Y20" i="15" s="1"/>
  <c r="Z20" i="15" s="1"/>
  <c r="AA20" i="15" s="1"/>
  <c r="AB20" i="15" s="1"/>
  <c r="AC20" i="15" s="1"/>
  <c r="AD20" i="15" s="1"/>
  <c r="AE20" i="15" s="1"/>
  <c r="AF20" i="15" s="1"/>
  <c r="AG20" i="15" s="1"/>
  <c r="AH20" i="15" s="1"/>
  <c r="AI20" i="15" s="1"/>
  <c r="AJ20" i="15" s="1"/>
  <c r="AK20" i="15" s="1"/>
  <c r="AL20" i="15" s="1"/>
  <c r="AM20" i="15" s="1"/>
  <c r="AN20" i="15" s="1"/>
  <c r="AO20" i="15" s="1"/>
  <c r="AP20" i="15" s="1"/>
  <c r="AQ20" i="15" s="1"/>
  <c r="AR20" i="15" s="1"/>
  <c r="AS20" i="15" s="1"/>
  <c r="AT20" i="15" s="1"/>
  <c r="AU20" i="15" s="1"/>
  <c r="AV20" i="15" s="1"/>
  <c r="AW20" i="15" s="1"/>
  <c r="AX20" i="15" s="1"/>
  <c r="AY20" i="15" s="1"/>
  <c r="D19" i="15"/>
  <c r="E19" i="15" s="1"/>
  <c r="F19" i="15" s="1"/>
  <c r="G19" i="15" s="1"/>
  <c r="H19" i="15" s="1"/>
  <c r="I19" i="15" s="1"/>
  <c r="J19" i="15" s="1"/>
  <c r="K19" i="15" s="1"/>
  <c r="L19" i="15" s="1"/>
  <c r="M19" i="15" s="1"/>
  <c r="N19" i="15" s="1"/>
  <c r="O19" i="15" s="1"/>
  <c r="P19" i="15" s="1"/>
  <c r="Q19" i="15" s="1"/>
  <c r="R19" i="15" s="1"/>
  <c r="S19" i="15" s="1"/>
  <c r="T19" i="15" s="1"/>
  <c r="U19" i="15" s="1"/>
  <c r="V19" i="15" s="1"/>
  <c r="W19" i="15" s="1"/>
  <c r="X19" i="15" s="1"/>
  <c r="Y19" i="15" s="1"/>
  <c r="Z19" i="15" s="1"/>
  <c r="AA19" i="15" s="1"/>
  <c r="AB19" i="15" s="1"/>
  <c r="AC19" i="15" s="1"/>
  <c r="AD19" i="15" s="1"/>
  <c r="AE19" i="15" s="1"/>
  <c r="AF19" i="15" s="1"/>
  <c r="AG19" i="15" s="1"/>
  <c r="AH19" i="15" s="1"/>
  <c r="AI19" i="15" s="1"/>
  <c r="AJ19" i="15" s="1"/>
  <c r="AK19" i="15" s="1"/>
  <c r="AL19" i="15" s="1"/>
  <c r="AM19" i="15" s="1"/>
  <c r="AN19" i="15" s="1"/>
  <c r="AO19" i="15" s="1"/>
  <c r="AP19" i="15" s="1"/>
  <c r="AQ19" i="15" s="1"/>
  <c r="AR19" i="15" s="1"/>
  <c r="AS19" i="15" s="1"/>
  <c r="AT19" i="15" s="1"/>
  <c r="AU19" i="15" s="1"/>
  <c r="AV19" i="15" s="1"/>
  <c r="AW19" i="15" s="1"/>
  <c r="AX19" i="15" s="1"/>
  <c r="AY19" i="15" s="1"/>
  <c r="D18" i="15"/>
  <c r="E18" i="15" s="1"/>
  <c r="F18" i="15" s="1"/>
  <c r="G18" i="15" s="1"/>
  <c r="H18" i="15" s="1"/>
  <c r="I18" i="15" s="1"/>
  <c r="J18" i="15" s="1"/>
  <c r="K18" i="15" s="1"/>
  <c r="L18" i="15" s="1"/>
  <c r="M18" i="15" s="1"/>
  <c r="N18" i="15" s="1"/>
  <c r="O18" i="15" s="1"/>
  <c r="P18" i="15" s="1"/>
  <c r="Q18" i="15" s="1"/>
  <c r="R18" i="15" s="1"/>
  <c r="S18" i="15" s="1"/>
  <c r="T18" i="15" s="1"/>
  <c r="U18" i="15" s="1"/>
  <c r="V18" i="15" s="1"/>
  <c r="W18" i="15" s="1"/>
  <c r="X18" i="15" s="1"/>
  <c r="Y18" i="15" s="1"/>
  <c r="Z18" i="15" s="1"/>
  <c r="AA18" i="15" s="1"/>
  <c r="AB18" i="15" s="1"/>
  <c r="AC18" i="15" s="1"/>
  <c r="AD18" i="15" s="1"/>
  <c r="AE18" i="15" s="1"/>
  <c r="AF18" i="15" s="1"/>
  <c r="AG18" i="15" s="1"/>
  <c r="AH18" i="15" s="1"/>
  <c r="AI18" i="15" s="1"/>
  <c r="AJ18" i="15" s="1"/>
  <c r="AK18" i="15" s="1"/>
  <c r="AL18" i="15" s="1"/>
  <c r="AM18" i="15" s="1"/>
  <c r="AN18" i="15" s="1"/>
  <c r="AO18" i="15" s="1"/>
  <c r="AP18" i="15" s="1"/>
  <c r="AQ18" i="15" s="1"/>
  <c r="AR18" i="15" s="1"/>
  <c r="AS18" i="15" s="1"/>
  <c r="AT18" i="15" s="1"/>
  <c r="AU18" i="15" s="1"/>
  <c r="AV18" i="15" s="1"/>
  <c r="AW18" i="15" s="1"/>
  <c r="AX18" i="15" s="1"/>
  <c r="AY18" i="15" s="1"/>
  <c r="D17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X15" i="15" s="1"/>
  <c r="W12" i="15"/>
  <c r="V12" i="15"/>
  <c r="V15" i="15" s="1"/>
  <c r="U12" i="15"/>
  <c r="T12" i="15"/>
  <c r="T15" i="15" s="1"/>
  <c r="S12" i="15"/>
  <c r="R12" i="15"/>
  <c r="R15" i="15" s="1"/>
  <c r="Q12" i="15"/>
  <c r="P12" i="15"/>
  <c r="P15" i="15" s="1"/>
  <c r="O12" i="15"/>
  <c r="N12" i="15"/>
  <c r="N15" i="15" s="1"/>
  <c r="M12" i="15"/>
  <c r="L12" i="15"/>
  <c r="L15" i="15" s="1"/>
  <c r="K12" i="15"/>
  <c r="J12" i="15"/>
  <c r="J15" i="15" s="1"/>
  <c r="I12" i="15"/>
  <c r="H12" i="15"/>
  <c r="H15" i="15" s="1"/>
  <c r="G12" i="15"/>
  <c r="F12" i="15"/>
  <c r="F15" i="15" s="1"/>
  <c r="E12" i="15"/>
  <c r="D12" i="15"/>
  <c r="D15" i="15" s="1"/>
  <c r="C12" i="15"/>
  <c r="AI14" i="13"/>
  <c r="X36" i="10"/>
  <c r="AA31" i="10"/>
  <c r="X34" i="10" s="1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J12" i="13"/>
  <c r="AK12" i="13"/>
  <c r="AL12" i="13"/>
  <c r="AM12" i="13"/>
  <c r="AN12" i="13"/>
  <c r="AO12" i="13"/>
  <c r="AP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J14" i="13"/>
  <c r="AK14" i="13"/>
  <c r="AL14" i="13"/>
  <c r="AM14" i="13"/>
  <c r="AN14" i="13"/>
  <c r="AO14" i="13"/>
  <c r="AP14" i="13"/>
  <c r="O14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J13" i="13"/>
  <c r="AK13" i="13"/>
  <c r="AL13" i="13"/>
  <c r="AM13" i="13"/>
  <c r="AN13" i="13"/>
  <c r="AO13" i="13"/>
  <c r="AP13" i="13"/>
  <c r="C13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I26" i="13"/>
  <c r="AJ26" i="13"/>
  <c r="AK26" i="13"/>
  <c r="AL26" i="13"/>
  <c r="AM26" i="13"/>
  <c r="AN26" i="13"/>
  <c r="AO26" i="13"/>
  <c r="AP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I27" i="13"/>
  <c r="AJ27" i="13"/>
  <c r="AK27" i="13"/>
  <c r="AL27" i="13"/>
  <c r="AM27" i="13"/>
  <c r="AN27" i="13"/>
  <c r="AO27" i="13"/>
  <c r="AP27" i="13"/>
  <c r="D27" i="13"/>
  <c r="D26" i="13"/>
  <c r="D25" i="13"/>
  <c r="C22" i="13"/>
  <c r="D20" i="13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D18" i="13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D17" i="13"/>
  <c r="E17" i="13" s="1"/>
  <c r="F17" i="13" s="1"/>
  <c r="D19" i="13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D21" i="13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W39" i="10"/>
  <c r="V39" i="10"/>
  <c r="U39" i="10"/>
  <c r="X44" i="10"/>
  <c r="AU161" i="13"/>
  <c r="AU160" i="13"/>
  <c r="AU159" i="13"/>
  <c r="AU158" i="13"/>
  <c r="AU157" i="13"/>
  <c r="AU156" i="13"/>
  <c r="AU155" i="13"/>
  <c r="AU154" i="13"/>
  <c r="AU153" i="13"/>
  <c r="R12" i="12"/>
  <c r="X17" i="10"/>
  <c r="X16" i="10"/>
  <c r="X24" i="10" s="1"/>
  <c r="J25" i="12"/>
  <c r="H12" i="12"/>
  <c r="L25" i="12"/>
  <c r="W25" i="12"/>
  <c r="E12" i="2"/>
  <c r="R17" i="10"/>
  <c r="R18" i="10"/>
  <c r="R22" i="10" s="1"/>
  <c r="R19" i="10"/>
  <c r="R20" i="10"/>
  <c r="R16" i="10"/>
  <c r="AE17" i="10"/>
  <c r="AE18" i="10" s="1"/>
  <c r="K22" i="12"/>
  <c r="L22" i="12"/>
  <c r="M22" i="12"/>
  <c r="N22" i="12"/>
  <c r="O22" i="12"/>
  <c r="P22" i="12"/>
  <c r="Q22" i="12"/>
  <c r="X18" i="10"/>
  <c r="X19" i="10"/>
  <c r="X27" i="10" s="1"/>
  <c r="X20" i="10"/>
  <c r="X28" i="10" s="1"/>
  <c r="J22" i="12"/>
  <c r="H27" i="12"/>
  <c r="X39" i="10" l="1"/>
  <c r="X47" i="10" s="1"/>
  <c r="X38" i="10"/>
  <c r="X46" i="10" s="1"/>
  <c r="X37" i="10"/>
  <c r="X45" i="10" s="1"/>
  <c r="Y21" i="10"/>
  <c r="X35" i="10"/>
  <c r="Y35" i="10" s="1"/>
  <c r="X43" i="10" s="1"/>
  <c r="AV12" i="15"/>
  <c r="AV13" i="15"/>
  <c r="AV14" i="15"/>
  <c r="AU25" i="15"/>
  <c r="AU26" i="15"/>
  <c r="AU27" i="15"/>
  <c r="D28" i="16"/>
  <c r="D29" i="16" s="1"/>
  <c r="D30" i="16" s="1"/>
  <c r="D32" i="16" s="1"/>
  <c r="D22" i="16"/>
  <c r="E17" i="16"/>
  <c r="D28" i="15"/>
  <c r="D29" i="15" s="1"/>
  <c r="D30" i="15" s="1"/>
  <c r="D32" i="15" s="1"/>
  <c r="D22" i="15"/>
  <c r="E17" i="15"/>
  <c r="AI12" i="13"/>
  <c r="AH27" i="13"/>
  <c r="AH26" i="13"/>
  <c r="AH31" i="13" s="1"/>
  <c r="AI13" i="13"/>
  <c r="H31" i="13"/>
  <c r="M31" i="13"/>
  <c r="AF31" i="13"/>
  <c r="AC31" i="13"/>
  <c r="E31" i="13"/>
  <c r="AO31" i="13"/>
  <c r="AG31" i="13"/>
  <c r="Y31" i="13"/>
  <c r="I31" i="13"/>
  <c r="X31" i="13"/>
  <c r="Q31" i="13"/>
  <c r="D15" i="13"/>
  <c r="X15" i="13"/>
  <c r="H15" i="13"/>
  <c r="F15" i="13"/>
  <c r="P15" i="13"/>
  <c r="U31" i="13"/>
  <c r="P31" i="13"/>
  <c r="T15" i="13"/>
  <c r="R15" i="13"/>
  <c r="N15" i="13"/>
  <c r="V15" i="13"/>
  <c r="D28" i="13"/>
  <c r="D29" i="13" s="1"/>
  <c r="D30" i="13" s="1"/>
  <c r="D32" i="13" s="1"/>
  <c r="D22" i="13"/>
  <c r="G17" i="13"/>
  <c r="G28" i="13" s="1"/>
  <c r="G29" i="13" s="1"/>
  <c r="G30" i="13" s="1"/>
  <c r="G32" i="13" s="1"/>
  <c r="F22" i="13"/>
  <c r="E28" i="13"/>
  <c r="E29" i="13" s="1"/>
  <c r="E30" i="13" s="1"/>
  <c r="E32" i="13" s="1"/>
  <c r="F28" i="13"/>
  <c r="F29" i="13" s="1"/>
  <c r="F30" i="13" s="1"/>
  <c r="F32" i="13" s="1"/>
  <c r="E22" i="13"/>
  <c r="X26" i="10"/>
  <c r="X42" i="10"/>
  <c r="AJ31" i="13"/>
  <c r="AK31" i="13"/>
  <c r="AN31" i="13"/>
  <c r="D31" i="13"/>
  <c r="L31" i="13"/>
  <c r="T31" i="13"/>
  <c r="AB31" i="13"/>
  <c r="J15" i="13"/>
  <c r="J31" i="13"/>
  <c r="R31" i="13"/>
  <c r="Z31" i="13"/>
  <c r="AP31" i="13"/>
  <c r="L15" i="13"/>
  <c r="K31" i="13"/>
  <c r="S31" i="13"/>
  <c r="AA31" i="13"/>
  <c r="AI31" i="13"/>
  <c r="F31" i="13"/>
  <c r="N31" i="13"/>
  <c r="V31" i="13"/>
  <c r="AD31" i="13"/>
  <c r="AL31" i="13"/>
  <c r="G31" i="13"/>
  <c r="O31" i="13"/>
  <c r="W31" i="13"/>
  <c r="AE31" i="13"/>
  <c r="AM31" i="13"/>
  <c r="R22" i="12"/>
  <c r="Y39" i="10" l="1"/>
  <c r="AU31" i="15"/>
  <c r="E28" i="16"/>
  <c r="E29" i="16" s="1"/>
  <c r="E30" i="16" s="1"/>
  <c r="E32" i="16" s="1"/>
  <c r="E22" i="16"/>
  <c r="F17" i="16"/>
  <c r="E28" i="15"/>
  <c r="E29" i="15" s="1"/>
  <c r="E30" i="15" s="1"/>
  <c r="E32" i="15" s="1"/>
  <c r="E22" i="15"/>
  <c r="F17" i="15"/>
  <c r="H17" i="13"/>
  <c r="G22" i="13"/>
  <c r="S22" i="12"/>
  <c r="F28" i="16" l="1"/>
  <c r="F29" i="16" s="1"/>
  <c r="F30" i="16" s="1"/>
  <c r="F32" i="16" s="1"/>
  <c r="F22" i="16"/>
  <c r="G17" i="16"/>
  <c r="F28" i="15"/>
  <c r="F29" i="15" s="1"/>
  <c r="F30" i="15" s="1"/>
  <c r="F32" i="15" s="1"/>
  <c r="F22" i="15"/>
  <c r="G17" i="15"/>
  <c r="I17" i="13"/>
  <c r="H22" i="13"/>
  <c r="H28" i="13"/>
  <c r="H29" i="13" s="1"/>
  <c r="H30" i="13" s="1"/>
  <c r="H32" i="13" s="1"/>
  <c r="G28" i="16" l="1"/>
  <c r="G29" i="16" s="1"/>
  <c r="G30" i="16" s="1"/>
  <c r="G32" i="16" s="1"/>
  <c r="G22" i="16"/>
  <c r="H17" i="16"/>
  <c r="G28" i="15"/>
  <c r="G29" i="15" s="1"/>
  <c r="G30" i="15" s="1"/>
  <c r="G32" i="15" s="1"/>
  <c r="G22" i="15"/>
  <c r="H17" i="15"/>
  <c r="I22" i="13"/>
  <c r="J17" i="13"/>
  <c r="I28" i="13"/>
  <c r="I29" i="13" s="1"/>
  <c r="I30" i="13" s="1"/>
  <c r="I32" i="13" s="1"/>
  <c r="T22" i="12"/>
  <c r="U22" i="12"/>
  <c r="H28" i="16" l="1"/>
  <c r="H29" i="16" s="1"/>
  <c r="H30" i="16" s="1"/>
  <c r="H32" i="16" s="1"/>
  <c r="H22" i="16"/>
  <c r="I17" i="16"/>
  <c r="H28" i="15"/>
  <c r="H29" i="15" s="1"/>
  <c r="H30" i="15" s="1"/>
  <c r="H32" i="15" s="1"/>
  <c r="H22" i="15"/>
  <c r="I17" i="15"/>
  <c r="K17" i="13"/>
  <c r="J22" i="13"/>
  <c r="J28" i="13"/>
  <c r="J29" i="13" s="1"/>
  <c r="J30" i="13" s="1"/>
  <c r="J32" i="13" s="1"/>
  <c r="V22" i="12"/>
  <c r="I28" i="16" l="1"/>
  <c r="I29" i="16" s="1"/>
  <c r="I30" i="16" s="1"/>
  <c r="I32" i="16" s="1"/>
  <c r="I22" i="16"/>
  <c r="J17" i="16"/>
  <c r="I28" i="15"/>
  <c r="I29" i="15" s="1"/>
  <c r="I30" i="15" s="1"/>
  <c r="I32" i="15" s="1"/>
  <c r="I22" i="15"/>
  <c r="J17" i="15"/>
  <c r="K22" i="13"/>
  <c r="L17" i="13"/>
  <c r="K28" i="13"/>
  <c r="K29" i="13" s="1"/>
  <c r="K30" i="13" s="1"/>
  <c r="K32" i="13" s="1"/>
  <c r="W22" i="12"/>
  <c r="J28" i="16" l="1"/>
  <c r="J29" i="16" s="1"/>
  <c r="J30" i="16" s="1"/>
  <c r="J32" i="16" s="1"/>
  <c r="J22" i="16"/>
  <c r="K17" i="16"/>
  <c r="J28" i="15"/>
  <c r="J29" i="15" s="1"/>
  <c r="J30" i="15" s="1"/>
  <c r="J32" i="15" s="1"/>
  <c r="J22" i="15"/>
  <c r="K17" i="15"/>
  <c r="L22" i="13"/>
  <c r="M17" i="13"/>
  <c r="L28" i="13"/>
  <c r="L29" i="13" s="1"/>
  <c r="L30" i="13" s="1"/>
  <c r="L32" i="13" s="1"/>
  <c r="X22" i="12"/>
  <c r="K28" i="16" l="1"/>
  <c r="K29" i="16" s="1"/>
  <c r="K30" i="16" s="1"/>
  <c r="K32" i="16" s="1"/>
  <c r="K22" i="16"/>
  <c r="L17" i="16"/>
  <c r="K28" i="15"/>
  <c r="K29" i="15" s="1"/>
  <c r="K30" i="15" s="1"/>
  <c r="K32" i="15" s="1"/>
  <c r="K22" i="15"/>
  <c r="L17" i="15"/>
  <c r="N17" i="13"/>
  <c r="M22" i="13"/>
  <c r="M28" i="13"/>
  <c r="M29" i="13" s="1"/>
  <c r="M30" i="13" s="1"/>
  <c r="M32" i="13" s="1"/>
  <c r="Y22" i="12"/>
  <c r="L28" i="16" l="1"/>
  <c r="L29" i="16" s="1"/>
  <c r="L30" i="16" s="1"/>
  <c r="L32" i="16" s="1"/>
  <c r="L22" i="16"/>
  <c r="M17" i="16"/>
  <c r="L28" i="15"/>
  <c r="L29" i="15" s="1"/>
  <c r="L30" i="15" s="1"/>
  <c r="L32" i="15" s="1"/>
  <c r="L22" i="15"/>
  <c r="M17" i="15"/>
  <c r="O17" i="13"/>
  <c r="N22" i="13"/>
  <c r="N28" i="13"/>
  <c r="N29" i="13" s="1"/>
  <c r="N30" i="13" s="1"/>
  <c r="N32" i="13" s="1"/>
  <c r="Z21" i="13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Z22" i="12"/>
  <c r="M28" i="16" l="1"/>
  <c r="M29" i="16" s="1"/>
  <c r="M30" i="16" s="1"/>
  <c r="M32" i="16" s="1"/>
  <c r="M22" i="16"/>
  <c r="N17" i="16"/>
  <c r="M28" i="15"/>
  <c r="M29" i="15" s="1"/>
  <c r="M30" i="15" s="1"/>
  <c r="M32" i="15" s="1"/>
  <c r="M22" i="15"/>
  <c r="N17" i="15"/>
  <c r="O22" i="13"/>
  <c r="P17" i="13"/>
  <c r="O28" i="13"/>
  <c r="O29" i="13" s="1"/>
  <c r="O30" i="13" s="1"/>
  <c r="O32" i="13" s="1"/>
  <c r="AA22" i="12"/>
  <c r="N28" i="16" l="1"/>
  <c r="N29" i="16" s="1"/>
  <c r="N30" i="16" s="1"/>
  <c r="N32" i="16" s="1"/>
  <c r="N22" i="16"/>
  <c r="O17" i="16"/>
  <c r="N28" i="15"/>
  <c r="N29" i="15" s="1"/>
  <c r="N30" i="15" s="1"/>
  <c r="N32" i="15" s="1"/>
  <c r="N22" i="15"/>
  <c r="O17" i="15"/>
  <c r="Q17" i="13"/>
  <c r="P22" i="13"/>
  <c r="P28" i="13"/>
  <c r="P29" i="13" s="1"/>
  <c r="P30" i="13" s="1"/>
  <c r="P32" i="13" s="1"/>
  <c r="AB22" i="12"/>
  <c r="O28" i="16" l="1"/>
  <c r="O29" i="16" s="1"/>
  <c r="O30" i="16" s="1"/>
  <c r="O32" i="16" s="1"/>
  <c r="O22" i="16"/>
  <c r="P17" i="16"/>
  <c r="O28" i="15"/>
  <c r="O29" i="15" s="1"/>
  <c r="O30" i="15" s="1"/>
  <c r="O32" i="15" s="1"/>
  <c r="O22" i="15"/>
  <c r="P17" i="15"/>
  <c r="Q28" i="13"/>
  <c r="Q29" i="13" s="1"/>
  <c r="Q30" i="13" s="1"/>
  <c r="Q32" i="13" s="1"/>
  <c r="R17" i="13"/>
  <c r="Q22" i="13"/>
  <c r="AC22" i="12"/>
  <c r="P28" i="16" l="1"/>
  <c r="P29" i="16" s="1"/>
  <c r="P30" i="16" s="1"/>
  <c r="P32" i="16" s="1"/>
  <c r="P22" i="16"/>
  <c r="Q17" i="16"/>
  <c r="P28" i="15"/>
  <c r="P29" i="15" s="1"/>
  <c r="P30" i="15" s="1"/>
  <c r="P32" i="15" s="1"/>
  <c r="P22" i="15"/>
  <c r="Q17" i="15"/>
  <c r="S17" i="13"/>
  <c r="R28" i="13"/>
  <c r="R29" i="13" s="1"/>
  <c r="R30" i="13" s="1"/>
  <c r="R32" i="13" s="1"/>
  <c r="R22" i="13"/>
  <c r="AD22" i="12"/>
  <c r="Q28" i="16" l="1"/>
  <c r="Q29" i="16" s="1"/>
  <c r="Q30" i="16" s="1"/>
  <c r="Q32" i="16" s="1"/>
  <c r="Q22" i="16"/>
  <c r="R17" i="16"/>
  <c r="Q28" i="15"/>
  <c r="Q29" i="15" s="1"/>
  <c r="Q30" i="15" s="1"/>
  <c r="Q32" i="15" s="1"/>
  <c r="Q22" i="15"/>
  <c r="R17" i="15"/>
  <c r="T17" i="13"/>
  <c r="S28" i="13"/>
  <c r="S29" i="13" s="1"/>
  <c r="S30" i="13" s="1"/>
  <c r="S32" i="13" s="1"/>
  <c r="S22" i="13"/>
  <c r="AE22" i="12"/>
  <c r="R28" i="16" l="1"/>
  <c r="R29" i="16" s="1"/>
  <c r="R30" i="16" s="1"/>
  <c r="R32" i="16" s="1"/>
  <c r="R22" i="16"/>
  <c r="S17" i="16"/>
  <c r="R28" i="15"/>
  <c r="R29" i="15" s="1"/>
  <c r="R30" i="15" s="1"/>
  <c r="R32" i="15" s="1"/>
  <c r="R22" i="15"/>
  <c r="S17" i="15"/>
  <c r="U17" i="13"/>
  <c r="T28" i="13"/>
  <c r="T29" i="13" s="1"/>
  <c r="T30" i="13" s="1"/>
  <c r="T32" i="13" s="1"/>
  <c r="T22" i="13"/>
  <c r="AF22" i="12"/>
  <c r="S28" i="16" l="1"/>
  <c r="S29" i="16" s="1"/>
  <c r="S30" i="16" s="1"/>
  <c r="S32" i="16" s="1"/>
  <c r="S22" i="16"/>
  <c r="T17" i="16"/>
  <c r="S28" i="15"/>
  <c r="S29" i="15" s="1"/>
  <c r="S30" i="15" s="1"/>
  <c r="S32" i="15" s="1"/>
  <c r="S22" i="15"/>
  <c r="T17" i="15"/>
  <c r="V17" i="13"/>
  <c r="U28" i="13"/>
  <c r="U29" i="13" s="1"/>
  <c r="U30" i="13" s="1"/>
  <c r="U32" i="13" s="1"/>
  <c r="U22" i="13"/>
  <c r="AG22" i="12"/>
  <c r="T28" i="16" l="1"/>
  <c r="T29" i="16" s="1"/>
  <c r="T30" i="16" s="1"/>
  <c r="T32" i="16" s="1"/>
  <c r="T22" i="16"/>
  <c r="U17" i="16"/>
  <c r="T28" i="15"/>
  <c r="T29" i="15" s="1"/>
  <c r="T30" i="15" s="1"/>
  <c r="T32" i="15" s="1"/>
  <c r="T22" i="15"/>
  <c r="U17" i="15"/>
  <c r="W17" i="13"/>
  <c r="V28" i="13"/>
  <c r="V29" i="13" s="1"/>
  <c r="V30" i="13" s="1"/>
  <c r="V32" i="13" s="1"/>
  <c r="V22" i="13"/>
  <c r="AH22" i="12"/>
  <c r="U28" i="16" l="1"/>
  <c r="U29" i="16" s="1"/>
  <c r="U30" i="16" s="1"/>
  <c r="U32" i="16" s="1"/>
  <c r="U22" i="16"/>
  <c r="V17" i="16"/>
  <c r="U28" i="15"/>
  <c r="U29" i="15" s="1"/>
  <c r="U30" i="15" s="1"/>
  <c r="U32" i="15" s="1"/>
  <c r="U22" i="15"/>
  <c r="V17" i="15"/>
  <c r="X17" i="13"/>
  <c r="W28" i="13"/>
  <c r="W29" i="13" s="1"/>
  <c r="W30" i="13" s="1"/>
  <c r="W32" i="13" s="1"/>
  <c r="W22" i="13"/>
  <c r="AI22" i="12"/>
  <c r="V28" i="16" l="1"/>
  <c r="V29" i="16" s="1"/>
  <c r="V30" i="16" s="1"/>
  <c r="V32" i="16" s="1"/>
  <c r="V22" i="16"/>
  <c r="W17" i="16"/>
  <c r="V28" i="15"/>
  <c r="V29" i="15" s="1"/>
  <c r="V30" i="15" s="1"/>
  <c r="V32" i="15" s="1"/>
  <c r="V22" i="15"/>
  <c r="W17" i="15"/>
  <c r="Y17" i="13"/>
  <c r="X28" i="13"/>
  <c r="X29" i="13" s="1"/>
  <c r="X30" i="13" s="1"/>
  <c r="X32" i="13" s="1"/>
  <c r="X22" i="13"/>
  <c r="AJ22" i="12"/>
  <c r="W28" i="16" l="1"/>
  <c r="W29" i="16" s="1"/>
  <c r="W30" i="16" s="1"/>
  <c r="W32" i="16" s="1"/>
  <c r="W22" i="16"/>
  <c r="X17" i="16"/>
  <c r="W28" i="15"/>
  <c r="W29" i="15" s="1"/>
  <c r="W30" i="15" s="1"/>
  <c r="W32" i="15" s="1"/>
  <c r="W22" i="15"/>
  <c r="X17" i="15"/>
  <c r="Z17" i="13"/>
  <c r="AA17" i="13" s="1"/>
  <c r="Y28" i="13"/>
  <c r="Y29" i="13" s="1"/>
  <c r="Y30" i="13" s="1"/>
  <c r="Y32" i="13" s="1"/>
  <c r="Y22" i="13"/>
  <c r="AK22" i="12"/>
  <c r="X28" i="16" l="1"/>
  <c r="X29" i="16" s="1"/>
  <c r="X30" i="16" s="1"/>
  <c r="X32" i="16" s="1"/>
  <c r="X22" i="16"/>
  <c r="Y17" i="16"/>
  <c r="X28" i="15"/>
  <c r="X29" i="15" s="1"/>
  <c r="X30" i="15" s="1"/>
  <c r="X32" i="15" s="1"/>
  <c r="X22" i="15"/>
  <c r="Y17" i="15"/>
  <c r="AB17" i="13"/>
  <c r="AA28" i="13"/>
  <c r="AA29" i="13" s="1"/>
  <c r="AA30" i="13" s="1"/>
  <c r="AA32" i="13" s="1"/>
  <c r="AA22" i="13"/>
  <c r="Z28" i="13"/>
  <c r="Z29" i="13" s="1"/>
  <c r="Z30" i="13" s="1"/>
  <c r="Z32" i="13" s="1"/>
  <c r="Z22" i="13"/>
  <c r="AL22" i="12"/>
  <c r="Y28" i="16" l="1"/>
  <c r="Y29" i="16" s="1"/>
  <c r="Y30" i="16" s="1"/>
  <c r="Y32" i="16" s="1"/>
  <c r="Y22" i="16"/>
  <c r="Z17" i="16"/>
  <c r="Y28" i="15"/>
  <c r="Y29" i="15" s="1"/>
  <c r="Y30" i="15" s="1"/>
  <c r="Y32" i="15" s="1"/>
  <c r="Y22" i="15"/>
  <c r="Z17" i="15"/>
  <c r="AC17" i="13"/>
  <c r="AB28" i="13"/>
  <c r="AB29" i="13" s="1"/>
  <c r="AB30" i="13" s="1"/>
  <c r="AB32" i="13" s="1"/>
  <c r="AB22" i="13"/>
  <c r="AM22" i="12"/>
  <c r="Z28" i="16" l="1"/>
  <c r="Z29" i="16" s="1"/>
  <c r="Z30" i="16" s="1"/>
  <c r="Z32" i="16" s="1"/>
  <c r="Z22" i="16"/>
  <c r="AA17" i="16"/>
  <c r="Z28" i="15"/>
  <c r="Z29" i="15" s="1"/>
  <c r="Z30" i="15" s="1"/>
  <c r="Z32" i="15" s="1"/>
  <c r="Z22" i="15"/>
  <c r="AA17" i="15"/>
  <c r="AD17" i="13"/>
  <c r="AC28" i="13"/>
  <c r="AC29" i="13" s="1"/>
  <c r="AC30" i="13" s="1"/>
  <c r="AC32" i="13" s="1"/>
  <c r="AC22" i="13"/>
  <c r="AN22" i="12"/>
  <c r="AA28" i="16" l="1"/>
  <c r="AA29" i="16" s="1"/>
  <c r="AA30" i="16" s="1"/>
  <c r="AA32" i="16" s="1"/>
  <c r="AA22" i="16"/>
  <c r="AB17" i="16"/>
  <c r="AA28" i="15"/>
  <c r="AA29" i="15" s="1"/>
  <c r="AA30" i="15" s="1"/>
  <c r="AA32" i="15" s="1"/>
  <c r="AA22" i="15"/>
  <c r="AB17" i="15"/>
  <c r="AE17" i="13"/>
  <c r="AD28" i="13"/>
  <c r="AD29" i="13" s="1"/>
  <c r="AD30" i="13" s="1"/>
  <c r="AD32" i="13" s="1"/>
  <c r="AD22" i="13"/>
  <c r="AO22" i="12"/>
  <c r="AB28" i="16" l="1"/>
  <c r="AB29" i="16" s="1"/>
  <c r="AB30" i="16" s="1"/>
  <c r="AB32" i="16" s="1"/>
  <c r="AB22" i="16"/>
  <c r="AC17" i="16"/>
  <c r="AB28" i="15"/>
  <c r="AB29" i="15" s="1"/>
  <c r="AB30" i="15" s="1"/>
  <c r="AB32" i="15" s="1"/>
  <c r="AB22" i="15"/>
  <c r="AC17" i="15"/>
  <c r="AF17" i="13"/>
  <c r="AE28" i="13"/>
  <c r="AE29" i="13" s="1"/>
  <c r="AE30" i="13" s="1"/>
  <c r="AE32" i="13" s="1"/>
  <c r="AE22" i="13"/>
  <c r="AP22" i="12"/>
  <c r="AC28" i="16" l="1"/>
  <c r="AC29" i="16" s="1"/>
  <c r="AC30" i="16" s="1"/>
  <c r="AC32" i="16" s="1"/>
  <c r="AC22" i="16"/>
  <c r="AD17" i="16"/>
  <c r="AC28" i="15"/>
  <c r="AC29" i="15" s="1"/>
  <c r="AC30" i="15" s="1"/>
  <c r="AC32" i="15" s="1"/>
  <c r="AC22" i="15"/>
  <c r="AD17" i="15"/>
  <c r="AG17" i="13"/>
  <c r="AF28" i="13"/>
  <c r="AF29" i="13" s="1"/>
  <c r="AF30" i="13" s="1"/>
  <c r="AF32" i="13" s="1"/>
  <c r="AF22" i="13"/>
  <c r="X25" i="10"/>
  <c r="W21" i="10"/>
  <c r="V21" i="10"/>
  <c r="U21" i="10"/>
  <c r="AP14" i="12"/>
  <c r="AP13" i="12"/>
  <c r="AP12" i="12"/>
  <c r="AU161" i="12"/>
  <c r="AU160" i="12"/>
  <c r="AU159" i="12"/>
  <c r="AU158" i="12"/>
  <c r="AU157" i="12"/>
  <c r="AU156" i="12"/>
  <c r="AU155" i="12"/>
  <c r="AU154" i="12"/>
  <c r="AU153" i="12"/>
  <c r="AO14" i="12"/>
  <c r="AN14" i="12"/>
  <c r="AM14" i="12"/>
  <c r="AL14" i="12"/>
  <c r="AK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O13" i="12"/>
  <c r="AN13" i="12"/>
  <c r="AM13" i="12"/>
  <c r="AL13" i="12"/>
  <c r="AK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O12" i="12"/>
  <c r="AN12" i="12"/>
  <c r="AM12" i="12"/>
  <c r="AL12" i="12"/>
  <c r="AK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Q12" i="12"/>
  <c r="P12" i="12"/>
  <c r="O12" i="12"/>
  <c r="N12" i="12"/>
  <c r="M12" i="12"/>
  <c r="L12" i="12"/>
  <c r="K12" i="12"/>
  <c r="J12" i="12"/>
  <c r="I12" i="12"/>
  <c r="G12" i="12"/>
  <c r="F12" i="12"/>
  <c r="E12" i="12"/>
  <c r="D12" i="12"/>
  <c r="C12" i="12"/>
  <c r="AP27" i="12"/>
  <c r="AO27" i="12"/>
  <c r="AN27" i="12"/>
  <c r="AM27" i="12"/>
  <c r="AL27" i="12"/>
  <c r="AK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G27" i="12"/>
  <c r="F27" i="12"/>
  <c r="E27" i="12"/>
  <c r="D27" i="12"/>
  <c r="AP26" i="12"/>
  <c r="AO26" i="12"/>
  <c r="AN26" i="12"/>
  <c r="AM26" i="12"/>
  <c r="AL26" i="12"/>
  <c r="AK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AP25" i="12"/>
  <c r="AP28" i="12" s="1"/>
  <c r="AO25" i="12"/>
  <c r="AO28" i="12" s="1"/>
  <c r="AN25" i="12"/>
  <c r="AN28" i="12" s="1"/>
  <c r="AM25" i="12"/>
  <c r="AM28" i="12" s="1"/>
  <c r="AL25" i="12"/>
  <c r="AL28" i="12" s="1"/>
  <c r="AK25" i="12"/>
  <c r="AK28" i="12" s="1"/>
  <c r="AI25" i="12"/>
  <c r="AI28" i="12" s="1"/>
  <c r="AH25" i="12"/>
  <c r="AH28" i="12" s="1"/>
  <c r="AG25" i="12"/>
  <c r="AG28" i="12" s="1"/>
  <c r="AF25" i="12"/>
  <c r="AF28" i="12" s="1"/>
  <c r="AE25" i="12"/>
  <c r="AE28" i="12" s="1"/>
  <c r="AD25" i="12"/>
  <c r="AD28" i="12" s="1"/>
  <c r="AC25" i="12"/>
  <c r="AC28" i="12" s="1"/>
  <c r="AB25" i="12"/>
  <c r="AB28" i="12" s="1"/>
  <c r="AA25" i="12"/>
  <c r="AA28" i="12" s="1"/>
  <c r="Z25" i="12"/>
  <c r="Z28" i="12" s="1"/>
  <c r="Y25" i="12"/>
  <c r="Y28" i="12" s="1"/>
  <c r="X25" i="12"/>
  <c r="X28" i="12" s="1"/>
  <c r="W28" i="12"/>
  <c r="V25" i="12"/>
  <c r="V28" i="12" s="1"/>
  <c r="U25" i="12"/>
  <c r="U28" i="12" s="1"/>
  <c r="T25" i="12"/>
  <c r="T28" i="12" s="1"/>
  <c r="S25" i="12"/>
  <c r="S28" i="12" s="1"/>
  <c r="R25" i="12"/>
  <c r="R28" i="12" s="1"/>
  <c r="R29" i="12" s="1"/>
  <c r="Q25" i="12"/>
  <c r="Q28" i="12" s="1"/>
  <c r="P25" i="12"/>
  <c r="P28" i="12" s="1"/>
  <c r="O25" i="12"/>
  <c r="O28" i="12" s="1"/>
  <c r="N25" i="12"/>
  <c r="N28" i="12" s="1"/>
  <c r="M28" i="12"/>
  <c r="L28" i="12"/>
  <c r="K25" i="12"/>
  <c r="J28" i="12"/>
  <c r="I25" i="12"/>
  <c r="I28" i="12" s="1"/>
  <c r="H25" i="12"/>
  <c r="H28" i="12" s="1"/>
  <c r="H29" i="12" s="1"/>
  <c r="G25" i="12"/>
  <c r="G28" i="12" s="1"/>
  <c r="F25" i="12"/>
  <c r="F28" i="12" s="1"/>
  <c r="E25" i="12"/>
  <c r="E28" i="12" s="1"/>
  <c r="D25" i="12"/>
  <c r="D28" i="12" s="1"/>
  <c r="M3" i="11"/>
  <c r="X8" i="10"/>
  <c r="X7" i="10"/>
  <c r="X6" i="10"/>
  <c r="X5" i="10"/>
  <c r="AD28" i="16" l="1"/>
  <c r="AD29" i="16" s="1"/>
  <c r="AD30" i="16" s="1"/>
  <c r="AD32" i="16" s="1"/>
  <c r="AD22" i="16"/>
  <c r="AE17" i="16"/>
  <c r="AD28" i="15"/>
  <c r="AD29" i="15" s="1"/>
  <c r="AD30" i="15" s="1"/>
  <c r="AD32" i="15" s="1"/>
  <c r="AD22" i="15"/>
  <c r="AE17" i="15"/>
  <c r="AH17" i="13"/>
  <c r="AG28" i="13"/>
  <c r="AG29" i="13" s="1"/>
  <c r="AG30" i="13" s="1"/>
  <c r="AG32" i="13" s="1"/>
  <c r="AG22" i="13"/>
  <c r="AH29" i="12"/>
  <c r="AH30" i="12" s="1"/>
  <c r="AH32" i="12" s="1"/>
  <c r="Z29" i="12"/>
  <c r="Z30" i="12" s="1"/>
  <c r="Z32" i="12" s="1"/>
  <c r="J29" i="12"/>
  <c r="J30" i="12" s="1"/>
  <c r="J32" i="12" s="1"/>
  <c r="AN29" i="12"/>
  <c r="AN30" i="12" s="1"/>
  <c r="AN32" i="12" s="1"/>
  <c r="I29" i="12"/>
  <c r="I30" i="12" s="1"/>
  <c r="I32" i="12" s="1"/>
  <c r="Y29" i="12"/>
  <c r="Y30" i="12" s="1"/>
  <c r="Y32" i="12" s="1"/>
  <c r="AG29" i="12"/>
  <c r="AG30" i="12" s="1"/>
  <c r="AG32" i="12" s="1"/>
  <c r="AP29" i="12"/>
  <c r="AP30" i="12" s="1"/>
  <c r="AP32" i="12" s="1"/>
  <c r="H30" i="12"/>
  <c r="H32" i="12" s="1"/>
  <c r="AI29" i="12"/>
  <c r="AI30" i="12" s="1"/>
  <c r="AI32" i="12" s="1"/>
  <c r="AE29" i="12"/>
  <c r="AE30" i="12" s="1"/>
  <c r="AE32" i="12" s="1"/>
  <c r="H15" i="12"/>
  <c r="K28" i="12"/>
  <c r="K29" i="12" s="1"/>
  <c r="K30" i="12" s="1"/>
  <c r="K32" i="12" s="1"/>
  <c r="L15" i="12"/>
  <c r="E29" i="12"/>
  <c r="E30" i="12" s="1"/>
  <c r="E32" i="12" s="1"/>
  <c r="F29" i="12"/>
  <c r="F30" i="12" s="1"/>
  <c r="F32" i="12" s="1"/>
  <c r="AD29" i="12"/>
  <c r="AD30" i="12" s="1"/>
  <c r="AD32" i="12" s="1"/>
  <c r="AM29" i="12"/>
  <c r="AM30" i="12" s="1"/>
  <c r="AM32" i="12" s="1"/>
  <c r="D15" i="12"/>
  <c r="J15" i="12"/>
  <c r="G29" i="12"/>
  <c r="G30" i="12" s="1"/>
  <c r="G32" i="12" s="1"/>
  <c r="AO29" i="12"/>
  <c r="AO30" i="12" s="1"/>
  <c r="AO32" i="12" s="1"/>
  <c r="F15" i="12"/>
  <c r="AA29" i="12"/>
  <c r="AA30" i="12" s="1"/>
  <c r="AA32" i="12" s="1"/>
  <c r="S29" i="12"/>
  <c r="S30" i="12" s="1"/>
  <c r="S32" i="12" s="1"/>
  <c r="AF29" i="12"/>
  <c r="AF30" i="12" s="1"/>
  <c r="AF32" i="12" s="1"/>
  <c r="Q29" i="12"/>
  <c r="Q30" i="12" s="1"/>
  <c r="Q32" i="12" s="1"/>
  <c r="R15" i="12"/>
  <c r="O29" i="12"/>
  <c r="O30" i="12" s="1"/>
  <c r="O32" i="12" s="1"/>
  <c r="W29" i="12"/>
  <c r="W30" i="12" s="1"/>
  <c r="W32" i="12" s="1"/>
  <c r="N29" i="12"/>
  <c r="N30" i="12" s="1"/>
  <c r="N32" i="12" s="1"/>
  <c r="V29" i="12"/>
  <c r="V30" i="12" s="1"/>
  <c r="V32" i="12" s="1"/>
  <c r="P29" i="12"/>
  <c r="P30" i="12" s="1"/>
  <c r="P32" i="12" s="1"/>
  <c r="X29" i="12"/>
  <c r="X30" i="12" s="1"/>
  <c r="X32" i="12" s="1"/>
  <c r="P15" i="12"/>
  <c r="X15" i="12"/>
  <c r="T15" i="12"/>
  <c r="N15" i="12"/>
  <c r="V15" i="12"/>
  <c r="R30" i="12"/>
  <c r="R32" i="12" s="1"/>
  <c r="D29" i="12"/>
  <c r="D30" i="12" s="1"/>
  <c r="D32" i="12" s="1"/>
  <c r="T29" i="12"/>
  <c r="T30" i="12" s="1"/>
  <c r="T32" i="12" s="1"/>
  <c r="AB29" i="12"/>
  <c r="AB30" i="12" s="1"/>
  <c r="AB32" i="12" s="1"/>
  <c r="AK29" i="12"/>
  <c r="AK30" i="12" s="1"/>
  <c r="AK32" i="12" s="1"/>
  <c r="M29" i="12"/>
  <c r="M30" i="12" s="1"/>
  <c r="M32" i="12" s="1"/>
  <c r="U29" i="12"/>
  <c r="U30" i="12" s="1"/>
  <c r="U32" i="12" s="1"/>
  <c r="AC29" i="12"/>
  <c r="AC30" i="12" s="1"/>
  <c r="AC32" i="12" s="1"/>
  <c r="AL29" i="12"/>
  <c r="AL30" i="12" s="1"/>
  <c r="AL32" i="12" s="1"/>
  <c r="L29" i="12"/>
  <c r="L30" i="12" s="1"/>
  <c r="L32" i="12" s="1"/>
  <c r="X21" i="10"/>
  <c r="X29" i="10" s="1"/>
  <c r="K31" i="12"/>
  <c r="I31" i="12"/>
  <c r="AJ27" i="12"/>
  <c r="M31" i="12"/>
  <c r="E31" i="12"/>
  <c r="D31" i="12"/>
  <c r="L31" i="12"/>
  <c r="AJ25" i="12"/>
  <c r="AJ28" i="12" s="1"/>
  <c r="AM31" i="12"/>
  <c r="G31" i="12"/>
  <c r="H31" i="12"/>
  <c r="F31" i="12"/>
  <c r="AJ12" i="12"/>
  <c r="AO31" i="12"/>
  <c r="AP31" i="12"/>
  <c r="AJ14" i="12"/>
  <c r="AJ26" i="12"/>
  <c r="AJ13" i="12"/>
  <c r="J31" i="12"/>
  <c r="AN31" i="12"/>
  <c r="AL31" i="12"/>
  <c r="AK31" i="12"/>
  <c r="AI31" i="12"/>
  <c r="AH31" i="12"/>
  <c r="AG31" i="12"/>
  <c r="AF31" i="12"/>
  <c r="AE31" i="12"/>
  <c r="AD31" i="12"/>
  <c r="AA31" i="12"/>
  <c r="S31" i="12"/>
  <c r="U31" i="12"/>
  <c r="AC31" i="12"/>
  <c r="Y31" i="12"/>
  <c r="AB31" i="12"/>
  <c r="R31" i="12"/>
  <c r="Q31" i="12"/>
  <c r="P31" i="12"/>
  <c r="O31" i="12"/>
  <c r="X31" i="12"/>
  <c r="V31" i="12"/>
  <c r="Z31" i="12"/>
  <c r="N31" i="12"/>
  <c r="W31" i="12"/>
  <c r="T31" i="12"/>
  <c r="AE28" i="16" l="1"/>
  <c r="AE29" i="16" s="1"/>
  <c r="AE30" i="16" s="1"/>
  <c r="AE32" i="16" s="1"/>
  <c r="AE22" i="16"/>
  <c r="AF17" i="16"/>
  <c r="AE28" i="15"/>
  <c r="AE29" i="15" s="1"/>
  <c r="AE30" i="15" s="1"/>
  <c r="AE32" i="15" s="1"/>
  <c r="AE22" i="15"/>
  <c r="AF17" i="15"/>
  <c r="AI17" i="13"/>
  <c r="AH28" i="13"/>
  <c r="AH29" i="13" s="1"/>
  <c r="AH30" i="13" s="1"/>
  <c r="AH32" i="13" s="1"/>
  <c r="AH22" i="13"/>
  <c r="AJ29" i="12"/>
  <c r="AJ30" i="12" s="1"/>
  <c r="AJ32" i="12" s="1"/>
  <c r="AJ31" i="12"/>
  <c r="AF28" i="16" l="1"/>
  <c r="AF29" i="16" s="1"/>
  <c r="AF30" i="16" s="1"/>
  <c r="AF32" i="16" s="1"/>
  <c r="AF22" i="16"/>
  <c r="AG17" i="16"/>
  <c r="AF28" i="15"/>
  <c r="AF29" i="15" s="1"/>
  <c r="AF30" i="15" s="1"/>
  <c r="AF32" i="15" s="1"/>
  <c r="AF22" i="15"/>
  <c r="AG17" i="15"/>
  <c r="AJ17" i="13"/>
  <c r="AI28" i="13"/>
  <c r="AI29" i="13" s="1"/>
  <c r="AI30" i="13" s="1"/>
  <c r="AI32" i="13" s="1"/>
  <c r="AI22" i="13"/>
  <c r="X4" i="10"/>
  <c r="Z7" i="10"/>
  <c r="W9" i="10"/>
  <c r="X9" i="10" s="1"/>
  <c r="V9" i="10"/>
  <c r="AJ131" i="11"/>
  <c r="AJ132" i="11"/>
  <c r="AJ133" i="11"/>
  <c r="AJ134" i="11"/>
  <c r="AJ135" i="11"/>
  <c r="AJ136" i="11"/>
  <c r="AJ137" i="11"/>
  <c r="AJ138" i="11"/>
  <c r="AJ130" i="11"/>
  <c r="U9" i="10"/>
  <c r="Y8" i="10"/>
  <c r="Y7" i="10"/>
  <c r="Y6" i="10"/>
  <c r="Y5" i="10"/>
  <c r="Y4" i="10"/>
  <c r="Z4" i="10" s="1"/>
  <c r="AG28" i="16" l="1"/>
  <c r="AG29" i="16" s="1"/>
  <c r="AG30" i="16" s="1"/>
  <c r="AG32" i="16" s="1"/>
  <c r="AG22" i="16"/>
  <c r="AH17" i="16"/>
  <c r="AG28" i="15"/>
  <c r="AG29" i="15" s="1"/>
  <c r="AG30" i="15" s="1"/>
  <c r="AG32" i="15" s="1"/>
  <c r="AG22" i="15"/>
  <c r="AH17" i="15"/>
  <c r="AK17" i="13"/>
  <c r="AJ28" i="13"/>
  <c r="AJ29" i="13" s="1"/>
  <c r="AJ30" i="13" s="1"/>
  <c r="AJ32" i="13" s="1"/>
  <c r="AJ22" i="13"/>
  <c r="Z9" i="10"/>
  <c r="D18" i="11"/>
  <c r="D19" i="11"/>
  <c r="D20" i="11"/>
  <c r="D9" i="11"/>
  <c r="D10" i="11"/>
  <c r="D11" i="11"/>
  <c r="AH28" i="16" l="1"/>
  <c r="AH29" i="16" s="1"/>
  <c r="AH30" i="16" s="1"/>
  <c r="AH32" i="16" s="1"/>
  <c r="AH22" i="16"/>
  <c r="AI17" i="16"/>
  <c r="AH28" i="15"/>
  <c r="AH29" i="15" s="1"/>
  <c r="AH30" i="15" s="1"/>
  <c r="AH32" i="15" s="1"/>
  <c r="AH22" i="15"/>
  <c r="AI17" i="15"/>
  <c r="AL17" i="13"/>
  <c r="AK28" i="13"/>
  <c r="AK29" i="13" s="1"/>
  <c r="AK30" i="13" s="1"/>
  <c r="AK32" i="13" s="1"/>
  <c r="AK22" i="13"/>
  <c r="D12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J7" i="11"/>
  <c r="K6" i="11"/>
  <c r="L5" i="11"/>
  <c r="K5" i="11"/>
  <c r="K4" i="11"/>
  <c r="K3" i="11"/>
  <c r="K2" i="11"/>
  <c r="L2" i="11" s="1"/>
  <c r="C9" i="10"/>
  <c r="D8" i="10"/>
  <c r="E7" i="10"/>
  <c r="E9" i="10" s="1"/>
  <c r="D7" i="10"/>
  <c r="D6" i="10"/>
  <c r="D5" i="10"/>
  <c r="E4" i="10"/>
  <c r="D4" i="10"/>
  <c r="I9" i="10"/>
  <c r="J8" i="10"/>
  <c r="K7" i="10"/>
  <c r="J7" i="10"/>
  <c r="J6" i="10"/>
  <c r="J5" i="10"/>
  <c r="J4" i="10"/>
  <c r="K4" i="10" s="1"/>
  <c r="O9" i="10"/>
  <c r="P8" i="10"/>
  <c r="Q7" i="10"/>
  <c r="P7" i="10"/>
  <c r="P6" i="10"/>
  <c r="P5" i="10"/>
  <c r="R5" i="10" s="1"/>
  <c r="P4" i="10"/>
  <c r="N25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X7" i="9"/>
  <c r="P7" i="9"/>
  <c r="Q6" i="9"/>
  <c r="R5" i="9"/>
  <c r="Q5" i="9"/>
  <c r="Q4" i="9"/>
  <c r="Q3" i="9"/>
  <c r="Q2" i="9"/>
  <c r="S3" i="9" s="1"/>
  <c r="Q4" i="10" l="1"/>
  <c r="R4" i="10"/>
  <c r="R8" i="10" s="1"/>
  <c r="AI28" i="16"/>
  <c r="AI29" i="16" s="1"/>
  <c r="AI30" i="16" s="1"/>
  <c r="AI32" i="16" s="1"/>
  <c r="AI22" i="16"/>
  <c r="AJ17" i="16"/>
  <c r="AI28" i="15"/>
  <c r="AI29" i="15" s="1"/>
  <c r="AI30" i="15" s="1"/>
  <c r="AI32" i="15" s="1"/>
  <c r="AI22" i="15"/>
  <c r="AJ17" i="15"/>
  <c r="AM17" i="13"/>
  <c r="AL28" i="13"/>
  <c r="AL29" i="13" s="1"/>
  <c r="AL30" i="13" s="1"/>
  <c r="AL32" i="13" s="1"/>
  <c r="AL22" i="13"/>
  <c r="I12" i="11"/>
  <c r="Q12" i="11"/>
  <c r="Y12" i="11"/>
  <c r="AG12" i="11"/>
  <c r="AO12" i="11"/>
  <c r="K12" i="11"/>
  <c r="AI12" i="11"/>
  <c r="P12" i="11"/>
  <c r="X12" i="11"/>
  <c r="AF12" i="11"/>
  <c r="AN12" i="11"/>
  <c r="S12" i="11"/>
  <c r="AA12" i="11"/>
  <c r="J12" i="11"/>
  <c r="R12" i="11"/>
  <c r="Z12" i="11"/>
  <c r="AH12" i="11"/>
  <c r="AP12" i="11"/>
  <c r="L12" i="11"/>
  <c r="T12" i="11"/>
  <c r="U12" i="11"/>
  <c r="AC12" i="11"/>
  <c r="AK12" i="11"/>
  <c r="AB12" i="11"/>
  <c r="E12" i="11"/>
  <c r="N12" i="11"/>
  <c r="AD12" i="11"/>
  <c r="AL12" i="11"/>
  <c r="AJ12" i="11"/>
  <c r="M12" i="11"/>
  <c r="V12" i="11"/>
  <c r="O12" i="11"/>
  <c r="W12" i="11"/>
  <c r="AE12" i="11"/>
  <c r="AM12" i="11"/>
  <c r="L7" i="11"/>
  <c r="M4" i="11"/>
  <c r="F12" i="11"/>
  <c r="G12" i="11"/>
  <c r="H12" i="11"/>
  <c r="X12" i="9"/>
  <c r="BD12" i="9"/>
  <c r="P12" i="9"/>
  <c r="O12" i="9"/>
  <c r="W12" i="9"/>
  <c r="G12" i="9"/>
  <c r="H12" i="9"/>
  <c r="BC12" i="9"/>
  <c r="AV12" i="9"/>
  <c r="AU12" i="9"/>
  <c r="AU13" i="9" s="1"/>
  <c r="D12" i="9"/>
  <c r="T12" i="9"/>
  <c r="AZ12" i="9"/>
  <c r="L12" i="9"/>
  <c r="E12" i="9"/>
  <c r="M12" i="9"/>
  <c r="U12" i="9"/>
  <c r="U13" i="9" s="1"/>
  <c r="BA12" i="9"/>
  <c r="AR12" i="9"/>
  <c r="AS12" i="9"/>
  <c r="AS13" i="9" s="1"/>
  <c r="Q12" i="9"/>
  <c r="K12" i="9"/>
  <c r="S12" i="9"/>
  <c r="AA12" i="9"/>
  <c r="AQ12" i="9"/>
  <c r="AY12" i="9"/>
  <c r="F12" i="9"/>
  <c r="N12" i="9"/>
  <c r="V12" i="9"/>
  <c r="AT12" i="9"/>
  <c r="BB12" i="9"/>
  <c r="J12" i="9"/>
  <c r="R12" i="9"/>
  <c r="Z12" i="9"/>
  <c r="AP12" i="9"/>
  <c r="AX12" i="9"/>
  <c r="I12" i="9"/>
  <c r="Y12" i="9"/>
  <c r="AO12" i="9"/>
  <c r="AW12" i="9"/>
  <c r="BE12" i="9"/>
  <c r="K9" i="10"/>
  <c r="AI12" i="9"/>
  <c r="AJ12" i="9"/>
  <c r="AK12" i="9"/>
  <c r="AE12" i="9"/>
  <c r="AM12" i="9"/>
  <c r="AM13" i="9" s="1"/>
  <c r="AB12" i="9"/>
  <c r="AC12" i="9"/>
  <c r="AD12" i="9"/>
  <c r="AL12" i="9"/>
  <c r="AH12" i="9"/>
  <c r="AN12" i="9"/>
  <c r="AG12" i="9"/>
  <c r="AF12" i="9"/>
  <c r="Q9" i="10"/>
  <c r="R2" i="9"/>
  <c r="S4" i="9" s="1"/>
  <c r="R7" i="9"/>
  <c r="AJ28" i="16" l="1"/>
  <c r="AJ29" i="16" s="1"/>
  <c r="AJ30" i="16" s="1"/>
  <c r="AJ32" i="16" s="1"/>
  <c r="AJ22" i="16"/>
  <c r="AK17" i="16"/>
  <c r="AJ28" i="15"/>
  <c r="AJ29" i="15" s="1"/>
  <c r="AJ30" i="15" s="1"/>
  <c r="AJ32" i="15" s="1"/>
  <c r="AJ22" i="15"/>
  <c r="AK17" i="15"/>
  <c r="AN17" i="13"/>
  <c r="AM28" i="13"/>
  <c r="AM29" i="13" s="1"/>
  <c r="AM30" i="13" s="1"/>
  <c r="AM32" i="13" s="1"/>
  <c r="AM22" i="13"/>
  <c r="U13" i="11"/>
  <c r="M13" i="11"/>
  <c r="W13" i="11"/>
  <c r="S13" i="11"/>
  <c r="D13" i="11"/>
  <c r="AL13" i="11"/>
  <c r="K13" i="11"/>
  <c r="AJ13" i="11"/>
  <c r="AA13" i="11"/>
  <c r="AN13" i="11"/>
  <c r="G13" i="11"/>
  <c r="AC13" i="11"/>
  <c r="F13" i="11"/>
  <c r="AP13" i="11"/>
  <c r="Z13" i="11"/>
  <c r="E13" i="11"/>
  <c r="AH13" i="11"/>
  <c r="AI13" i="11"/>
  <c r="AD13" i="11"/>
  <c r="AM13" i="11"/>
  <c r="O13" i="11"/>
  <c r="X13" i="11"/>
  <c r="V13" i="11"/>
  <c r="N13" i="11"/>
  <c r="T13" i="11"/>
  <c r="R13" i="11"/>
  <c r="J13" i="11"/>
  <c r="AG13" i="11"/>
  <c r="L13" i="11"/>
  <c r="Q13" i="11"/>
  <c r="H13" i="11"/>
  <c r="I13" i="11"/>
  <c r="AK13" i="11"/>
  <c r="AB13" i="11"/>
  <c r="AO13" i="11"/>
  <c r="AF13" i="11"/>
  <c r="AE13" i="11"/>
  <c r="Y13" i="11"/>
  <c r="P13" i="11"/>
  <c r="F13" i="9"/>
  <c r="P13" i="9"/>
  <c r="AY13" i="9"/>
  <c r="AN13" i="9"/>
  <c r="AJ13" i="9"/>
  <c r="AH13" i="9"/>
  <c r="L13" i="9"/>
  <c r="Q13" i="9"/>
  <c r="Y13" i="9"/>
  <c r="AO13" i="9"/>
  <c r="R13" i="9"/>
  <c r="I13" i="9"/>
  <c r="J13" i="9"/>
  <c r="S13" i="9"/>
  <c r="AX13" i="9"/>
  <c r="AG13" i="9"/>
  <c r="BA13" i="9"/>
  <c r="D13" i="9"/>
  <c r="H13" i="9"/>
  <c r="Z13" i="9"/>
  <c r="W13" i="9"/>
  <c r="BB13" i="9"/>
  <c r="AK13" i="9"/>
  <c r="AZ13" i="9"/>
  <c r="AE13" i="9"/>
  <c r="AI13" i="9"/>
  <c r="AV13" i="9"/>
  <c r="AD13" i="9"/>
  <c r="V13" i="9"/>
  <c r="AQ13" i="9"/>
  <c r="AC13" i="9"/>
  <c r="AR13" i="9"/>
  <c r="AW13" i="9"/>
  <c r="AA13" i="9"/>
  <c r="X13" i="9"/>
  <c r="AP13" i="9"/>
  <c r="G13" i="9"/>
  <c r="M13" i="9"/>
  <c r="AB13" i="9"/>
  <c r="BD13" i="9"/>
  <c r="K13" i="9"/>
  <c r="BC13" i="9"/>
  <c r="AT13" i="9"/>
  <c r="AL13" i="9"/>
  <c r="E13" i="9"/>
  <c r="T13" i="9"/>
  <c r="AF13" i="9"/>
  <c r="BE13" i="9"/>
  <c r="O13" i="9"/>
  <c r="N13" i="9"/>
  <c r="AK28" i="16" l="1"/>
  <c r="AK29" i="16" s="1"/>
  <c r="AK30" i="16" s="1"/>
  <c r="AK32" i="16" s="1"/>
  <c r="AK22" i="16"/>
  <c r="AL17" i="16"/>
  <c r="AK28" i="15"/>
  <c r="AK29" i="15" s="1"/>
  <c r="AK30" i="15" s="1"/>
  <c r="AK32" i="15" s="1"/>
  <c r="AK22" i="15"/>
  <c r="AL17" i="15"/>
  <c r="AO17" i="13"/>
  <c r="AN28" i="13"/>
  <c r="AN29" i="13" s="1"/>
  <c r="AN30" i="13" s="1"/>
  <c r="AN32" i="13" s="1"/>
  <c r="AN22" i="13"/>
  <c r="R5" i="6"/>
  <c r="Q3" i="6"/>
  <c r="BC9" i="6"/>
  <c r="BC10" i="6"/>
  <c r="BC11" i="6"/>
  <c r="BD18" i="6"/>
  <c r="D20" i="6"/>
  <c r="AW9" i="6"/>
  <c r="AX9" i="6"/>
  <c r="AY9" i="6"/>
  <c r="AZ9" i="6"/>
  <c r="BA9" i="6"/>
  <c r="BB9" i="6"/>
  <c r="BD9" i="6"/>
  <c r="BE9" i="6"/>
  <c r="AW10" i="6"/>
  <c r="AX10" i="6"/>
  <c r="AY10" i="6"/>
  <c r="AZ10" i="6"/>
  <c r="BA10" i="6"/>
  <c r="BB10" i="6"/>
  <c r="BD10" i="6"/>
  <c r="BE10" i="6"/>
  <c r="AW11" i="6"/>
  <c r="AX11" i="6"/>
  <c r="AY11" i="6"/>
  <c r="AZ11" i="6"/>
  <c r="BA11" i="6"/>
  <c r="BB11" i="6"/>
  <c r="BD11" i="6"/>
  <c r="BE11" i="6"/>
  <c r="AW18" i="6"/>
  <c r="AX18" i="6"/>
  <c r="AY18" i="6"/>
  <c r="AZ18" i="6"/>
  <c r="BA18" i="6"/>
  <c r="BB18" i="6"/>
  <c r="BC18" i="6"/>
  <c r="BE18" i="6"/>
  <c r="AW19" i="6"/>
  <c r="AX19" i="6"/>
  <c r="AY19" i="6"/>
  <c r="AZ19" i="6"/>
  <c r="BA19" i="6"/>
  <c r="BB19" i="6"/>
  <c r="BC19" i="6"/>
  <c r="BD19" i="6"/>
  <c r="BE19" i="6"/>
  <c r="AW20" i="6"/>
  <c r="AX20" i="6"/>
  <c r="AY20" i="6"/>
  <c r="AZ20" i="6"/>
  <c r="BA20" i="6"/>
  <c r="BB20" i="6"/>
  <c r="BC20" i="6"/>
  <c r="BD20" i="6"/>
  <c r="BE20" i="6"/>
  <c r="AL28" i="16" l="1"/>
  <c r="AL29" i="16" s="1"/>
  <c r="AL30" i="16" s="1"/>
  <c r="AL32" i="16" s="1"/>
  <c r="AL22" i="16"/>
  <c r="AM17" i="16"/>
  <c r="AL28" i="15"/>
  <c r="AL29" i="15" s="1"/>
  <c r="AL30" i="15" s="1"/>
  <c r="AL32" i="15" s="1"/>
  <c r="AL22" i="15"/>
  <c r="AM17" i="15"/>
  <c r="AP17" i="13"/>
  <c r="AO28" i="13"/>
  <c r="AO29" i="13" s="1"/>
  <c r="AO30" i="13" s="1"/>
  <c r="AO32" i="13" s="1"/>
  <c r="AO22" i="13"/>
  <c r="AX12" i="6"/>
  <c r="AY12" i="6"/>
  <c r="BB12" i="6"/>
  <c r="BC12" i="6"/>
  <c r="BD12" i="6"/>
  <c r="BA12" i="6"/>
  <c r="AZ12" i="6"/>
  <c r="BE12" i="6"/>
  <c r="AW12" i="6"/>
  <c r="AM28" i="16" l="1"/>
  <c r="AM29" i="16" s="1"/>
  <c r="AM30" i="16" s="1"/>
  <c r="AM32" i="16" s="1"/>
  <c r="AM22" i="16"/>
  <c r="AN17" i="16"/>
  <c r="AM28" i="15"/>
  <c r="AM29" i="15" s="1"/>
  <c r="AM30" i="15" s="1"/>
  <c r="AM32" i="15" s="1"/>
  <c r="AM22" i="15"/>
  <c r="AN17" i="15"/>
  <c r="AP28" i="13"/>
  <c r="AP29" i="13" s="1"/>
  <c r="AP30" i="13" s="1"/>
  <c r="AP32" i="13" s="1"/>
  <c r="AP22" i="13"/>
  <c r="W20" i="6"/>
  <c r="R7" i="8"/>
  <c r="Q3" i="8"/>
  <c r="R2" i="8"/>
  <c r="E9" i="8"/>
  <c r="F9" i="8"/>
  <c r="G9" i="8"/>
  <c r="H9" i="8"/>
  <c r="I9" i="8"/>
  <c r="J9" i="8"/>
  <c r="K9" i="8"/>
  <c r="L9" i="8"/>
  <c r="M9" i="8"/>
  <c r="N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D10" i="8"/>
  <c r="D11" i="8"/>
  <c r="D9" i="8"/>
  <c r="AN28" i="16" l="1"/>
  <c r="AN29" i="16" s="1"/>
  <c r="AN30" i="16" s="1"/>
  <c r="AN32" i="16" s="1"/>
  <c r="AN22" i="16"/>
  <c r="AO17" i="16"/>
  <c r="AN28" i="15"/>
  <c r="AN29" i="15" s="1"/>
  <c r="AN30" i="15" s="1"/>
  <c r="AN32" i="15" s="1"/>
  <c r="AN22" i="15"/>
  <c r="AO17" i="15"/>
  <c r="D12" i="8"/>
  <c r="AO28" i="16" l="1"/>
  <c r="AO29" i="16" s="1"/>
  <c r="AO30" i="16" s="1"/>
  <c r="AO32" i="16" s="1"/>
  <c r="AO22" i="16"/>
  <c r="AP17" i="16"/>
  <c r="AO28" i="15"/>
  <c r="AO29" i="15" s="1"/>
  <c r="AO30" i="15" s="1"/>
  <c r="AO32" i="15" s="1"/>
  <c r="AO22" i="15"/>
  <c r="AP17" i="15"/>
  <c r="AQ17" i="15" s="1"/>
  <c r="S19" i="6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D20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M10" i="8"/>
  <c r="L10" i="8"/>
  <c r="K10" i="8"/>
  <c r="J10" i="8"/>
  <c r="I10" i="8"/>
  <c r="H10" i="8"/>
  <c r="G10" i="8"/>
  <c r="F10" i="8"/>
  <c r="E10" i="8"/>
  <c r="P7" i="8"/>
  <c r="Q6" i="8"/>
  <c r="Q5" i="8"/>
  <c r="Q4" i="8"/>
  <c r="Q2" i="8"/>
  <c r="AU9" i="6"/>
  <c r="AV9" i="6"/>
  <c r="AU10" i="6"/>
  <c r="AV10" i="6"/>
  <c r="AU11" i="6"/>
  <c r="AV11" i="6"/>
  <c r="AU18" i="6"/>
  <c r="AV18" i="6"/>
  <c r="AU19" i="6"/>
  <c r="AV19" i="6"/>
  <c r="AU20" i="6"/>
  <c r="AV20" i="6"/>
  <c r="AL9" i="6"/>
  <c r="AM9" i="6"/>
  <c r="AN9" i="6"/>
  <c r="AO9" i="6"/>
  <c r="AP9" i="6"/>
  <c r="AQ9" i="6"/>
  <c r="AR9" i="6"/>
  <c r="AS9" i="6"/>
  <c r="AT9" i="6"/>
  <c r="AL10" i="6"/>
  <c r="AM10" i="6"/>
  <c r="AN10" i="6"/>
  <c r="AO10" i="6"/>
  <c r="AP10" i="6"/>
  <c r="AQ10" i="6"/>
  <c r="AR10" i="6"/>
  <c r="AS10" i="6"/>
  <c r="AT10" i="6"/>
  <c r="AL11" i="6"/>
  <c r="AM11" i="6"/>
  <c r="AN11" i="6"/>
  <c r="AO11" i="6"/>
  <c r="AP11" i="6"/>
  <c r="AQ11" i="6"/>
  <c r="AR11" i="6"/>
  <c r="AS11" i="6"/>
  <c r="AT11" i="6"/>
  <c r="AL18" i="6"/>
  <c r="AM18" i="6"/>
  <c r="AN18" i="6"/>
  <c r="AO18" i="6"/>
  <c r="AP18" i="6"/>
  <c r="AQ18" i="6"/>
  <c r="AR18" i="6"/>
  <c r="AS18" i="6"/>
  <c r="AT18" i="6"/>
  <c r="AL19" i="6"/>
  <c r="AM19" i="6"/>
  <c r="AN19" i="6"/>
  <c r="AO19" i="6"/>
  <c r="AP19" i="6"/>
  <c r="AQ19" i="6"/>
  <c r="AR19" i="6"/>
  <c r="AS19" i="6"/>
  <c r="AT19" i="6"/>
  <c r="AL20" i="6"/>
  <c r="AM20" i="6"/>
  <c r="AN20" i="6"/>
  <c r="AO20" i="6"/>
  <c r="AP20" i="6"/>
  <c r="AQ20" i="6"/>
  <c r="AR20" i="6"/>
  <c r="AS20" i="6"/>
  <c r="AT20" i="6"/>
  <c r="AJ18" i="6"/>
  <c r="AK18" i="6"/>
  <c r="AJ19" i="6"/>
  <c r="AK19" i="6"/>
  <c r="AJ20" i="6"/>
  <c r="AK20" i="6"/>
  <c r="AJ9" i="6"/>
  <c r="AK9" i="6"/>
  <c r="AJ10" i="6"/>
  <c r="AK10" i="6"/>
  <c r="AJ11" i="6"/>
  <c r="AK11" i="6"/>
  <c r="AF9" i="6"/>
  <c r="AG9" i="6"/>
  <c r="AH9" i="6"/>
  <c r="AI9" i="6"/>
  <c r="AF10" i="6"/>
  <c r="AG10" i="6"/>
  <c r="AH10" i="6"/>
  <c r="AI10" i="6"/>
  <c r="AF11" i="6"/>
  <c r="AG11" i="6"/>
  <c r="AH11" i="6"/>
  <c r="AI11" i="6"/>
  <c r="AF18" i="6"/>
  <c r="AG18" i="6"/>
  <c r="AH18" i="6"/>
  <c r="AI18" i="6"/>
  <c r="AF19" i="6"/>
  <c r="AG19" i="6"/>
  <c r="AH19" i="6"/>
  <c r="AI19" i="6"/>
  <c r="AF20" i="6"/>
  <c r="AG20" i="6"/>
  <c r="AH20" i="6"/>
  <c r="AI20" i="6"/>
  <c r="AC9" i="6"/>
  <c r="AD9" i="6"/>
  <c r="AE9" i="6"/>
  <c r="AC10" i="6"/>
  <c r="AD10" i="6"/>
  <c r="AE10" i="6"/>
  <c r="AC11" i="6"/>
  <c r="AD11" i="6"/>
  <c r="AE11" i="6"/>
  <c r="AC18" i="6"/>
  <c r="AD18" i="6"/>
  <c r="AE18" i="6"/>
  <c r="AC19" i="6"/>
  <c r="AD19" i="6"/>
  <c r="AE19" i="6"/>
  <c r="AC20" i="6"/>
  <c r="AD20" i="6"/>
  <c r="AE20" i="6"/>
  <c r="AR17" i="15" l="1"/>
  <c r="AQ22" i="15"/>
  <c r="AQ28" i="15"/>
  <c r="AQ29" i="15" s="1"/>
  <c r="AQ30" i="15" s="1"/>
  <c r="AQ32" i="15" s="1"/>
  <c r="AP28" i="16"/>
  <c r="AP29" i="16" s="1"/>
  <c r="AP30" i="16" s="1"/>
  <c r="AP32" i="16" s="1"/>
  <c r="AP22" i="16"/>
  <c r="AP28" i="15"/>
  <c r="AP29" i="15" s="1"/>
  <c r="AP30" i="15" s="1"/>
  <c r="AP32" i="15" s="1"/>
  <c r="AP22" i="15"/>
  <c r="N10" i="8"/>
  <c r="O9" i="8"/>
  <c r="O12" i="8" s="1"/>
  <c r="W12" i="8"/>
  <c r="AE12" i="8"/>
  <c r="AM12" i="8"/>
  <c r="AU12" i="8"/>
  <c r="N11" i="8"/>
  <c r="N12" i="8" s="1"/>
  <c r="AN12" i="8"/>
  <c r="AV12" i="8"/>
  <c r="Y12" i="8"/>
  <c r="AG12" i="8"/>
  <c r="AO12" i="8"/>
  <c r="I12" i="8"/>
  <c r="AR12" i="8"/>
  <c r="Z12" i="8"/>
  <c r="AH12" i="8"/>
  <c r="AP12" i="8"/>
  <c r="K12" i="8"/>
  <c r="AA12" i="8"/>
  <c r="AI12" i="8"/>
  <c r="AQ12" i="8"/>
  <c r="F12" i="8"/>
  <c r="V12" i="8"/>
  <c r="AD12" i="8"/>
  <c r="AL12" i="8"/>
  <c r="AT12" i="8"/>
  <c r="S12" i="8"/>
  <c r="R12" i="8"/>
  <c r="U12" i="8"/>
  <c r="AC12" i="8"/>
  <c r="AK12" i="8"/>
  <c r="AS12" i="8"/>
  <c r="Q12" i="8"/>
  <c r="P12" i="8"/>
  <c r="X12" i="8"/>
  <c r="AF12" i="8"/>
  <c r="M12" i="8"/>
  <c r="J12" i="8"/>
  <c r="E12" i="8"/>
  <c r="H12" i="8"/>
  <c r="G12" i="8"/>
  <c r="L12" i="8"/>
  <c r="T12" i="8"/>
  <c r="AB12" i="8"/>
  <c r="AJ12" i="8"/>
  <c r="D13" i="8"/>
  <c r="AN12" i="6"/>
  <c r="AO12" i="6"/>
  <c r="AL12" i="6"/>
  <c r="AM12" i="6"/>
  <c r="AT12" i="6"/>
  <c r="AR12" i="6"/>
  <c r="AV12" i="6"/>
  <c r="AU12" i="6"/>
  <c r="AP12" i="6"/>
  <c r="AS12" i="6"/>
  <c r="AQ12" i="6"/>
  <c r="AK12" i="6"/>
  <c r="AJ12" i="6"/>
  <c r="AI12" i="6"/>
  <c r="AC12" i="6"/>
  <c r="AH12" i="6"/>
  <c r="AG12" i="6"/>
  <c r="AF12" i="6"/>
  <c r="AE12" i="6"/>
  <c r="AD12" i="6"/>
  <c r="AS17" i="15" l="1"/>
  <c r="AR22" i="15"/>
  <c r="AR28" i="15"/>
  <c r="AR29" i="15" s="1"/>
  <c r="AR30" i="15" s="1"/>
  <c r="AR32" i="15" s="1"/>
  <c r="AS13" i="8"/>
  <c r="Z13" i="8"/>
  <c r="W13" i="8"/>
  <c r="AB13" i="8"/>
  <c r="T13" i="8"/>
  <c r="AA13" i="8"/>
  <c r="R13" i="8"/>
  <c r="O13" i="8"/>
  <c r="L13" i="8"/>
  <c r="AT13" i="8"/>
  <c r="AQ13" i="8"/>
  <c r="AL13" i="8"/>
  <c r="AI13" i="8"/>
  <c r="AC13" i="8"/>
  <c r="M13" i="8"/>
  <c r="AF13" i="8"/>
  <c r="G13" i="8"/>
  <c r="AD13" i="8"/>
  <c r="S13" i="8"/>
  <c r="Y13" i="8"/>
  <c r="AV13" i="8"/>
  <c r="V13" i="8"/>
  <c r="AO13" i="8"/>
  <c r="K13" i="8"/>
  <c r="X13" i="8"/>
  <c r="AK13" i="8"/>
  <c r="N13" i="8"/>
  <c r="P13" i="8"/>
  <c r="I13" i="8"/>
  <c r="J13" i="8"/>
  <c r="AG13" i="8"/>
  <c r="AU13" i="8"/>
  <c r="U13" i="8"/>
  <c r="F13" i="8"/>
  <c r="AR13" i="8"/>
  <c r="AN13" i="8"/>
  <c r="AP13" i="8"/>
  <c r="AM13" i="8"/>
  <c r="E13" i="8"/>
  <c r="AJ13" i="8"/>
  <c r="H13" i="8"/>
  <c r="AH13" i="8"/>
  <c r="AE13" i="8"/>
  <c r="Q13" i="8"/>
  <c r="R2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X7" i="7"/>
  <c r="P7" i="7"/>
  <c r="Q6" i="7"/>
  <c r="R5" i="7"/>
  <c r="Q5" i="7"/>
  <c r="Q4" i="7"/>
  <c r="Q3" i="7"/>
  <c r="Q2" i="7"/>
  <c r="S3" i="7" s="1"/>
  <c r="N25" i="6"/>
  <c r="AT17" i="15" l="1"/>
  <c r="AS22" i="15"/>
  <c r="AS28" i="15"/>
  <c r="AS29" i="15" s="1"/>
  <c r="AS30" i="15" s="1"/>
  <c r="AS32" i="15" s="1"/>
  <c r="D12" i="7"/>
  <c r="L12" i="7"/>
  <c r="G12" i="7"/>
  <c r="O12" i="7"/>
  <c r="W12" i="7"/>
  <c r="S4" i="7"/>
  <c r="R12" i="7"/>
  <c r="E12" i="7"/>
  <c r="M12" i="7"/>
  <c r="U12" i="7"/>
  <c r="J12" i="7"/>
  <c r="Z12" i="7"/>
  <c r="H12" i="7"/>
  <c r="P12" i="7"/>
  <c r="X12" i="7"/>
  <c r="I12" i="7"/>
  <c r="Q12" i="7"/>
  <c r="Y12" i="7"/>
  <c r="F12" i="7"/>
  <c r="N12" i="7"/>
  <c r="V12" i="7"/>
  <c r="R7" i="7"/>
  <c r="G13" i="7" s="1"/>
  <c r="K12" i="7"/>
  <c r="S12" i="7"/>
  <c r="AA12" i="7"/>
  <c r="T12" i="7"/>
  <c r="AB12" i="7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D11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D10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D9" i="6"/>
  <c r="AB20" i="6"/>
  <c r="AA20" i="6"/>
  <c r="Z20" i="6"/>
  <c r="Y20" i="6"/>
  <c r="X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B19" i="6"/>
  <c r="AA19" i="6"/>
  <c r="Z19" i="6"/>
  <c r="Y19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X7" i="6"/>
  <c r="P7" i="6"/>
  <c r="Q6" i="6"/>
  <c r="Q5" i="6"/>
  <c r="Q4" i="6"/>
  <c r="Q2" i="6"/>
  <c r="D10" i="5"/>
  <c r="X7" i="5"/>
  <c r="M10" i="5"/>
  <c r="Q3" i="5"/>
  <c r="X9" i="5"/>
  <c r="AU17" i="15" l="1"/>
  <c r="AT22" i="15"/>
  <c r="AT28" i="15"/>
  <c r="AT29" i="15" s="1"/>
  <c r="AT30" i="15" s="1"/>
  <c r="AT32" i="15" s="1"/>
  <c r="S3" i="6"/>
  <c r="R7" i="6"/>
  <c r="M13" i="7"/>
  <c r="S13" i="7"/>
  <c r="K13" i="7"/>
  <c r="I13" i="7"/>
  <c r="E13" i="7"/>
  <c r="X13" i="7"/>
  <c r="AB13" i="7"/>
  <c r="D13" i="7"/>
  <c r="V13" i="7"/>
  <c r="U13" i="7"/>
  <c r="H13" i="7"/>
  <c r="T13" i="7"/>
  <c r="R13" i="7"/>
  <c r="Y13" i="7"/>
  <c r="N13" i="7"/>
  <c r="J13" i="7"/>
  <c r="Q13" i="7"/>
  <c r="F13" i="7"/>
  <c r="P13" i="7"/>
  <c r="W13" i="7"/>
  <c r="Z13" i="7"/>
  <c r="O13" i="7"/>
  <c r="L13" i="7"/>
  <c r="AA13" i="7"/>
  <c r="R2" i="6"/>
  <c r="Z12" i="6"/>
  <c r="R12" i="6"/>
  <c r="J12" i="6"/>
  <c r="N12" i="6"/>
  <c r="V12" i="6"/>
  <c r="M12" i="6"/>
  <c r="F12" i="6"/>
  <c r="E12" i="6"/>
  <c r="W12" i="6"/>
  <c r="O12" i="6"/>
  <c r="G12" i="6"/>
  <c r="U12" i="6"/>
  <c r="H12" i="6"/>
  <c r="P12" i="6"/>
  <c r="X12" i="6"/>
  <c r="I12" i="6"/>
  <c r="Q12" i="6"/>
  <c r="Y12" i="6"/>
  <c r="K12" i="6"/>
  <c r="S12" i="6"/>
  <c r="AA12" i="6"/>
  <c r="D12" i="6"/>
  <c r="L12" i="6"/>
  <c r="T12" i="6"/>
  <c r="AB12" i="6"/>
  <c r="AV17" i="15" l="1"/>
  <c r="AU22" i="15"/>
  <c r="AU28" i="15"/>
  <c r="AU29" i="15" s="1"/>
  <c r="AU30" i="15" s="1"/>
  <c r="AU32" i="15" s="1"/>
  <c r="S4" i="6"/>
  <c r="AX13" i="6"/>
  <c r="AZ13" i="6"/>
  <c r="BC13" i="6"/>
  <c r="BE13" i="6"/>
  <c r="BB13" i="6"/>
  <c r="AW13" i="6"/>
  <c r="BA13" i="6"/>
  <c r="AY13" i="6"/>
  <c r="BD13" i="6"/>
  <c r="AT13" i="6"/>
  <c r="AL13" i="6"/>
  <c r="AV13" i="6"/>
  <c r="AU13" i="6"/>
  <c r="AR13" i="6"/>
  <c r="AN13" i="6"/>
  <c r="AM13" i="6"/>
  <c r="AP13" i="6"/>
  <c r="AO13" i="6"/>
  <c r="AS13" i="6"/>
  <c r="AQ13" i="6"/>
  <c r="AK13" i="6"/>
  <c r="AJ13" i="6"/>
  <c r="AH13" i="6"/>
  <c r="AC13" i="6"/>
  <c r="AF13" i="6"/>
  <c r="AI13" i="6"/>
  <c r="AE13" i="6"/>
  <c r="AD13" i="6"/>
  <c r="AG13" i="6"/>
  <c r="D13" i="6"/>
  <c r="W13" i="6"/>
  <c r="Z13" i="6"/>
  <c r="AB13" i="6"/>
  <c r="V13" i="6"/>
  <c r="H13" i="6"/>
  <c r="U13" i="6"/>
  <c r="G13" i="6"/>
  <c r="AA13" i="6"/>
  <c r="Y13" i="6"/>
  <c r="E13" i="6"/>
  <c r="T13" i="6"/>
  <c r="X13" i="6"/>
  <c r="F13" i="6"/>
  <c r="J13" i="6"/>
  <c r="I13" i="6"/>
  <c r="K13" i="6"/>
  <c r="R13" i="6"/>
  <c r="M13" i="6"/>
  <c r="L13" i="6"/>
  <c r="O13" i="6"/>
  <c r="Q13" i="6"/>
  <c r="P13" i="6"/>
  <c r="S13" i="6"/>
  <c r="N13" i="6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AB9" i="5"/>
  <c r="AA9" i="5"/>
  <c r="Z9" i="5"/>
  <c r="Y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F12" i="5" s="1"/>
  <c r="E9" i="5"/>
  <c r="D9" i="5"/>
  <c r="P7" i="5"/>
  <c r="Q6" i="5"/>
  <c r="R5" i="5"/>
  <c r="Q5" i="5"/>
  <c r="Q4" i="5"/>
  <c r="Q2" i="5"/>
  <c r="AW17" i="15" l="1"/>
  <c r="AV22" i="15"/>
  <c r="AV28" i="15"/>
  <c r="AV29" i="15" s="1"/>
  <c r="AV30" i="15" s="1"/>
  <c r="AV32" i="15" s="1"/>
  <c r="R7" i="5"/>
  <c r="R2" i="5"/>
  <c r="S3" i="5"/>
  <c r="W12" i="5"/>
  <c r="D12" i="5"/>
  <c r="E12" i="5"/>
  <c r="AB12" i="5"/>
  <c r="G12" i="5"/>
  <c r="V12" i="5"/>
  <c r="Y12" i="5"/>
  <c r="H12" i="5"/>
  <c r="AA12" i="5"/>
  <c r="Z12" i="5"/>
  <c r="K12" i="5"/>
  <c r="O12" i="5"/>
  <c r="M12" i="5"/>
  <c r="N12" i="5"/>
  <c r="U12" i="5"/>
  <c r="L12" i="5"/>
  <c r="J12" i="5"/>
  <c r="I12" i="5"/>
  <c r="X12" i="5"/>
  <c r="R12" i="5"/>
  <c r="Q12" i="5"/>
  <c r="P12" i="5"/>
  <c r="S12" i="5"/>
  <c r="T12" i="5"/>
  <c r="AX17" i="15" l="1"/>
  <c r="AY17" i="15" s="1"/>
  <c r="AW22" i="15"/>
  <c r="AW28" i="15"/>
  <c r="AW29" i="15" s="1"/>
  <c r="AW30" i="15" s="1"/>
  <c r="AW32" i="15" s="1"/>
  <c r="P13" i="5"/>
  <c r="N13" i="5"/>
  <c r="S13" i="5"/>
  <c r="Q13" i="5"/>
  <c r="R13" i="5"/>
  <c r="O13" i="5"/>
  <c r="S4" i="5"/>
  <c r="Q3" i="4"/>
  <c r="AY22" i="15" l="1"/>
  <c r="AY28" i="15"/>
  <c r="AY29" i="15" s="1"/>
  <c r="AY30" i="15" s="1"/>
  <c r="AY32" i="15" s="1"/>
  <c r="AX22" i="15"/>
  <c r="AX28" i="15"/>
  <c r="AX29" i="15" s="1"/>
  <c r="AX30" i="15" s="1"/>
  <c r="AX32" i="15" s="1"/>
  <c r="Q2" i="4"/>
  <c r="Q4" i="4"/>
  <c r="Q5" i="4"/>
  <c r="Q6" i="4"/>
  <c r="R5" i="4" l="1"/>
  <c r="R7" i="4" s="1"/>
  <c r="R2" i="4"/>
  <c r="P7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D20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D19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D18" i="4"/>
  <c r="Q9" i="4"/>
  <c r="Q10" i="4"/>
  <c r="Q11" i="4"/>
  <c r="R9" i="4"/>
  <c r="R10" i="4"/>
  <c r="R11" i="4"/>
  <c r="S9" i="4"/>
  <c r="S10" i="4"/>
  <c r="S11" i="4"/>
  <c r="T9" i="4"/>
  <c r="T10" i="4"/>
  <c r="T11" i="4"/>
  <c r="U9" i="4"/>
  <c r="U10" i="4"/>
  <c r="U11" i="4"/>
  <c r="V9" i="4"/>
  <c r="V10" i="4"/>
  <c r="V11" i="4"/>
  <c r="W9" i="4"/>
  <c r="W10" i="4"/>
  <c r="W11" i="4"/>
  <c r="X9" i="4"/>
  <c r="X10" i="4"/>
  <c r="X11" i="4"/>
  <c r="Y9" i="4"/>
  <c r="Y10" i="4"/>
  <c r="Y11" i="4"/>
  <c r="Z9" i="4"/>
  <c r="Z10" i="4"/>
  <c r="Z11" i="4"/>
  <c r="AA9" i="4"/>
  <c r="AA10" i="4"/>
  <c r="AA11" i="4"/>
  <c r="F9" i="4"/>
  <c r="F10" i="4"/>
  <c r="F11" i="4"/>
  <c r="I11" i="4"/>
  <c r="O9" i="4"/>
  <c r="AB9" i="4"/>
  <c r="AB10" i="4"/>
  <c r="AB11" i="4"/>
  <c r="L9" i="4"/>
  <c r="M9" i="4"/>
  <c r="N9" i="4"/>
  <c r="P9" i="4"/>
  <c r="L10" i="4"/>
  <c r="M10" i="4"/>
  <c r="N10" i="4"/>
  <c r="O10" i="4"/>
  <c r="P10" i="4"/>
  <c r="L11" i="4"/>
  <c r="M11" i="4"/>
  <c r="N11" i="4"/>
  <c r="O11" i="4"/>
  <c r="P11" i="4"/>
  <c r="K9" i="4"/>
  <c r="K10" i="4"/>
  <c r="K11" i="4"/>
  <c r="J9" i="4"/>
  <c r="J10" i="4"/>
  <c r="J11" i="4"/>
  <c r="I9" i="4"/>
  <c r="I10" i="4"/>
  <c r="H9" i="4"/>
  <c r="H10" i="4"/>
  <c r="H11" i="4"/>
  <c r="G9" i="4"/>
  <c r="G10" i="4"/>
  <c r="G11" i="4"/>
  <c r="E9" i="4"/>
  <c r="E10" i="4"/>
  <c r="E11" i="4"/>
  <c r="D9" i="4"/>
  <c r="D10" i="4"/>
  <c r="D11" i="4"/>
  <c r="U30" i="1"/>
  <c r="P31" i="1"/>
  <c r="R31" i="1"/>
  <c r="S31" i="1"/>
  <c r="P30" i="1"/>
  <c r="S30" i="1"/>
  <c r="O28" i="1"/>
  <c r="P28" i="1"/>
  <c r="Q28" i="1"/>
  <c r="R28" i="1"/>
  <c r="R30" i="1"/>
  <c r="S28" i="1"/>
  <c r="T28" i="1"/>
  <c r="O29" i="1"/>
  <c r="P29" i="1"/>
  <c r="Q29" i="1"/>
  <c r="R29" i="1"/>
  <c r="S29" i="1"/>
  <c r="T29" i="1"/>
  <c r="N29" i="1"/>
  <c r="N28" i="1"/>
  <c r="H9" i="2"/>
  <c r="H11" i="2"/>
  <c r="H10" i="2"/>
  <c r="R16" i="2"/>
  <c r="T16" i="2"/>
  <c r="T19" i="2"/>
  <c r="E11" i="2"/>
  <c r="F11" i="2"/>
  <c r="G11" i="2"/>
  <c r="I11" i="2"/>
  <c r="J11" i="2"/>
  <c r="K11" i="2"/>
  <c r="L11" i="2"/>
  <c r="M11" i="2"/>
  <c r="N11" i="2"/>
  <c r="O11" i="2"/>
  <c r="P11" i="2"/>
  <c r="D11" i="2"/>
  <c r="E10" i="2"/>
  <c r="F10" i="2"/>
  <c r="G10" i="2"/>
  <c r="I10" i="2"/>
  <c r="J10" i="2"/>
  <c r="K10" i="2"/>
  <c r="L10" i="2"/>
  <c r="M10" i="2"/>
  <c r="N10" i="2"/>
  <c r="O10" i="2"/>
  <c r="P10" i="2"/>
  <c r="D10" i="2"/>
  <c r="E9" i="2"/>
  <c r="F9" i="2"/>
  <c r="G9" i="2"/>
  <c r="I9" i="2"/>
  <c r="J9" i="2"/>
  <c r="J12" i="2"/>
  <c r="K9" i="2"/>
  <c r="L9" i="2"/>
  <c r="M9" i="2"/>
  <c r="N9" i="2"/>
  <c r="O9" i="2"/>
  <c r="P9" i="2"/>
  <c r="D9" i="2"/>
  <c r="O12" i="2"/>
  <c r="P12" i="2"/>
  <c r="M12" i="2"/>
  <c r="N12" i="2"/>
  <c r="F12" i="2"/>
  <c r="K12" i="2"/>
  <c r="L12" i="2"/>
  <c r="I12" i="2"/>
  <c r="G12" i="2"/>
  <c r="H12" i="2"/>
  <c r="D12" i="2"/>
  <c r="D14" i="1"/>
  <c r="D15" i="1" s="1"/>
  <c r="I26" i="1"/>
  <c r="S17" i="3"/>
  <c r="S16" i="3"/>
  <c r="V13" i="3"/>
  <c r="V12" i="3"/>
  <c r="L8" i="1"/>
  <c r="L9" i="1"/>
  <c r="H16" i="1"/>
  <c r="L11" i="1"/>
  <c r="U29" i="1"/>
  <c r="U28" i="1"/>
  <c r="Q13" i="1" l="1"/>
  <c r="I27" i="1"/>
  <c r="D10" i="1"/>
  <c r="Q14" i="1"/>
  <c r="D12" i="4"/>
  <c r="Y12" i="4"/>
  <c r="V12" i="4"/>
  <c r="Q12" i="4"/>
  <c r="AA12" i="4"/>
  <c r="X12" i="4"/>
  <c r="Z12" i="4"/>
  <c r="M12" i="4"/>
  <c r="F12" i="4"/>
  <c r="W12" i="4"/>
  <c r="R12" i="4"/>
  <c r="P12" i="4"/>
  <c r="E12" i="4"/>
  <c r="I12" i="4"/>
  <c r="L12" i="4"/>
  <c r="G12" i="4"/>
  <c r="T12" i="4"/>
  <c r="O12" i="4"/>
  <c r="J12" i="4"/>
  <c r="U12" i="4"/>
  <c r="K12" i="4"/>
  <c r="S12" i="4"/>
  <c r="H12" i="4"/>
  <c r="N12" i="4"/>
  <c r="Q15" i="1" l="1"/>
  <c r="R21" i="1" s="1"/>
  <c r="I31" i="1"/>
  <c r="D11" i="1"/>
  <c r="J17" i="1" s="1"/>
  <c r="R18" i="1"/>
  <c r="R19" i="1"/>
  <c r="R20" i="1" l="1"/>
  <c r="R22" i="1"/>
  <c r="D22" i="1"/>
  <c r="I29" i="1" s="1"/>
  <c r="D16" i="1"/>
  <c r="D20" i="1" s="1"/>
  <c r="AX27" i="17"/>
  <c r="AX28" i="17" s="1"/>
  <c r="AX29" i="17" s="1"/>
  <c r="AX31" i="17" s="1"/>
  <c r="AX21" i="17"/>
  <c r="BB27" i="17"/>
  <c r="BB28" i="17" s="1"/>
  <c r="BB29" i="17" s="1"/>
  <c r="BB31" i="17" s="1"/>
  <c r="AW21" i="17"/>
  <c r="AY21" i="17"/>
  <c r="BB21" i="17"/>
  <c r="AW27" i="17"/>
  <c r="AW28" i="17" s="1"/>
  <c r="AW29" i="17" s="1"/>
  <c r="AW31" i="17" s="1"/>
  <c r="AY27" i="17"/>
  <c r="AY28" i="17" s="1"/>
  <c r="AY29" i="17" s="1"/>
  <c r="AY31" i="17" s="1"/>
  <c r="AZ27" i="17"/>
  <c r="AZ28" i="17" s="1"/>
  <c r="AZ29" i="17" s="1"/>
  <c r="AZ31" i="17" s="1"/>
  <c r="BA27" i="17"/>
  <c r="BA28" i="17" s="1"/>
  <c r="BA29" i="17" s="1"/>
  <c r="BA31" i="17" s="1"/>
  <c r="AV24" i="17"/>
  <c r="AV27" i="17" s="1"/>
  <c r="AV21" i="17"/>
  <c r="AW11" i="17"/>
  <c r="AW12" i="17"/>
  <c r="AW13" i="17"/>
  <c r="AV25" i="17"/>
  <c r="AV26" i="17"/>
  <c r="AV28" i="17" l="1"/>
  <c r="AV29" i="17" s="1"/>
  <c r="AV31" i="17" s="1"/>
  <c r="AV30" i="17"/>
  <c r="BE21" i="17"/>
  <c r="BE27" i="17"/>
  <c r="BE28" i="17" s="1"/>
  <c r="BE29" i="17" s="1"/>
  <c r="BE31" i="17" s="1"/>
  <c r="BD27" i="17"/>
  <c r="BD28" i="17" s="1"/>
  <c r="BD29" i="17" s="1"/>
  <c r="BD31" i="17" s="1"/>
  <c r="BD21" i="17"/>
  <c r="BC27" i="17"/>
  <c r="BC28" i="17" s="1"/>
  <c r="BC29" i="17" s="1"/>
  <c r="BC31" i="17" s="1"/>
  <c r="BC21" i="17"/>
  <c r="AZ21" i="17"/>
  <c r="BA21" i="17"/>
  <c r="BF21" i="17" l="1"/>
  <c r="BF27" i="17"/>
  <c r="BF28" i="17" s="1"/>
  <c r="BF29" i="17" s="1"/>
  <c r="BF31" i="17" s="1"/>
  <c r="BG27" i="17" l="1"/>
  <c r="BG28" i="17" s="1"/>
  <c r="BG29" i="17" s="1"/>
  <c r="BG31" i="17" s="1"/>
  <c r="BG21" i="17"/>
  <c r="BH27" i="17" l="1"/>
  <c r="BH28" i="17" s="1"/>
  <c r="BH29" i="17" s="1"/>
  <c r="BH31" i="17" s="1"/>
  <c r="BH21" i="17"/>
  <c r="BI21" i="17" l="1"/>
  <c r="BI27" i="17"/>
  <c r="BI28" i="17" s="1"/>
  <c r="BI29" i="17" s="1"/>
  <c r="BI31" i="17" s="1"/>
  <c r="BJ27" i="17" l="1"/>
  <c r="BJ28" i="17" s="1"/>
  <c r="BJ29" i="17" s="1"/>
  <c r="BJ31" i="17" s="1"/>
  <c r="BJ21" i="17"/>
  <c r="BK27" i="17" l="1"/>
  <c r="BK28" i="17" s="1"/>
  <c r="BK29" i="17" s="1"/>
  <c r="BK31" i="17" s="1"/>
  <c r="BK21" i="17"/>
  <c r="AR27" i="17"/>
  <c r="AR28" i="17" s="1"/>
  <c r="AR29" i="17" s="1"/>
  <c r="AR31" i="17" s="1"/>
  <c r="AS27" i="17"/>
  <c r="AS28" i="17" s="1"/>
  <c r="AS29" i="17" s="1"/>
  <c r="AS31" i="17" s="1"/>
  <c r="AT27" i="17"/>
  <c r="AT28" i="17" s="1"/>
  <c r="AT29" i="17" s="1"/>
  <c r="AT31" i="17" s="1"/>
  <c r="AN27" i="17"/>
  <c r="AN28" i="17" s="1"/>
  <c r="AN29" i="17" s="1"/>
  <c r="AN31" i="17" s="1"/>
  <c r="AI27" i="17"/>
  <c r="AI28" i="17" s="1"/>
  <c r="AI29" i="17" s="1"/>
  <c r="AI31" i="17" s="1"/>
  <c r="AQ27" i="17"/>
  <c r="AQ28" i="17" s="1"/>
  <c r="AQ29" i="17" s="1"/>
  <c r="AQ31" i="17" s="1"/>
  <c r="AU27" i="17"/>
  <c r="AU28" i="17" s="1"/>
  <c r="AU29" i="17" s="1"/>
  <c r="AU31" i="17" s="1"/>
  <c r="AO27" i="17"/>
  <c r="AO28" i="17" s="1"/>
  <c r="AO29" i="17" s="1"/>
  <c r="AO31" i="17" s="1"/>
  <c r="AN21" i="17"/>
  <c r="AJ21" i="17"/>
  <c r="AL21" i="17"/>
  <c r="AR21" i="17"/>
  <c r="AM27" i="17"/>
  <c r="AM28" i="17" s="1"/>
  <c r="AM29" i="17" s="1"/>
  <c r="AM31" i="17" s="1"/>
  <c r="AT21" i="17"/>
  <c r="AU21" i="17"/>
  <c r="AJ27" i="17"/>
  <c r="AJ28" i="17"/>
  <c r="AJ29" i="17"/>
  <c r="AJ31" i="17" s="1"/>
  <c r="AP27" i="17"/>
  <c r="AP28" i="17" s="1"/>
  <c r="AP29" i="17" s="1"/>
  <c r="AP31" i="17" s="1"/>
  <c r="AM21" i="17"/>
  <c r="AK21" i="17"/>
  <c r="AK27" i="17"/>
  <c r="AK28" i="17" s="1"/>
  <c r="AK29" i="17" s="1"/>
  <c r="AK31" i="17" s="1"/>
  <c r="AI21" i="17"/>
  <c r="AQ21" i="17"/>
  <c r="AL27" i="17"/>
  <c r="AL28" i="17" s="1"/>
  <c r="AL29" i="17" s="1"/>
  <c r="AL31" i="17" s="1"/>
  <c r="AO21" i="17"/>
  <c r="AP21" i="17"/>
  <c r="AS21" i="17"/>
  <c r="C16" i="17" l="1"/>
  <c r="C21" i="17" s="1"/>
  <c r="C17" i="17"/>
  <c r="C18" i="17"/>
  <c r="D27" i="17" l="1"/>
  <c r="D28" i="17" s="1"/>
  <c r="D29" i="17" s="1"/>
  <c r="D31" i="17" s="1"/>
  <c r="D21" i="17"/>
  <c r="E21" i="17" l="1"/>
  <c r="E27" i="17"/>
  <c r="E28" i="17" s="1"/>
  <c r="E29" i="17" s="1"/>
  <c r="E31" i="17" s="1"/>
  <c r="F27" i="17" l="1"/>
  <c r="F28" i="17" s="1"/>
  <c r="F29" i="17" s="1"/>
  <c r="F31" i="17" s="1"/>
  <c r="F21" i="17"/>
  <c r="G21" i="17" l="1"/>
  <c r="G27" i="17"/>
  <c r="G28" i="17" s="1"/>
  <c r="G29" i="17" s="1"/>
  <c r="G31" i="17" s="1"/>
  <c r="H21" i="17" l="1"/>
  <c r="H27" i="17"/>
  <c r="H28" i="17" s="1"/>
  <c r="H29" i="17" s="1"/>
  <c r="H31" i="17" s="1"/>
  <c r="I21" i="17" l="1"/>
  <c r="I27" i="17"/>
  <c r="I28" i="17" s="1"/>
  <c r="I29" i="17" s="1"/>
  <c r="I31" i="17" s="1"/>
  <c r="J27" i="17" l="1"/>
  <c r="J28" i="17" s="1"/>
  <c r="J29" i="17" s="1"/>
  <c r="J31" i="17" s="1"/>
  <c r="J21" i="17"/>
  <c r="K27" i="17" l="1"/>
  <c r="K28" i="17" s="1"/>
  <c r="K29" i="17" s="1"/>
  <c r="K31" i="17" s="1"/>
  <c r="K21" i="17"/>
  <c r="L21" i="17" l="1"/>
  <c r="L27" i="17"/>
  <c r="L28" i="17" s="1"/>
  <c r="L29" i="17" s="1"/>
  <c r="L31" i="17" s="1"/>
  <c r="M21" i="17" l="1"/>
  <c r="M27" i="17"/>
  <c r="M28" i="17" s="1"/>
  <c r="M29" i="17" s="1"/>
  <c r="M31" i="17" s="1"/>
  <c r="N27" i="17" l="1"/>
  <c r="N28" i="17" s="1"/>
  <c r="N29" i="17" s="1"/>
  <c r="N31" i="17" s="1"/>
  <c r="N21" i="17"/>
  <c r="O27" i="17" l="1"/>
  <c r="O28" i="17" s="1"/>
  <c r="O29" i="17" s="1"/>
  <c r="O31" i="17" s="1"/>
  <c r="O21" i="17"/>
  <c r="P27" i="17" l="1"/>
  <c r="P28" i="17" s="1"/>
  <c r="P29" i="17" s="1"/>
  <c r="P31" i="17" s="1"/>
  <c r="P21" i="17"/>
  <c r="Q21" i="17" l="1"/>
  <c r="Q27" i="17"/>
  <c r="Q28" i="17" s="1"/>
  <c r="Q29" i="17" s="1"/>
  <c r="Q31" i="17" s="1"/>
  <c r="R21" i="17" l="1"/>
  <c r="R27" i="17"/>
  <c r="R28" i="17" s="1"/>
  <c r="R29" i="17" s="1"/>
  <c r="R31" i="17" s="1"/>
  <c r="S27" i="17" l="1"/>
  <c r="S28" i="17" s="1"/>
  <c r="S29" i="17" s="1"/>
  <c r="S31" i="17" s="1"/>
  <c r="S21" i="17"/>
  <c r="T27" i="17" l="1"/>
  <c r="T28" i="17" s="1"/>
  <c r="T29" i="17" s="1"/>
  <c r="T31" i="17" s="1"/>
  <c r="T21" i="17"/>
  <c r="U21" i="17" l="1"/>
  <c r="U27" i="17"/>
  <c r="U28" i="17" s="1"/>
  <c r="U29" i="17" s="1"/>
  <c r="U31" i="17" s="1"/>
  <c r="V27" i="17" l="1"/>
  <c r="V28" i="17" s="1"/>
  <c r="V29" i="17" s="1"/>
  <c r="V31" i="17" s="1"/>
  <c r="V21" i="17"/>
  <c r="W21" i="17" l="1"/>
  <c r="W27" i="17"/>
  <c r="W28" i="17" s="1"/>
  <c r="W29" i="17" s="1"/>
  <c r="W31" i="17" s="1"/>
  <c r="X21" i="17" l="1"/>
  <c r="X27" i="17"/>
  <c r="X28" i="17" s="1"/>
  <c r="X29" i="17" s="1"/>
  <c r="X31" i="17" s="1"/>
  <c r="Y21" i="17" l="1"/>
  <c r="Y27" i="17"/>
  <c r="Y28" i="17" s="1"/>
  <c r="Y29" i="17" s="1"/>
  <c r="Y31" i="17" s="1"/>
  <c r="Z27" i="17" l="1"/>
  <c r="Z28" i="17" s="1"/>
  <c r="Z29" i="17" s="1"/>
  <c r="Z31" i="17" s="1"/>
  <c r="Z21" i="17"/>
  <c r="AA21" i="17" l="1"/>
  <c r="AA27" i="17"/>
  <c r="AA28" i="17" s="1"/>
  <c r="AA29" i="17" s="1"/>
  <c r="AB27" i="17" l="1"/>
  <c r="AB28" i="17" s="1"/>
  <c r="AB29" i="17" s="1"/>
  <c r="AB31" i="17" s="1"/>
  <c r="AB21" i="17"/>
  <c r="AC27" i="17" l="1"/>
  <c r="AC28" i="17" s="1"/>
  <c r="AC29" i="17" s="1"/>
  <c r="AC31" i="17" s="1"/>
  <c r="AC21" i="17"/>
  <c r="AD21" i="17" l="1"/>
  <c r="AD27" i="17"/>
  <c r="AD28" i="17" s="1"/>
  <c r="AD29" i="17" s="1"/>
  <c r="AD31" i="17" s="1"/>
  <c r="AE27" i="17" l="1"/>
  <c r="AE28" i="17" s="1"/>
  <c r="AE29" i="17" s="1"/>
  <c r="AE31" i="17" s="1"/>
  <c r="AE21" i="17"/>
  <c r="AF21" i="17" l="1"/>
  <c r="AF27" i="17"/>
  <c r="AF28" i="17" s="1"/>
  <c r="AF29" i="17" s="1"/>
  <c r="AF31" i="17" s="1"/>
  <c r="AG21" i="17" l="1"/>
  <c r="AG27" i="17"/>
  <c r="AG28" i="17" s="1"/>
  <c r="AG29" i="17" s="1"/>
  <c r="AG31" i="17" s="1"/>
  <c r="AH21" i="17" l="1"/>
  <c r="AH27" i="17"/>
  <c r="AH28" i="17" s="1"/>
  <c r="AH29" i="17" s="1"/>
  <c r="AH31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D5" authorId="0" shapeId="0" xr:uid="{8492E483-A945-4FC1-BC7A-983F758AF401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Pure LT FTE of CATA</t>
        </r>
      </text>
    </comment>
    <comment ref="J5" authorId="0" shapeId="0" xr:uid="{5E7F2E3C-1490-44E8-845B-B291793A2B57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Pure LT FTE of CATA</t>
        </r>
      </text>
    </comment>
    <comment ref="P5" authorId="0" shapeId="0" xr:uid="{6C71F6F8-A31E-437E-9FF2-B3ED94294BA6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Pure LT FTE of CATA</t>
        </r>
      </text>
    </comment>
    <comment ref="Y5" authorId="0" shapeId="0" xr:uid="{1C4238C5-86CC-4BD4-99BE-66B99092507F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Pure LT FTE of CATA</t>
        </r>
      </text>
    </comment>
    <comment ref="W16" authorId="0" shapeId="0" xr:uid="{356109F2-1C75-4B58-8E01-C390777C2865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Removed two NZ people fictiously throught MGT calc
</t>
        </r>
      </text>
    </comment>
    <comment ref="W34" authorId="0" shapeId="0" xr:uid="{D06F05E0-4F8B-4292-9756-E4DB9A55DF11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Removed two NZ people fictiously throught MGT calc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L21" authorId="0" shapeId="0" xr:uid="{2BCCD6C8-1A49-4CC0-8E5A-E8E8C4E57294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6 LT CTL
</t>
        </r>
      </text>
    </comment>
    <comment ref="P21" authorId="0" shapeId="0" xr:uid="{60602781-1EA7-4F61-8D67-8FB180DE051D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5 LT CTL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Q3" authorId="0" shapeId="0" xr:uid="{03DA78DF-679A-4C33-AD59-C3C115114CAA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Pure LT FTE of CATA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L21" authorId="0" shapeId="0" xr:uid="{54DE9635-F65F-4CB9-B380-9EFC03228CE4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6 LT CTL
</t>
        </r>
      </text>
    </comment>
    <comment ref="P21" authorId="0" shapeId="0" xr:uid="{DA59350E-9EF1-4C10-9412-BE635EF2973D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5 LT CTL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L21" authorId="0" shapeId="0" xr:uid="{10C6AF9F-55AD-4AD1-BE1D-A8C4D94B0E51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6 LT CTL
</t>
        </r>
      </text>
    </comment>
    <comment ref="P21" authorId="0" shapeId="0" xr:uid="{D93F4FBB-006A-4231-AE07-47B6FFD5BFC1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5 LT CTL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L21" authorId="0" shapeId="0" xr:uid="{6AB33398-20F4-4CD2-8101-DD4F94A355E4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6 LT CTL
</t>
        </r>
      </text>
    </comment>
    <comment ref="P21" authorId="0" shapeId="0" xr:uid="{AE02784C-4BCD-4FA7-95DC-7BEAFB2DE755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5 LT CTL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Q3" authorId="0" shapeId="0" xr:uid="{6A68090E-8F71-4939-AB1B-1558C4828559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Pure LT FTE of CATA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Q3" authorId="0" shapeId="0" xr:uid="{4BCA5A0D-9B43-460A-B1C1-9FF0C40677C9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Pure LT FTE of CATA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Q3" authorId="0" shapeId="0" xr:uid="{F9F6E007-309A-42A5-9F9B-A5F4D2C98E1A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Pure LT FTE of CATA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  <author>tc={2960389A-771C-435A-B340-81C148389B07}</author>
  </authors>
  <commentList>
    <comment ref="L22" authorId="0" shapeId="0" xr:uid="{A6259E66-0F53-4E2F-B3EA-406A482BF5F6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6 LT CTL
</t>
        </r>
      </text>
    </comment>
    <comment ref="P22" authorId="0" shapeId="0" xr:uid="{7A6765F5-98C1-4C4B-B02D-2028620FE3D6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5 LT CTL
</t>
        </r>
      </text>
    </comment>
    <comment ref="AD122" authorId="1" shapeId="0" xr:uid="{2960389A-771C-435A-B340-81C148389B07}">
      <text>
        <t>[Threaded comment]
Your version of Excel allows you to read this threaded comment; however, any edits to it will get removed if the file is opened in a newer version of Excel. Learn more: https://go.microsoft.com/fwlink/?linkid=870924
Comment:
    @Michael Hofstein @Anthony Zanetti 
Move this block of Line Training to NZ in FEB26 to avoid AU bottleneck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  <author>tc={43C9AE7D-0BD4-47CC-AC4F-236266295F60}</author>
  </authors>
  <commentList>
    <comment ref="L20" authorId="0" shapeId="0" xr:uid="{92ABB417-DB98-458D-8A79-0F24C985B737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6 LT CTL
</t>
        </r>
      </text>
    </comment>
    <comment ref="P20" authorId="0" shapeId="0" xr:uid="{29D9B6F5-D899-426D-95C4-835CB4564931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Expecting additional 5 LT CTL
</t>
        </r>
      </text>
    </comment>
    <comment ref="BB32" authorId="1" shapeId="0" xr:uid="{43C9AE7D-0BD4-47CC-AC4F-236266295F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 NZ FO commences LT in FEB26 to avoid AU bottleneck
@Michael Hofstein @Anthony Zanetti 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Q3" authorId="0" shapeId="0" xr:uid="{BFB90E57-C3C1-48CD-A736-743EDB4C23AD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Pure LT FTE of CATA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Q3" authorId="0" shapeId="0" xr:uid="{1C55652C-ECC6-4864-9D92-AFDD534937DD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Pure LT FTE of CATA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Hofstein</author>
  </authors>
  <commentList>
    <comment ref="K3" authorId="0" shapeId="0" xr:uid="{CC4AE917-1CD3-41B3-B08C-D920A854440A}">
      <text>
        <r>
          <rPr>
            <b/>
            <sz val="9"/>
            <color indexed="81"/>
            <rFont val="Tahoma"/>
            <family val="2"/>
          </rPr>
          <t>Michael Hofstein:</t>
        </r>
        <r>
          <rPr>
            <sz val="9"/>
            <color indexed="81"/>
            <rFont val="Tahoma"/>
            <family val="2"/>
          </rPr>
          <t xml:space="preserve">
Pure LT FTE of CATA</t>
        </r>
      </text>
    </comment>
  </commentList>
</comments>
</file>

<file path=xl/sharedStrings.xml><?xml version="1.0" encoding="utf-8"?>
<sst xmlns="http://schemas.openxmlformats.org/spreadsheetml/2006/main" count="16737" uniqueCount="338">
  <si>
    <t xml:space="preserve">Forecast by March </t>
  </si>
  <si>
    <t>AU trainer - update May 2025</t>
  </si>
  <si>
    <t>HC</t>
  </si>
  <si>
    <t>FTE</t>
  </si>
  <si>
    <t>JQFX</t>
  </si>
  <si>
    <t>MGT</t>
  </si>
  <si>
    <t>CATB</t>
  </si>
  <si>
    <t>CATA</t>
  </si>
  <si>
    <t>STP</t>
  </si>
  <si>
    <t>HC STP, RHS,LHS</t>
  </si>
  <si>
    <t>RHS</t>
  </si>
  <si>
    <t>LHS</t>
  </si>
  <si>
    <t>Total LT</t>
  </si>
  <si>
    <t>Total</t>
  </si>
  <si>
    <t xml:space="preserve">total </t>
  </si>
  <si>
    <t>75%</t>
  </si>
  <si>
    <t>0%</t>
  </si>
  <si>
    <t>Headcouunt - MGT - (flexi</t>
  </si>
  <si>
    <t xml:space="preserve">Forecast by May </t>
  </si>
  <si>
    <t>6 week AL + 2 week LSL</t>
  </si>
  <si>
    <t>FTE avail</t>
  </si>
  <si>
    <t>+5 LHS in jun</t>
  </si>
  <si>
    <t>HC Incl JQFX and MGT</t>
  </si>
  <si>
    <t>NZ trainer breakdown as of 22May25</t>
  </si>
  <si>
    <t>Narrow Body Advertised Positions</t>
  </si>
  <si>
    <t>Wide Body Advertised Positions</t>
  </si>
  <si>
    <t>NZ Advertised Positions</t>
  </si>
  <si>
    <t>NB FO vacancies</t>
  </si>
  <si>
    <t>WB CP vacancies</t>
  </si>
  <si>
    <t>NB CP vacancies</t>
  </si>
  <si>
    <t>WB SO &gt; NB FO</t>
  </si>
  <si>
    <t>NB CP &gt; WB CP</t>
  </si>
  <si>
    <t>NB FO &gt; NB CP</t>
  </si>
  <si>
    <t>Backfill - Direct Entry SO</t>
  </si>
  <si>
    <t>Back-fill NB CP:</t>
  </si>
  <si>
    <t>Direct Entry FO</t>
  </si>
  <si>
    <t>WB FO &gt; NB CP</t>
  </si>
  <si>
    <t>*</t>
  </si>
  <si>
    <t>to be confirned</t>
  </si>
  <si>
    <t>NB FO &gt; WB FO</t>
  </si>
  <si>
    <t xml:space="preserve">plus 14 (additional recuirment currently on-going) </t>
  </si>
  <si>
    <t>Back fill WB FO:</t>
  </si>
  <si>
    <t>Total training pathways</t>
  </si>
  <si>
    <t>WB FO vacancies</t>
  </si>
  <si>
    <t>NB FO to NB CP</t>
  </si>
  <si>
    <t>A202 (INT)</t>
  </si>
  <si>
    <t>Back fill NB FO:</t>
  </si>
  <si>
    <t>WB FO to NB CP</t>
  </si>
  <si>
    <t>A201 (EXT)</t>
  </si>
  <si>
    <t>*60/40 split WBFO/NBFO</t>
  </si>
  <si>
    <t>SYD</t>
  </si>
  <si>
    <t>MEL</t>
  </si>
  <si>
    <t>Total pathways</t>
  </si>
  <si>
    <t>BNE</t>
  </si>
  <si>
    <t>AU CP</t>
  </si>
  <si>
    <t>OOL</t>
  </si>
  <si>
    <t>AU No. Direct Entry FO</t>
  </si>
  <si>
    <t>AU FO</t>
  </si>
  <si>
    <t>CNS</t>
  </si>
  <si>
    <t>NZ CP</t>
  </si>
  <si>
    <t>NZ FO</t>
  </si>
  <si>
    <t>CP AU NB</t>
  </si>
  <si>
    <t>A204 WB FO -&gt; NB CP</t>
  </si>
  <si>
    <t>A202 NB FO -&gt; NB CP</t>
  </si>
  <si>
    <t>WB</t>
  </si>
  <si>
    <t>FO AU NB</t>
  </si>
  <si>
    <t>A210 EXT</t>
  </si>
  <si>
    <t>NB</t>
  </si>
  <si>
    <t>FO AU WB</t>
  </si>
  <si>
    <t>B204</t>
  </si>
  <si>
    <t>CP NZ NB</t>
  </si>
  <si>
    <t>FO NZ NB</t>
  </si>
  <si>
    <t>A210 EXT NZ</t>
  </si>
  <si>
    <t>18 STP FT if 6 Cadets P/M</t>
  </si>
  <si>
    <t>CADET</t>
  </si>
  <si>
    <t>FO</t>
  </si>
  <si>
    <t>CP</t>
  </si>
  <si>
    <t>No LT Concurrently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</si>
  <si>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</si>
  <si>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</si>
  <si>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</si>
  <si>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</si>
  <si>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</si>
  <si>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</si>
  <si>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</si>
  <si>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</si>
  <si>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</si>
  <si>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</si>
  <si>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</si>
  <si>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</si>
  <si>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MAX 57</t>
  </si>
  <si>
    <t>16 cata</t>
  </si>
  <si>
    <t>2 X FO</t>
  </si>
  <si>
    <t>GS + SIM</t>
  </si>
  <si>
    <t>LT-CAD</t>
  </si>
  <si>
    <t>LT-FO</t>
  </si>
  <si>
    <t>16 FO</t>
  </si>
  <si>
    <t>8 CP</t>
  </si>
  <si>
    <t>2 X CP</t>
  </si>
  <si>
    <t>LT-CP</t>
  </si>
  <si>
    <t>3 X FO</t>
  </si>
  <si>
    <t>i</t>
  </si>
  <si>
    <t>2 X CAD</t>
  </si>
  <si>
    <t>May FN1</t>
  </si>
  <si>
    <t>May FN2</t>
  </si>
  <si>
    <t>Jun FN1</t>
  </si>
  <si>
    <t>Jun FN2</t>
  </si>
  <si>
    <t>Jul FN1</t>
  </si>
  <si>
    <t>Jul FN2</t>
  </si>
  <si>
    <t>Aug FN1</t>
  </si>
  <si>
    <t>Aug FN2</t>
  </si>
  <si>
    <t>Sep FN1</t>
  </si>
  <si>
    <t>Sep FN2</t>
  </si>
  <si>
    <t>Oct FN1</t>
  </si>
  <si>
    <t>Oct FN2</t>
  </si>
  <si>
    <t>Nov FN1</t>
  </si>
  <si>
    <t>Nov FN2</t>
  </si>
  <si>
    <t>Dec FN1</t>
  </si>
  <si>
    <t>Dec FN2</t>
  </si>
  <si>
    <t>Jan FN1</t>
  </si>
  <si>
    <t>Jan FN2</t>
  </si>
  <si>
    <t>Feb FN1</t>
  </si>
  <si>
    <t>Feb FN2</t>
  </si>
  <si>
    <t>Mar FN1</t>
  </si>
  <si>
    <t>Mar FN2</t>
  </si>
  <si>
    <t>Apr FN1</t>
  </si>
  <si>
    <t>Apr FN2</t>
  </si>
  <si>
    <t>Cadet</t>
  </si>
  <si>
    <t>MAY</t>
  </si>
  <si>
    <t>1) Cross check dates .v. Recruitment sheet</t>
  </si>
  <si>
    <t>2) Compare trainer FTE .v. training demand</t>
  </si>
  <si>
    <t>3) Figure out how many upgrades we need to do</t>
  </si>
  <si>
    <t>Captains</t>
  </si>
  <si>
    <t>JUN</t>
  </si>
  <si>
    <t>JUL</t>
  </si>
  <si>
    <t>AUG</t>
  </si>
  <si>
    <t>SEP</t>
  </si>
  <si>
    <t>OCT</t>
  </si>
  <si>
    <t>NOV</t>
  </si>
  <si>
    <t>DEC</t>
  </si>
  <si>
    <t>09 months &gt;</t>
  </si>
  <si>
    <t>2 months &gt;</t>
  </si>
  <si>
    <t>577 days (1.5 years) &gt;</t>
  </si>
  <si>
    <t>Total Timeframe</t>
  </si>
  <si>
    <t>Current Pipeline (T3)</t>
  </si>
  <si>
    <t>16 months (T3)</t>
  </si>
  <si>
    <t>T4 Start/End + Current</t>
  </si>
  <si>
    <t>27 months (T4) - 2.2 Yr</t>
  </si>
  <si>
    <t>Option 1 (+4 Crew)</t>
  </si>
  <si>
    <t>14 months</t>
  </si>
  <si>
    <t>Option 2 (+8 Crew)</t>
  </si>
  <si>
    <t>11 months</t>
  </si>
  <si>
    <t xml:space="preserve">NZ Cadet </t>
  </si>
  <si>
    <t>AYRES</t>
  </si>
  <si>
    <t>CHORA</t>
  </si>
  <si>
    <t xml:space="preserve">NEW </t>
  </si>
  <si>
    <t>incl T3 3</t>
  </si>
  <si>
    <t>inlc T3 1</t>
  </si>
  <si>
    <t>DISNEY</t>
  </si>
  <si>
    <t>LEE</t>
  </si>
  <si>
    <t>SALVATI</t>
  </si>
  <si>
    <t>SCHWARZ</t>
  </si>
  <si>
    <t>CONNELLY</t>
  </si>
  <si>
    <t>INGMELLS</t>
  </si>
  <si>
    <t>USHER</t>
  </si>
  <si>
    <t>ALCORN</t>
  </si>
  <si>
    <t>HOFFMAN</t>
  </si>
  <si>
    <t>NZ Cadet MEL temp</t>
  </si>
  <si>
    <t>LA GRECA</t>
  </si>
  <si>
    <t>LAWS</t>
  </si>
  <si>
    <t>PLANT</t>
  </si>
  <si>
    <t>BOWYER</t>
  </si>
  <si>
    <t>DE PETRUCCI</t>
  </si>
  <si>
    <t>26 CPs out by APR</t>
  </si>
  <si>
    <t>PURVIS</t>
  </si>
  <si>
    <t>DOBBIE</t>
  </si>
  <si>
    <t>STEENKAMP</t>
  </si>
  <si>
    <t>ISMAIL</t>
  </si>
  <si>
    <t>RICHARDS</t>
  </si>
  <si>
    <t>NIX</t>
  </si>
  <si>
    <t>THOMPSON</t>
  </si>
  <si>
    <t>AITKEN</t>
  </si>
  <si>
    <t>PLOS</t>
  </si>
  <si>
    <t>RISELEY</t>
  </si>
  <si>
    <t>KING</t>
  </si>
  <si>
    <t>STEWART</t>
  </si>
  <si>
    <t>HENRY</t>
  </si>
  <si>
    <t>TR 15 APR</t>
  </si>
  <si>
    <t>TR 06 MAY</t>
  </si>
  <si>
    <t>T7</t>
  </si>
  <si>
    <t>TR 27 MAY</t>
  </si>
  <si>
    <t>TR 26 JUN 24</t>
  </si>
  <si>
    <t>TR 26 JUL 24</t>
  </si>
  <si>
    <t>TR 25 AUG 24</t>
  </si>
  <si>
    <t>TR 24 SEP 24</t>
  </si>
  <si>
    <t>TR 24 OCT 24</t>
  </si>
  <si>
    <t>TR 23 NOV 24</t>
  </si>
  <si>
    <t>TR 23 DEC 24</t>
  </si>
  <si>
    <t>A210</t>
  </si>
  <si>
    <t>1500 hour FO</t>
  </si>
  <si>
    <t>A209</t>
  </si>
  <si>
    <t>500-1500 hours CAD</t>
  </si>
  <si>
    <t>A212</t>
  </si>
  <si>
    <t>Normal CAD</t>
  </si>
  <si>
    <t>A211</t>
  </si>
  <si>
    <t>GS+SIM</t>
  </si>
  <si>
    <t xml:space="preserve">4 X CP </t>
  </si>
  <si>
    <t>** Cadets require at least 61 days of STP LT - plus we have 2 week buffer in trainer numbers</t>
  </si>
  <si>
    <t xml:space="preserve">Training Commencing </t>
  </si>
  <si>
    <t>Trainer FTE</t>
  </si>
  <si>
    <t>Concurrent Training</t>
  </si>
  <si>
    <t>Trainer Surplus/Deficit</t>
  </si>
  <si>
    <t>T11 Neasmith</t>
  </si>
  <si>
    <t>T11 - Wood</t>
  </si>
  <si>
    <t>T12 - Mcshane</t>
  </si>
  <si>
    <t>T12 - Dolshenko</t>
  </si>
  <si>
    <t>T12 - Walsh</t>
  </si>
  <si>
    <t>T13- Johanson-blok</t>
  </si>
  <si>
    <t>T13 - Mcgrath</t>
  </si>
  <si>
    <t>T13 - Marshall</t>
  </si>
  <si>
    <t xml:space="preserve">T13 - </t>
  </si>
  <si>
    <t>NZ</t>
  </si>
  <si>
    <t>1 X CP</t>
  </si>
  <si>
    <t>fos</t>
  </si>
  <si>
    <t xml:space="preserve">2 cps in sep, </t>
  </si>
  <si>
    <t>1 X FO</t>
  </si>
  <si>
    <t xml:space="preserve">2FN June 1 </t>
  </si>
  <si>
    <t>2FN July x 2</t>
  </si>
  <si>
    <t>CATB - 65% LT</t>
  </si>
  <si>
    <t>11 fos</t>
  </si>
  <si>
    <t>2nd FN SEP x 1</t>
  </si>
  <si>
    <t>6 more cps</t>
  </si>
  <si>
    <t>CATA - 85% LT</t>
  </si>
  <si>
    <t>1st FN Nov x 2</t>
  </si>
  <si>
    <t>1 CHC FOU</t>
  </si>
  <si>
    <t>Christians</t>
  </si>
  <si>
    <t>2 CHC FOU</t>
  </si>
  <si>
    <t>Albertsma</t>
  </si>
  <si>
    <t>Eaton</t>
  </si>
  <si>
    <t>2 SEP CMD</t>
  </si>
  <si>
    <t>Maxwell</t>
  </si>
  <si>
    <t>Veale</t>
  </si>
  <si>
    <t>2 DEC CMD</t>
  </si>
  <si>
    <t>Clotworthy</t>
  </si>
  <si>
    <t>Williams</t>
  </si>
  <si>
    <t>2 JAN CMD</t>
  </si>
  <si>
    <t>Dauth</t>
  </si>
  <si>
    <t>Oates</t>
  </si>
  <si>
    <t>4 FOU JAN</t>
  </si>
  <si>
    <t>Perkins</t>
  </si>
  <si>
    <t>Singh</t>
  </si>
  <si>
    <t>Hall</t>
  </si>
  <si>
    <t>Wilson</t>
  </si>
  <si>
    <t>2 FOU JAN</t>
  </si>
  <si>
    <t>Simmonds</t>
  </si>
  <si>
    <t>Hettiarachi</t>
  </si>
  <si>
    <t>Philips</t>
  </si>
  <si>
    <t>Chu</t>
  </si>
  <si>
    <t>2 FOU FEB</t>
  </si>
  <si>
    <t>Denton</t>
  </si>
  <si>
    <t>Leiataua</t>
  </si>
  <si>
    <t>2 FOU MAR</t>
  </si>
  <si>
    <t>Matthews</t>
  </si>
  <si>
    <t>Fox</t>
  </si>
  <si>
    <t>3 MAY CPU</t>
  </si>
  <si>
    <t>Anderson</t>
  </si>
  <si>
    <t>Eason</t>
  </si>
  <si>
    <t>Thompson</t>
  </si>
  <si>
    <t>21 APR FOU</t>
  </si>
  <si>
    <t>James</t>
  </si>
  <si>
    <t>1 X CAD</t>
  </si>
  <si>
    <t>Barakat</t>
  </si>
  <si>
    <t>Leng Ngor</t>
  </si>
  <si>
    <t>2 CPU</t>
  </si>
  <si>
    <t>6 FOU</t>
  </si>
  <si>
    <t>LT-CAD-AU</t>
  </si>
  <si>
    <t>LT-FO-AU</t>
  </si>
  <si>
    <t>2 FOU</t>
  </si>
  <si>
    <t>4 FOU</t>
  </si>
  <si>
    <t>3 FOU</t>
  </si>
  <si>
    <t>6 CPU</t>
  </si>
  <si>
    <t>GREY</t>
  </si>
  <si>
    <t>FARROW</t>
  </si>
  <si>
    <t>MILROY</t>
  </si>
  <si>
    <t>+4 STP</t>
  </si>
  <si>
    <t>Updated for March 24, need to remove MGT, Check CATA LT usage</t>
  </si>
  <si>
    <t>SWALLOW</t>
  </si>
  <si>
    <t>**From here converted 50% direct entry to 500-1500 CADs</t>
  </si>
  <si>
    <t>QGPA</t>
  </si>
  <si>
    <t>500 hr FO</t>
  </si>
  <si>
    <t>1500 hr FO</t>
  </si>
  <si>
    <t xml:space="preserve">Total </t>
  </si>
  <si>
    <t>TR 17 JUN 24</t>
  </si>
  <si>
    <t>TR 29 JUL 24</t>
  </si>
  <si>
    <t>TR 19 AUG 24</t>
  </si>
  <si>
    <t>TR 09 SEP 24</t>
  </si>
  <si>
    <t>TR 30 SEP 24</t>
  </si>
  <si>
    <t>TBC on FO's form here</t>
  </si>
  <si>
    <t>TR 21 OCT 24</t>
  </si>
  <si>
    <t>TR 11 NOV 24</t>
  </si>
  <si>
    <t>TR 02 DEC 24</t>
  </si>
  <si>
    <t xml:space="preserve">Training for CPs confirmed to here :) </t>
  </si>
  <si>
    <t>2x T8</t>
  </si>
  <si>
    <t>T8</t>
  </si>
  <si>
    <t>T9</t>
  </si>
  <si>
    <t>Tsihlakis TR 15 APR</t>
  </si>
  <si>
    <t>Wooi TR 06 MAY</t>
  </si>
  <si>
    <t>1x T10</t>
  </si>
  <si>
    <t>5x T9</t>
  </si>
  <si>
    <t>HALL TR 27 MAY</t>
  </si>
  <si>
    <t>FITZGERALD TR 17 JUN 24</t>
  </si>
  <si>
    <t>3x T9</t>
  </si>
  <si>
    <t xml:space="preserve"> TAY TR 8 JUL 24</t>
  </si>
  <si>
    <t>HARRIS TR 29 JUL 24</t>
  </si>
  <si>
    <t>T10</t>
  </si>
  <si>
    <t xml:space="preserve">2 X CP </t>
  </si>
  <si>
    <t>17 JUN TR/5AUG IND</t>
  </si>
  <si>
    <t>8 JUL TR/26AUG IND</t>
  </si>
  <si>
    <t>19 AUG TR/7 OCT IND</t>
  </si>
  <si>
    <t>9 SEP TR/ 28 OCT IND</t>
  </si>
  <si>
    <t>30 SEP TR/18 NOV IND</t>
  </si>
  <si>
    <t>END</t>
  </si>
  <si>
    <t>2 X SO</t>
  </si>
  <si>
    <t>LT-SO</t>
  </si>
  <si>
    <t>*40% CATB/A used for training 60% checks/SIM</t>
  </si>
  <si>
    <t>SO</t>
  </si>
  <si>
    <t>2 CHC</t>
  </si>
  <si>
    <t>4 OCT CMD</t>
  </si>
  <si>
    <t>2 NOV CMD</t>
  </si>
  <si>
    <t>6 Late NOV FO</t>
  </si>
  <si>
    <t>4 JAN FO</t>
  </si>
  <si>
    <t>2x 20JAN FO</t>
  </si>
  <si>
    <t>DEC FN2</t>
  </si>
  <si>
    <t>Maritz</t>
  </si>
  <si>
    <t xml:space="preserve">TBA </t>
  </si>
  <si>
    <t>5 FOU MAR</t>
  </si>
  <si>
    <t>1 NOV CMD</t>
  </si>
  <si>
    <t>3 FOU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</si>
</sst>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-\-\ mmm\-yy"/>
    <numFmt numFmtId="165" formatCode="0.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3"/>
      <color rgb="FF44546A"/>
      <name val="Calibri"/>
      <family val="2"/>
      <scheme val="minor"/>
    </font>
    <font>
      <b/>
      <sz val="8"/>
      <color rgb="FF44546A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242424"/>
      <name val="Aptos Narrow"/>
      <family val="2"/>
    </font>
    <font>
      <i/>
      <sz val="11"/>
      <color rgb="FF24242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39997558519241921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rgb="FFA2B8E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rgb="FFA2B8E1"/>
      </bottom>
      <diagonal/>
    </border>
    <border>
      <left/>
      <right style="medium">
        <color indexed="64"/>
      </right>
      <top style="medium">
        <color indexed="64"/>
      </top>
      <bottom style="thick">
        <color rgb="FFA2B8E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rgb="FFA2B8E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18" fillId="20" borderId="18" applyNumberFormat="0" applyAlignment="0" applyProtection="0"/>
    <xf numFmtId="0" fontId="19" fillId="21" borderId="19" applyNumberFormat="0" applyAlignment="0" applyProtection="0"/>
    <xf numFmtId="0" fontId="20" fillId="21" borderId="18" applyNumberFormat="0" applyAlignment="0" applyProtection="0"/>
    <xf numFmtId="0" fontId="15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</cellStyleXfs>
  <cellXfs count="280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4" borderId="0" xfId="0" applyFont="1" applyFill="1"/>
    <xf numFmtId="0" fontId="2" fillId="5" borderId="0" xfId="0" applyFont="1" applyFill="1"/>
    <xf numFmtId="0" fontId="4" fillId="5" borderId="0" xfId="0" applyFont="1" applyFill="1"/>
    <xf numFmtId="0" fontId="5" fillId="4" borderId="0" xfId="0" applyFont="1" applyFill="1"/>
    <xf numFmtId="0" fontId="6" fillId="6" borderId="0" xfId="0" applyFont="1" applyFill="1"/>
    <xf numFmtId="0" fontId="7" fillId="6" borderId="0" xfId="0" applyFont="1" applyFill="1"/>
    <xf numFmtId="0" fontId="7" fillId="4" borderId="0" xfId="0" applyFont="1" applyFill="1"/>
    <xf numFmtId="0" fontId="2" fillId="7" borderId="0" xfId="0" applyFont="1" applyFill="1"/>
    <xf numFmtId="0" fontId="2" fillId="4" borderId="1" xfId="0" applyFont="1" applyFill="1" applyBorder="1"/>
    <xf numFmtId="0" fontId="2" fillId="4" borderId="0" xfId="0" applyFont="1" applyFill="1"/>
    <xf numFmtId="0" fontId="1" fillId="0" borderId="0" xfId="0" applyFont="1"/>
    <xf numFmtId="0" fontId="1" fillId="8" borderId="0" xfId="0" applyFont="1" applyFill="1"/>
    <xf numFmtId="1" fontId="0" fillId="0" borderId="0" xfId="0" applyNumberForma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7" fillId="0" borderId="0" xfId="0" applyFont="1"/>
    <xf numFmtId="0" fontId="0" fillId="0" borderId="0" xfId="0" applyAlignment="1">
      <alignment horizontal="center"/>
    </xf>
    <xf numFmtId="15" fontId="0" fillId="0" borderId="0" xfId="0" applyNumberFormat="1"/>
    <xf numFmtId="0" fontId="0" fillId="0" borderId="6" xfId="0" applyBorder="1"/>
    <xf numFmtId="17" fontId="9" fillId="0" borderId="7" xfId="0" applyNumberFormat="1" applyFont="1" applyBorder="1" applyAlignment="1">
      <alignment horizontal="center" vertical="center"/>
    </xf>
    <xf numFmtId="17" fontId="10" fillId="0" borderId="7" xfId="0" applyNumberFormat="1" applyFont="1" applyBorder="1" applyAlignment="1">
      <alignment horizontal="center" vertical="center"/>
    </xf>
    <xf numFmtId="17" fontId="9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2" xfId="0" applyFont="1" applyBorder="1" applyAlignment="1">
      <alignment horizontal="center"/>
    </xf>
    <xf numFmtId="17" fontId="9" fillId="0" borderId="15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/>
    <xf numFmtId="0" fontId="1" fillId="0" borderId="0" xfId="0" applyFont="1" applyAlignment="1">
      <alignment horizontal="center"/>
    </xf>
    <xf numFmtId="17" fontId="0" fillId="0" borderId="0" xfId="0" applyNumberFormat="1"/>
    <xf numFmtId="0" fontId="0" fillId="0" borderId="13" xfId="0" applyBorder="1"/>
    <xf numFmtId="0" fontId="0" fillId="0" borderId="16" xfId="0" applyBorder="1"/>
    <xf numFmtId="0" fontId="0" fillId="0" borderId="15" xfId="0" applyBorder="1"/>
    <xf numFmtId="0" fontId="0" fillId="9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17" fontId="13" fillId="0" borderId="17" xfId="0" applyNumberFormat="1" applyFont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2" fontId="1" fillId="11" borderId="17" xfId="0" applyNumberFormat="1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12" borderId="9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2" borderId="12" xfId="0" applyFont="1" applyFill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/>
    <xf numFmtId="0" fontId="15" fillId="14" borderId="12" xfId="0" applyFont="1" applyFill="1" applyBorder="1" applyAlignment="1">
      <alignment horizontal="center"/>
    </xf>
    <xf numFmtId="0" fontId="15" fillId="14" borderId="13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6" xfId="0" applyFont="1" applyBorder="1" applyAlignment="1">
      <alignment horizontal="center"/>
    </xf>
    <xf numFmtId="0" fontId="0" fillId="0" borderId="0" xfId="0" applyAlignment="1">
      <alignment vertical="center"/>
    </xf>
    <xf numFmtId="0" fontId="15" fillId="1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14" borderId="0" xfId="0" applyFont="1" applyFill="1" applyAlignment="1">
      <alignment horizontal="center"/>
    </xf>
    <xf numFmtId="16" fontId="0" fillId="0" borderId="0" xfId="0" applyNumberFormat="1"/>
    <xf numFmtId="0" fontId="15" fillId="14" borderId="16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13" xfId="0" applyFont="1" applyBorder="1" applyAlignment="1">
      <alignment horizontal="left" vertical="center"/>
    </xf>
    <xf numFmtId="0" fontId="16" fillId="0" borderId="0" xfId="0" applyFont="1"/>
    <xf numFmtId="0" fontId="0" fillId="15" borderId="0" xfId="0" applyFill="1" applyAlignment="1">
      <alignment horizontal="center"/>
    </xf>
    <xf numFmtId="17" fontId="13" fillId="0" borderId="0" xfId="0" applyNumberFormat="1" applyFont="1" applyAlignment="1">
      <alignment horizontal="center" vertical="center"/>
    </xf>
    <xf numFmtId="0" fontId="0" fillId="14" borderId="9" xfId="0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0" fillId="16" borderId="6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9" borderId="0" xfId="0" applyFill="1"/>
    <xf numFmtId="15" fontId="0" fillId="0" borderId="0" xfId="0" applyNumberFormat="1" applyAlignment="1">
      <alignment horizontal="left" vertical="center"/>
    </xf>
    <xf numFmtId="0" fontId="0" fillId="15" borderId="6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0" xfId="0" quotePrefix="1"/>
    <xf numFmtId="0" fontId="0" fillId="17" borderId="16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6" fillId="0" borderId="3" xfId="0" applyFont="1" applyBorder="1" applyAlignment="1">
      <alignment horizontal="center" vertical="center"/>
    </xf>
    <xf numFmtId="0" fontId="15" fillId="14" borderId="12" xfId="0" applyFont="1" applyFill="1" applyBorder="1" applyAlignment="1">
      <alignment horizontal="center" vertical="center"/>
    </xf>
    <xf numFmtId="0" fontId="15" fillId="14" borderId="14" xfId="0" applyFont="1" applyFill="1" applyBorder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center" vertical="center"/>
    </xf>
    <xf numFmtId="0" fontId="0" fillId="19" borderId="9" xfId="0" applyFill="1" applyBorder="1" applyAlignment="1">
      <alignment horizontal="center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/>
    </xf>
    <xf numFmtId="0" fontId="0" fillId="19" borderId="13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16" fontId="0" fillId="0" borderId="17" xfId="0" applyNumberFormat="1" applyBorder="1"/>
    <xf numFmtId="0" fontId="17" fillId="0" borderId="17" xfId="0" applyFont="1" applyBorder="1" applyAlignment="1">
      <alignment horizontal="left"/>
    </xf>
    <xf numFmtId="0" fontId="14" fillId="0" borderId="0" xfId="0" applyFont="1"/>
    <xf numFmtId="0" fontId="0" fillId="0" borderId="0" xfId="0" applyAlignment="1">
      <alignment horizontal="left"/>
    </xf>
    <xf numFmtId="0" fontId="1" fillId="10" borderId="20" xfId="0" applyFont="1" applyFill="1" applyBorder="1" applyAlignment="1">
      <alignment horizontal="center"/>
    </xf>
    <xf numFmtId="2" fontId="1" fillId="11" borderId="20" xfId="0" applyNumberFormat="1" applyFont="1" applyFill="1" applyBorder="1" applyAlignment="1">
      <alignment horizontal="center"/>
    </xf>
    <xf numFmtId="0" fontId="19" fillId="21" borderId="19" xfId="2"/>
    <xf numFmtId="1" fontId="19" fillId="21" borderId="19" xfId="2" applyNumberFormat="1" applyAlignment="1">
      <alignment horizontal="center"/>
    </xf>
    <xf numFmtId="0" fontId="19" fillId="21" borderId="21" xfId="2" applyBorder="1"/>
    <xf numFmtId="0" fontId="19" fillId="21" borderId="21" xfId="2" applyBorder="1" applyAlignment="1">
      <alignment horizontal="center"/>
    </xf>
    <xf numFmtId="0" fontId="20" fillId="21" borderId="22" xfId="3" applyBorder="1" applyAlignment="1">
      <alignment horizontal="center"/>
    </xf>
    <xf numFmtId="0" fontId="20" fillId="21" borderId="22" xfId="3" applyBorder="1" applyAlignment="1">
      <alignment horizontal="center" vertical="center"/>
    </xf>
    <xf numFmtId="0" fontId="20" fillId="21" borderId="18" xfId="3" applyAlignment="1">
      <alignment horizontal="center"/>
    </xf>
    <xf numFmtId="0" fontId="20" fillId="21" borderId="18" xfId="3" applyAlignment="1">
      <alignment horizontal="center" vertical="center"/>
    </xf>
    <xf numFmtId="0" fontId="20" fillId="21" borderId="23" xfId="3" applyBorder="1" applyAlignment="1">
      <alignment horizontal="center"/>
    </xf>
    <xf numFmtId="0" fontId="20" fillId="21" borderId="23" xfId="3" applyBorder="1" applyAlignment="1">
      <alignment horizontal="center" vertical="center"/>
    </xf>
    <xf numFmtId="0" fontId="20" fillId="21" borderId="24" xfId="3" applyBorder="1" applyAlignment="1">
      <alignment horizontal="center"/>
    </xf>
    <xf numFmtId="0" fontId="20" fillId="21" borderId="24" xfId="3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165" fontId="19" fillId="21" borderId="21" xfId="2" applyNumberFormat="1" applyBorder="1"/>
    <xf numFmtId="0" fontId="18" fillId="20" borderId="22" xfId="1" applyBorder="1"/>
    <xf numFmtId="0" fontId="18" fillId="20" borderId="18" xfId="1"/>
    <xf numFmtId="0" fontId="0" fillId="0" borderId="25" xfId="0" applyBorder="1" applyAlignment="1">
      <alignment horizontal="center"/>
    </xf>
    <xf numFmtId="0" fontId="18" fillId="20" borderId="23" xfId="1" applyBorder="1"/>
    <xf numFmtId="165" fontId="18" fillId="20" borderId="23" xfId="1" applyNumberFormat="1" applyBorder="1"/>
    <xf numFmtId="165" fontId="20" fillId="21" borderId="23" xfId="3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5" fontId="0" fillId="0" borderId="0" xfId="0" applyNumberFormat="1" applyAlignment="1">
      <alignment horizontal="left"/>
    </xf>
    <xf numFmtId="0" fontId="0" fillId="23" borderId="9" xfId="0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6" xfId="0" applyFill="1" applyBorder="1" applyAlignment="1">
      <alignment horizontal="center"/>
    </xf>
    <xf numFmtId="0" fontId="0" fillId="24" borderId="12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23" borderId="12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3" borderId="27" xfId="0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2" borderId="12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1" fillId="0" borderId="0" xfId="0" applyFont="1" applyAlignment="1">
      <alignment horizontal="left" vertical="center"/>
    </xf>
    <xf numFmtId="165" fontId="18" fillId="20" borderId="18" xfId="1" applyNumberFormat="1"/>
    <xf numFmtId="0" fontId="0" fillId="9" borderId="17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18" fillId="9" borderId="22" xfId="1" applyFill="1" applyBorder="1" applyAlignment="1">
      <alignment horizontal="center"/>
    </xf>
    <xf numFmtId="0" fontId="18" fillId="9" borderId="18" xfId="1" applyFill="1" applyAlignment="1">
      <alignment horizontal="center"/>
    </xf>
    <xf numFmtId="0" fontId="21" fillId="27" borderId="0" xfId="6" applyAlignment="1">
      <alignment horizontal="center"/>
    </xf>
    <xf numFmtId="0" fontId="21" fillId="27" borderId="0" xfId="6" applyAlignment="1">
      <alignment horizontal="center" vertical="center"/>
    </xf>
    <xf numFmtId="0" fontId="21" fillId="26" borderId="0" xfId="5" applyAlignment="1">
      <alignment horizontal="center"/>
    </xf>
    <xf numFmtId="0" fontId="21" fillId="26" borderId="0" xfId="5" applyAlignment="1">
      <alignment horizontal="center" vertical="center"/>
    </xf>
    <xf numFmtId="0" fontId="15" fillId="25" borderId="0" xfId="4" applyAlignment="1">
      <alignment horizontal="center"/>
    </xf>
    <xf numFmtId="0" fontId="15" fillId="25" borderId="0" xfId="4" applyAlignment="1">
      <alignment horizontal="center" vertical="center"/>
    </xf>
    <xf numFmtId="0" fontId="0" fillId="26" borderId="0" xfId="5" applyFont="1" applyAlignment="1">
      <alignment horizontal="center"/>
    </xf>
    <xf numFmtId="0" fontId="0" fillId="26" borderId="0" xfId="5" applyFont="1" applyAlignment="1">
      <alignment horizontal="center" vertical="center"/>
    </xf>
    <xf numFmtId="0" fontId="0" fillId="27" borderId="0" xfId="6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165" fontId="20" fillId="21" borderId="24" xfId="3" applyNumberForma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/>
    </xf>
    <xf numFmtId="0" fontId="18" fillId="20" borderId="22" xfId="1" applyBorder="1" applyAlignment="1">
      <alignment horizontal="center"/>
    </xf>
    <xf numFmtId="0" fontId="18" fillId="20" borderId="18" xfId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18" fillId="20" borderId="22" xfId="1" applyNumberFormat="1" applyBorder="1" applyAlignment="1">
      <alignment horizontal="center"/>
    </xf>
    <xf numFmtId="165" fontId="18" fillId="20" borderId="18" xfId="1" applyNumberFormat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3" xfId="0" applyBorder="1" applyAlignment="1">
      <alignment horizontal="center" vertical="center"/>
    </xf>
    <xf numFmtId="0" fontId="0" fillId="0" borderId="38" xfId="4" applyFont="1" applyFill="1" applyBorder="1" applyAlignment="1">
      <alignment horizontal="center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41" xfId="4" applyFont="1" applyFill="1" applyBorder="1" applyAlignment="1">
      <alignment horizontal="center"/>
    </xf>
    <xf numFmtId="0" fontId="0" fillId="0" borderId="43" xfId="4" applyFont="1" applyFill="1" applyBorder="1" applyAlignment="1">
      <alignment horizontal="center" vertical="center"/>
    </xf>
    <xf numFmtId="0" fontId="0" fillId="0" borderId="44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40" xfId="4" applyFont="1" applyFill="1" applyBorder="1" applyAlignment="1">
      <alignment horizontal="center" vertical="center"/>
    </xf>
    <xf numFmtId="0" fontId="0" fillId="0" borderId="40" xfId="0" applyBorder="1"/>
    <xf numFmtId="0" fontId="0" fillId="0" borderId="33" xfId="5" applyFont="1" applyFill="1" applyBorder="1" applyAlignment="1">
      <alignment horizontal="center"/>
    </xf>
    <xf numFmtId="0" fontId="0" fillId="0" borderId="0" xfId="5" applyFont="1" applyFill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0" borderId="30" xfId="0" applyFill="1" applyBorder="1" applyAlignment="1">
      <alignment horizontal="center"/>
    </xf>
    <xf numFmtId="0" fontId="0" fillId="30" borderId="31" xfId="0" applyFill="1" applyBorder="1" applyAlignment="1">
      <alignment horizontal="center" vertical="center"/>
    </xf>
    <xf numFmtId="0" fontId="0" fillId="30" borderId="32" xfId="0" applyFill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165" fontId="18" fillId="20" borderId="0" xfId="1" applyNumberFormat="1" applyBorder="1"/>
    <xf numFmtId="165" fontId="0" fillId="0" borderId="0" xfId="0" applyNumberFormat="1"/>
    <xf numFmtId="0" fontId="0" fillId="0" borderId="6" xfId="5" applyFont="1" applyFill="1" applyBorder="1" applyAlignment="1">
      <alignment horizontal="center"/>
    </xf>
    <xf numFmtId="0" fontId="0" fillId="0" borderId="16" xfId="5" applyFont="1" applyFill="1" applyBorder="1" applyAlignment="1">
      <alignment horizontal="center" vertical="center"/>
    </xf>
    <xf numFmtId="0" fontId="0" fillId="0" borderId="9" xfId="5" applyFont="1" applyFill="1" applyBorder="1" applyAlignment="1">
      <alignment horizontal="center"/>
    </xf>
    <xf numFmtId="0" fontId="0" fillId="30" borderId="6" xfId="0" applyFill="1" applyBorder="1" applyAlignment="1">
      <alignment horizontal="center"/>
    </xf>
    <xf numFmtId="0" fontId="0" fillId="30" borderId="16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0" borderId="9" xfId="0" applyFill="1" applyBorder="1" applyAlignment="1">
      <alignment horizontal="center"/>
    </xf>
    <xf numFmtId="0" fontId="0" fillId="30" borderId="11" xfId="0" applyFill="1" applyBorder="1" applyAlignment="1">
      <alignment horizontal="center" vertical="center"/>
    </xf>
    <xf numFmtId="0" fontId="0" fillId="0" borderId="15" xfId="5" applyFont="1" applyFill="1" applyBorder="1" applyAlignment="1">
      <alignment horizontal="center" vertical="center"/>
    </xf>
    <xf numFmtId="0" fontId="0" fillId="0" borderId="11" xfId="5" applyFont="1" applyFill="1" applyBorder="1" applyAlignment="1">
      <alignment horizontal="center" vertical="center"/>
    </xf>
    <xf numFmtId="0" fontId="0" fillId="0" borderId="12" xfId="5" applyFont="1" applyFill="1" applyBorder="1" applyAlignment="1">
      <alignment horizontal="center"/>
    </xf>
    <xf numFmtId="0" fontId="0" fillId="0" borderId="13" xfId="5" applyFont="1" applyFill="1" applyBorder="1" applyAlignment="1">
      <alignment horizontal="center" vertical="center"/>
    </xf>
    <xf numFmtId="0" fontId="0" fillId="0" borderId="14" xfId="5" applyFont="1" applyFill="1" applyBorder="1" applyAlignment="1">
      <alignment horizontal="center" vertical="center"/>
    </xf>
    <xf numFmtId="0" fontId="0" fillId="0" borderId="6" xfId="4" applyFont="1" applyFill="1" applyBorder="1" applyAlignment="1">
      <alignment horizontal="center"/>
    </xf>
    <xf numFmtId="0" fontId="0" fillId="0" borderId="16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12" xfId="4" applyFont="1" applyFill="1" applyBorder="1" applyAlignment="1">
      <alignment horizontal="center"/>
    </xf>
    <xf numFmtId="0" fontId="0" fillId="0" borderId="13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1" xfId="4" applyFont="1" applyFill="1" applyBorder="1" applyAlignment="1">
      <alignment horizontal="center" vertical="center"/>
    </xf>
    <xf numFmtId="0" fontId="0" fillId="0" borderId="9" xfId="4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30" borderId="38" xfId="0" applyFill="1" applyBorder="1" applyAlignment="1">
      <alignment horizontal="center"/>
    </xf>
    <xf numFmtId="0" fontId="0" fillId="30" borderId="35" xfId="0" applyFill="1" applyBorder="1" applyAlignment="1">
      <alignment horizontal="center" vertical="center"/>
    </xf>
    <xf numFmtId="0" fontId="0" fillId="30" borderId="36" xfId="0" applyFill="1" applyBorder="1" applyAlignment="1">
      <alignment horizontal="center" vertical="center"/>
    </xf>
    <xf numFmtId="0" fontId="0" fillId="30" borderId="41" xfId="0" applyFill="1" applyBorder="1" applyAlignment="1">
      <alignment horizontal="center"/>
    </xf>
    <xf numFmtId="0" fontId="0" fillId="30" borderId="43" xfId="0" applyFill="1" applyBorder="1" applyAlignment="1">
      <alignment horizontal="center" vertical="center"/>
    </xf>
    <xf numFmtId="0" fontId="0" fillId="30" borderId="44" xfId="0" applyFill="1" applyBorder="1" applyAlignment="1">
      <alignment horizontal="center" vertical="center"/>
    </xf>
    <xf numFmtId="0" fontId="0" fillId="29" borderId="17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0" xfId="0" applyAlignment="1">
      <alignment horizontal="left"/>
    </xf>
  </cellXfs>
  <cellStyles count="7">
    <cellStyle name="40% - Accent5" xfId="6" builtinId="47"/>
    <cellStyle name="60% - Accent2" xfId="5" builtinId="36"/>
    <cellStyle name="Accent2" xfId="4" builtinId="33"/>
    <cellStyle name="Calculation" xfId="3" builtinId="22"/>
    <cellStyle name="Input" xfId="1" builtinId="20"/>
    <cellStyle name="Normal" xfId="0" builtinId="0"/>
    <cellStyle name="Output" xfId="2" builtinId="21"/>
  </cellStyles>
  <dxfs count="3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171450</xdr:colOff>
      <xdr:row>31</xdr:row>
      <xdr:rowOff>161925</xdr:rowOff>
    </xdr:from>
    <xdr:to>
      <xdr:col>31</xdr:col>
      <xdr:colOff>495300</xdr:colOff>
      <xdr:row>41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900748-5DE3-30BE-84D1-B4AE77C37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25900" y="6067425"/>
          <a:ext cx="27622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thony Zanetti" id="{5FBF43FA-6BED-4BFC-90FF-0CA3D13DB23F}" userId="Anthony.Zanetti@jetstar.com" providerId="PeoplePicker"/>
  <person displayName="Michael Hofstein" id="{D48C2BB2-1664-4FFE-83D9-28760268E628}" userId="Michael.Hofstein@jetstar.com" providerId="PeoplePicker"/>
  <person displayName="Kuan Lok" id="{3D50465B-3699-45AE-9B32-2F7071A0BB2D}" userId="S::Kuan.Lok@jetstar.com::25109fcc-88cd-49ab-b9ba-6371449f07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22" dT="2025-05-26T03:12:21.27" personId="{3D50465B-3699-45AE-9B32-2F7071A0BB2D}" id="{2960389A-771C-435A-B340-81C148389B07}">
    <text>@Michael Hofstein @Anthony Zanetti 
Move this block of Line Training to NZ in FEB26 to avoid AU bottleneck</text>
    <mentions>
      <mention mentionpersonId="{D48C2BB2-1664-4FFE-83D9-28760268E628}" mentionId="{D5E66285-9F5F-4E3B-8C26-4646869EF8B2}" startIndex="0" length="17"/>
      <mention mentionpersonId="{5FBF43FA-6BED-4BFC-90FF-0CA3D13DB23F}" mentionId="{DEA68FC5-B171-4C93-BED1-02843ABEF69E}" startIndex="18" length="16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B32" dT="2025-05-26T03:13:24.24" personId="{3D50465B-3699-45AE-9B32-2F7071A0BB2D}" id="{43C9AE7D-0BD4-47CC-AC4F-236266295F60}">
    <text xml:space="preserve">2 NZ FO commences LT in FEB26 to avoid AU bottleneck
@Michael Hofstein @Anthony Zanetti </text>
    <mentions>
      <mention mentionpersonId="{D48C2BB2-1664-4FFE-83D9-28760268E628}" mentionId="{9464B69D-73F1-44D4-8ED7-E6E77AF19F84}" startIndex="54" length="17"/>
      <mention mentionpersonId="{5FBF43FA-6BED-4BFC-90FF-0CA3D13DB23F}" mentionId="{133392C0-01E9-4676-8A49-34AD52A08965}" startIndex="72" length="16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1BA0-9B58-45BC-AA04-E36CBFF24F88}">
  <dimension ref="B2:AH47"/>
  <sheetViews>
    <sheetView topLeftCell="F13" workbookViewId="0">
      <selection activeCell="L46" sqref="L46"/>
    </sheetView>
  </sheetViews>
  <sheetFormatPr defaultRowHeight="14.45"/>
  <cols>
    <col min="20" max="20" width="10.5703125" customWidth="1"/>
    <col min="21" max="21" width="21.42578125" customWidth="1"/>
    <col min="25" max="25" width="13.42578125" bestFit="1" customWidth="1"/>
    <col min="33" max="33" width="9.5703125" bestFit="1" customWidth="1"/>
  </cols>
  <sheetData>
    <row r="2" spans="2:34">
      <c r="B2" s="22">
        <v>44927</v>
      </c>
      <c r="H2" s="22">
        <v>45108</v>
      </c>
      <c r="N2" s="22">
        <v>45314</v>
      </c>
      <c r="T2" s="22">
        <v>45331</v>
      </c>
      <c r="U2" t="s">
        <v>0</v>
      </c>
      <c r="AC2" s="263" t="s">
        <v>1</v>
      </c>
      <c r="AD2" s="263"/>
      <c r="AE2" s="263"/>
      <c r="AF2" s="263"/>
    </row>
    <row r="3" spans="2:34">
      <c r="B3" s="52"/>
      <c r="C3" s="53" t="s">
        <v>2</v>
      </c>
      <c r="D3" s="53" t="s">
        <v>3</v>
      </c>
      <c r="E3" s="52"/>
      <c r="H3" s="52"/>
      <c r="I3" s="53" t="s">
        <v>2</v>
      </c>
      <c r="J3" s="53" t="s">
        <v>3</v>
      </c>
      <c r="K3" s="52"/>
      <c r="N3" s="52"/>
      <c r="O3" s="53" t="s">
        <v>2</v>
      </c>
      <c r="P3" s="53" t="s">
        <v>3</v>
      </c>
      <c r="Q3" s="52"/>
      <c r="T3" s="52"/>
      <c r="U3" s="53" t="s">
        <v>2</v>
      </c>
      <c r="V3" s="53" t="s">
        <v>4</v>
      </c>
      <c r="W3" s="53" t="s">
        <v>5</v>
      </c>
      <c r="X3" s="53" t="s">
        <v>3</v>
      </c>
      <c r="Y3" s="53" t="s">
        <v>3</v>
      </c>
      <c r="Z3" s="52"/>
      <c r="AC3" s="206"/>
      <c r="AD3" s="207" t="s">
        <v>2</v>
      </c>
      <c r="AE3" s="207" t="s">
        <v>4</v>
      </c>
      <c r="AF3" s="207" t="s">
        <v>5</v>
      </c>
      <c r="AG3" s="53" t="s">
        <v>3</v>
      </c>
    </row>
    <row r="4" spans="2:34">
      <c r="B4" s="53" t="s">
        <v>6</v>
      </c>
      <c r="C4" s="52">
        <v>40</v>
      </c>
      <c r="D4" s="52">
        <f>C4*(1-0.12)</f>
        <v>35.200000000000003</v>
      </c>
      <c r="E4" s="52">
        <f>C4*10</f>
        <v>400</v>
      </c>
      <c r="H4" s="53" t="s">
        <v>6</v>
      </c>
      <c r="I4" s="52">
        <v>37</v>
      </c>
      <c r="J4" s="52">
        <f>I4*(1-0.12)</f>
        <v>32.56</v>
      </c>
      <c r="K4" s="52">
        <f>J4*8.5</f>
        <v>276.76</v>
      </c>
      <c r="N4" s="53" t="s">
        <v>6</v>
      </c>
      <c r="O4" s="52">
        <v>38</v>
      </c>
      <c r="P4" s="52">
        <f>O4*(1-0.12)</f>
        <v>33.44</v>
      </c>
      <c r="Q4" s="52">
        <f>P4*8.5</f>
        <v>284.24</v>
      </c>
      <c r="R4">
        <f>P4*0.2</f>
        <v>6.6879999999999997</v>
      </c>
      <c r="T4" s="53" t="s">
        <v>6</v>
      </c>
      <c r="U4" s="52">
        <v>50</v>
      </c>
      <c r="V4" s="52">
        <v>5</v>
      </c>
      <c r="W4" s="52">
        <v>8</v>
      </c>
      <c r="X4">
        <f>((U4-W4-V4)*0.88)+((V4*0.75)*0.88)</f>
        <v>35.86</v>
      </c>
      <c r="Y4" s="52">
        <f>U4*(1-0.12)</f>
        <v>44</v>
      </c>
      <c r="Z4" s="52">
        <f>Y4*8.5</f>
        <v>374</v>
      </c>
      <c r="AC4" s="207" t="s">
        <v>6</v>
      </c>
      <c r="AD4" s="206">
        <v>48</v>
      </c>
      <c r="AE4" s="206">
        <v>10</v>
      </c>
      <c r="AF4" s="206">
        <v>5</v>
      </c>
      <c r="AG4" s="208">
        <f>((AD4-AF4-AE4)*$AB$16)+((AE4*0.75)*$AB$16)</f>
        <v>34.269230769230766</v>
      </c>
      <c r="AH4">
        <f>AG4*0.15</f>
        <v>5.1403846153846144</v>
      </c>
    </row>
    <row r="5" spans="2:34">
      <c r="B5" s="53" t="s">
        <v>7</v>
      </c>
      <c r="C5" s="52">
        <v>14</v>
      </c>
      <c r="D5" s="52">
        <f>C5*(1-0.12)*0.75</f>
        <v>9.24</v>
      </c>
      <c r="E5" s="52"/>
      <c r="H5" s="53" t="s">
        <v>7</v>
      </c>
      <c r="I5" s="52">
        <v>14</v>
      </c>
      <c r="J5" s="52">
        <f>I5*(1-0.12)</f>
        <v>12.32</v>
      </c>
      <c r="K5" s="52"/>
      <c r="N5" s="53" t="s">
        <v>7</v>
      </c>
      <c r="O5" s="52">
        <v>9</v>
      </c>
      <c r="P5" s="52">
        <f>O5*(1-0.12)</f>
        <v>7.92</v>
      </c>
      <c r="Q5" s="52"/>
      <c r="R5">
        <f>P5*0.8</f>
        <v>6.3360000000000003</v>
      </c>
      <c r="T5" s="53" t="s">
        <v>7</v>
      </c>
      <c r="U5" s="52">
        <v>10</v>
      </c>
      <c r="V5" s="52">
        <v>1</v>
      </c>
      <c r="W5" s="52">
        <v>1</v>
      </c>
      <c r="X5">
        <f t="shared" ref="X5:X9" si="0">((U5-W5-V5)*0.88)+((V5*0.75)*0.88)</f>
        <v>7.7</v>
      </c>
      <c r="Y5" s="52">
        <f>U5*(1-0.12)</f>
        <v>8.8000000000000007</v>
      </c>
      <c r="Z5" s="52"/>
      <c r="AC5" s="207" t="s">
        <v>7</v>
      </c>
      <c r="AD5" s="206">
        <v>17</v>
      </c>
      <c r="AE5" s="206">
        <v>4</v>
      </c>
      <c r="AF5" s="206">
        <v>1</v>
      </c>
      <c r="AG5" s="208">
        <f>((AD5-AF5-AE5)*$AB$16)+((AE5*0.75)*$AB$16)</f>
        <v>12.692307692307692</v>
      </c>
      <c r="AH5">
        <f>AG5*0.8</f>
        <v>10.153846153846153</v>
      </c>
    </row>
    <row r="6" spans="2:34">
      <c r="B6" s="53" t="s">
        <v>8</v>
      </c>
      <c r="C6" s="52">
        <v>5</v>
      </c>
      <c r="D6" s="52">
        <f t="shared" ref="D6:D8" si="1">C6*(1-0.12)</f>
        <v>4.4000000000000004</v>
      </c>
      <c r="E6" s="52"/>
      <c r="H6" s="53" t="s">
        <v>8</v>
      </c>
      <c r="I6" s="52">
        <v>5</v>
      </c>
      <c r="J6" s="52">
        <f t="shared" ref="J6:J8" si="2">I6*(1-0.12)</f>
        <v>4.4000000000000004</v>
      </c>
      <c r="K6" s="52"/>
      <c r="N6" s="53" t="s">
        <v>8</v>
      </c>
      <c r="O6" s="52">
        <v>14</v>
      </c>
      <c r="P6" s="52">
        <f t="shared" ref="P6:P8" si="3">O6*(1-0.12)</f>
        <v>12.32</v>
      </c>
      <c r="Q6" s="52"/>
      <c r="T6" s="53" t="s">
        <v>8</v>
      </c>
      <c r="U6" s="52">
        <v>15</v>
      </c>
      <c r="V6" s="52">
        <v>3</v>
      </c>
      <c r="W6" s="52">
        <v>1</v>
      </c>
      <c r="X6">
        <f t="shared" si="0"/>
        <v>11.66</v>
      </c>
      <c r="Y6" s="52">
        <f t="shared" ref="Y6:Y8" si="4">U6*(1-0.12)</f>
        <v>13.2</v>
      </c>
      <c r="Z6" s="130" t="s">
        <v>9</v>
      </c>
      <c r="AC6" s="207" t="s">
        <v>8</v>
      </c>
      <c r="AD6" s="206">
        <v>28</v>
      </c>
      <c r="AE6" s="206">
        <v>2</v>
      </c>
      <c r="AF6" s="206">
        <v>1</v>
      </c>
      <c r="AG6" s="208">
        <f>((AD6-AF6-AE6)*$AB$16)+((AE6*0.75)*$AB$16)</f>
        <v>22.42307692307692</v>
      </c>
    </row>
    <row r="7" spans="2:34">
      <c r="B7" s="53" t="s">
        <v>10</v>
      </c>
      <c r="C7" s="52">
        <v>11</v>
      </c>
      <c r="D7" s="52">
        <f t="shared" si="1"/>
        <v>9.68</v>
      </c>
      <c r="E7" s="52">
        <f>C8+C7+C6</f>
        <v>42</v>
      </c>
      <c r="H7" s="53" t="s">
        <v>10</v>
      </c>
      <c r="I7" s="52">
        <v>11</v>
      </c>
      <c r="J7" s="52">
        <f t="shared" si="2"/>
        <v>9.68</v>
      </c>
      <c r="K7" s="52">
        <f>I8+I7+I6</f>
        <v>39</v>
      </c>
      <c r="N7" s="53" t="s">
        <v>10</v>
      </c>
      <c r="O7" s="52">
        <v>22</v>
      </c>
      <c r="P7" s="52">
        <f t="shared" si="3"/>
        <v>19.36</v>
      </c>
      <c r="Q7" s="52">
        <f>O8+O7+O6</f>
        <v>48</v>
      </c>
      <c r="T7" s="53" t="s">
        <v>10</v>
      </c>
      <c r="U7" s="52">
        <v>30</v>
      </c>
      <c r="V7" s="52">
        <v>2</v>
      </c>
      <c r="W7" s="52">
        <v>0</v>
      </c>
      <c r="X7">
        <f t="shared" si="0"/>
        <v>25.96</v>
      </c>
      <c r="Y7" s="52">
        <f t="shared" si="4"/>
        <v>26.4</v>
      </c>
      <c r="Z7" s="52">
        <f>U8+U7+U6</f>
        <v>55</v>
      </c>
      <c r="AC7" s="207" t="s">
        <v>10</v>
      </c>
      <c r="AD7" s="206">
        <v>19</v>
      </c>
      <c r="AE7" s="206">
        <v>1</v>
      </c>
      <c r="AF7" s="206">
        <v>0</v>
      </c>
      <c r="AG7" s="208">
        <f>((AD7-AF7-AE7)*$AB$16)+((AE7*0.75)*$AB$16)</f>
        <v>15.865384615384613</v>
      </c>
    </row>
    <row r="8" spans="2:34">
      <c r="B8" s="53" t="s">
        <v>11</v>
      </c>
      <c r="C8" s="52">
        <v>26</v>
      </c>
      <c r="D8" s="52">
        <f t="shared" si="1"/>
        <v>22.88</v>
      </c>
      <c r="E8" s="52"/>
      <c r="H8" s="53" t="s">
        <v>11</v>
      </c>
      <c r="I8" s="52">
        <v>23</v>
      </c>
      <c r="J8" s="52">
        <f t="shared" si="2"/>
        <v>20.239999999999998</v>
      </c>
      <c r="K8" s="52"/>
      <c r="N8" s="53" t="s">
        <v>11</v>
      </c>
      <c r="O8" s="52">
        <v>12</v>
      </c>
      <c r="P8" s="52">
        <f t="shared" si="3"/>
        <v>10.56</v>
      </c>
      <c r="Q8" s="52"/>
      <c r="R8">
        <f>SUM(R4:R5,P6:P8)</f>
        <v>55.264000000000003</v>
      </c>
      <c r="T8" s="53" t="s">
        <v>11</v>
      </c>
      <c r="U8" s="52">
        <v>10</v>
      </c>
      <c r="V8" s="52">
        <v>1</v>
      </c>
      <c r="W8" s="52">
        <v>2</v>
      </c>
      <c r="X8">
        <f t="shared" si="0"/>
        <v>6.82</v>
      </c>
      <c r="Y8" s="52">
        <f t="shared" si="4"/>
        <v>8.8000000000000007</v>
      </c>
      <c r="Z8" s="52"/>
      <c r="AC8" s="207" t="s">
        <v>11</v>
      </c>
      <c r="AD8" s="206">
        <v>13</v>
      </c>
      <c r="AE8" s="206">
        <v>2</v>
      </c>
      <c r="AF8" s="206">
        <v>1</v>
      </c>
      <c r="AG8" s="208">
        <f>((AD8-AF8-AE8)*$AB$16)+((AE8*0.75)*$AB$16)</f>
        <v>9.7307692307692299</v>
      </c>
    </row>
    <row r="9" spans="2:34">
      <c r="B9" s="52"/>
      <c r="C9" s="52">
        <f>SUM(C4:C8)</f>
        <v>96</v>
      </c>
      <c r="D9" s="52" t="s">
        <v>12</v>
      </c>
      <c r="E9" s="54">
        <f>(E7+(C5*0.75)+(C4*0.2))*(1-0.12)</f>
        <v>53.24</v>
      </c>
      <c r="H9" s="52"/>
      <c r="I9" s="52">
        <f>SUM(I4:I8)</f>
        <v>90</v>
      </c>
      <c r="J9" s="52" t="s">
        <v>12</v>
      </c>
      <c r="K9" s="64">
        <f>(K7+(J5)+(J4*0.4))*(1-0.12)</f>
        <v>56.622719999999994</v>
      </c>
      <c r="N9" s="52"/>
      <c r="O9" s="52">
        <f>SUM(O4:O8)</f>
        <v>95</v>
      </c>
      <c r="P9" s="52" t="s">
        <v>12</v>
      </c>
      <c r="Q9" s="64">
        <f>(Q7+(P5)+(P4*0.4))*(1-0.12)</f>
        <v>60.980480000000007</v>
      </c>
      <c r="T9" s="52"/>
      <c r="U9" s="52">
        <f>SUM(U4:U8)</f>
        <v>115</v>
      </c>
      <c r="V9" s="52">
        <f>SUM(V4:V8)</f>
        <v>12</v>
      </c>
      <c r="W9" s="52">
        <f>SUM(W4:W8)</f>
        <v>12</v>
      </c>
      <c r="X9">
        <f t="shared" si="0"/>
        <v>88</v>
      </c>
      <c r="Y9" s="52" t="s">
        <v>12</v>
      </c>
      <c r="Z9" s="64">
        <f>(Z7+(Y5)+(Y4*0.4))*(1-0.12)</f>
        <v>71.632000000000005</v>
      </c>
      <c r="AC9" s="207" t="s">
        <v>13</v>
      </c>
      <c r="AD9" s="206">
        <v>125</v>
      </c>
      <c r="AE9" s="206">
        <v>19</v>
      </c>
      <c r="AF9" s="206">
        <v>8</v>
      </c>
      <c r="AG9" s="208">
        <f>((AD9-AF9-AE9)*0.88)+((AE9*0.75)*0.88)</f>
        <v>98.78</v>
      </c>
    </row>
    <row r="11" spans="2:34">
      <c r="U11" t="s">
        <v>14</v>
      </c>
      <c r="V11" s="109" t="s">
        <v>15</v>
      </c>
      <c r="W11" s="109" t="s">
        <v>16</v>
      </c>
      <c r="X11" s="109" t="s">
        <v>17</v>
      </c>
    </row>
    <row r="14" spans="2:34">
      <c r="T14" s="22">
        <v>45365</v>
      </c>
      <c r="U14" t="s">
        <v>18</v>
      </c>
    </row>
    <row r="15" spans="2:34">
      <c r="T15" s="52"/>
      <c r="U15" s="53" t="s">
        <v>2</v>
      </c>
      <c r="V15" s="53" t="s">
        <v>4</v>
      </c>
      <c r="W15" s="53" t="s">
        <v>5</v>
      </c>
      <c r="X15" s="53" t="s">
        <v>3</v>
      </c>
      <c r="AA15" s="147"/>
      <c r="AB15" t="s">
        <v>19</v>
      </c>
    </row>
    <row r="16" spans="2:34">
      <c r="R16">
        <f>U16-W16</f>
        <v>40</v>
      </c>
      <c r="S16">
        <v>45</v>
      </c>
      <c r="T16" s="53" t="s">
        <v>6</v>
      </c>
      <c r="U16" s="52">
        <v>50</v>
      </c>
      <c r="V16" s="52">
        <v>5</v>
      </c>
      <c r="W16" s="52">
        <v>10</v>
      </c>
      <c r="X16" s="74">
        <f>((U16-W16-V16)*$AB$16)+((V16*0.75)*$AB$16)</f>
        <v>32.788461538461533</v>
      </c>
      <c r="Y16">
        <f>X16*0.15</f>
        <v>4.9182692307692299</v>
      </c>
      <c r="AA16" s="103" t="s">
        <v>20</v>
      </c>
      <c r="AB16" s="103">
        <v>0.84615384615384603</v>
      </c>
    </row>
    <row r="17" spans="18:31">
      <c r="R17">
        <f t="shared" ref="R17:R20" si="5">U17-W17</f>
        <v>16</v>
      </c>
      <c r="S17">
        <v>16</v>
      </c>
      <c r="T17" s="53" t="s">
        <v>7</v>
      </c>
      <c r="U17" s="52">
        <v>17</v>
      </c>
      <c r="V17" s="52">
        <v>1</v>
      </c>
      <c r="W17" s="52">
        <v>1</v>
      </c>
      <c r="X17" s="74">
        <f>((U17-W17-V17)*$AB$16)+((V17*0.75)*$AB$16)</f>
        <v>13.326923076923075</v>
      </c>
      <c r="Y17">
        <f>X17*0.8</f>
        <v>10.661538461538461</v>
      </c>
      <c r="AE17">
        <f>32-3</f>
        <v>29</v>
      </c>
    </row>
    <row r="18" spans="18:31">
      <c r="R18">
        <f t="shared" si="5"/>
        <v>23</v>
      </c>
      <c r="T18" s="53" t="s">
        <v>8</v>
      </c>
      <c r="U18" s="52">
        <v>24</v>
      </c>
      <c r="V18" s="52">
        <v>1</v>
      </c>
      <c r="W18" s="52">
        <v>1</v>
      </c>
      <c r="X18" s="74">
        <f>((U18-W18-V18)*$AB$16)+((V18*0.75)*$AB$16)</f>
        <v>19.249999999999996</v>
      </c>
      <c r="AE18">
        <f>AE17*10</f>
        <v>290</v>
      </c>
    </row>
    <row r="19" spans="18:31">
      <c r="R19">
        <f t="shared" si="5"/>
        <v>14</v>
      </c>
      <c r="T19" s="53" t="s">
        <v>10</v>
      </c>
      <c r="U19" s="52">
        <v>14</v>
      </c>
      <c r="V19" s="52">
        <v>1</v>
      </c>
      <c r="W19" s="52">
        <v>0</v>
      </c>
      <c r="X19" s="74">
        <f>((U19-W19-V19)*$AB$16)+((V19*0.75)*$AB$16)</f>
        <v>11.634615384615383</v>
      </c>
    </row>
    <row r="20" spans="18:31">
      <c r="R20">
        <f t="shared" si="5"/>
        <v>14</v>
      </c>
      <c r="T20" s="53" t="s">
        <v>11</v>
      </c>
      <c r="U20" s="52">
        <v>16</v>
      </c>
      <c r="V20" s="52">
        <v>1</v>
      </c>
      <c r="W20" s="52">
        <v>2</v>
      </c>
      <c r="X20" s="74">
        <f>((U20-W20-V20)*$AB$16)+((V20*0.75)*$AB$16)</f>
        <v>11.634615384615383</v>
      </c>
      <c r="Y20" s="133" t="s">
        <v>12</v>
      </c>
      <c r="Z20" s="109" t="s">
        <v>21</v>
      </c>
    </row>
    <row r="21" spans="18:31">
      <c r="R21">
        <v>7</v>
      </c>
      <c r="T21" s="52"/>
      <c r="U21" s="52">
        <f>SUM(U16:U20)</f>
        <v>121</v>
      </c>
      <c r="V21" s="52">
        <f>SUM(V16:V20)</f>
        <v>9</v>
      </c>
      <c r="W21" s="52">
        <f>SUM(W16:W20)</f>
        <v>14</v>
      </c>
      <c r="X21" s="74">
        <f t="shared" ref="X21" si="6">((U21-W21-V21)*0.88)+((V21*0.75)*0.88)</f>
        <v>92.179999999999993</v>
      </c>
      <c r="Y21" s="134">
        <f>(X18+X19+X20+(X17*0.8)+(X16*0.2))</f>
        <v>59.738461538461529</v>
      </c>
    </row>
    <row r="22" spans="18:31">
      <c r="R22">
        <f>SUM(R18:R21)</f>
        <v>58</v>
      </c>
      <c r="U22" t="s">
        <v>22</v>
      </c>
    </row>
    <row r="24" spans="18:31">
      <c r="X24">
        <f>ROUND(Y16,1)</f>
        <v>4.9000000000000004</v>
      </c>
    </row>
    <row r="25" spans="18:31">
      <c r="X25">
        <f>ROUND(Y17,1)</f>
        <v>10.7</v>
      </c>
    </row>
    <row r="26" spans="18:31">
      <c r="X26">
        <f>ROUND(X18,1)</f>
        <v>19.3</v>
      </c>
    </row>
    <row r="27" spans="18:31">
      <c r="X27">
        <f>ROUND(X19,1)</f>
        <v>11.6</v>
      </c>
    </row>
    <row r="28" spans="18:31">
      <c r="X28">
        <f>ROUND(X20,1)</f>
        <v>11.6</v>
      </c>
    </row>
    <row r="29" spans="18:31">
      <c r="X29">
        <f>ROUND(X21,1)</f>
        <v>92.2</v>
      </c>
    </row>
    <row r="31" spans="18:31">
      <c r="AA31">
        <f>47/52</f>
        <v>0.90384615384615385</v>
      </c>
    </row>
    <row r="32" spans="18:31">
      <c r="T32" s="22"/>
      <c r="U32" t="s">
        <v>23</v>
      </c>
    </row>
    <row r="33" spans="20:25">
      <c r="T33" s="52"/>
      <c r="U33" s="53" t="s">
        <v>2</v>
      </c>
      <c r="V33" s="53" t="s">
        <v>4</v>
      </c>
      <c r="W33" s="53" t="s">
        <v>5</v>
      </c>
      <c r="X33" s="53" t="s">
        <v>3</v>
      </c>
    </row>
    <row r="34" spans="20:25">
      <c r="T34" s="53" t="s">
        <v>6</v>
      </c>
      <c r="U34" s="52">
        <v>6</v>
      </c>
      <c r="V34" s="52">
        <v>0</v>
      </c>
      <c r="W34" s="52">
        <v>1</v>
      </c>
      <c r="X34" s="74">
        <f>((U34-W34-V34)*$AA$31)+((V34*0.75)*$AB$16)</f>
        <v>4.5192307692307692</v>
      </c>
      <c r="Y34" s="232">
        <f>X34*0.75</f>
        <v>3.3894230769230766</v>
      </c>
    </row>
    <row r="35" spans="20:25">
      <c r="T35" s="53" t="s">
        <v>7</v>
      </c>
      <c r="U35" s="52">
        <v>3</v>
      </c>
      <c r="V35" s="52">
        <v>0</v>
      </c>
      <c r="W35" s="52">
        <v>0</v>
      </c>
      <c r="X35" s="74">
        <f>((U35-W35-V35)*$AA$31)+((V35*0.75)*$AB$16)</f>
        <v>2.7115384615384617</v>
      </c>
      <c r="Y35" s="232">
        <f>X35*0.85</f>
        <v>2.3048076923076923</v>
      </c>
    </row>
    <row r="36" spans="20:25">
      <c r="T36" s="53" t="s">
        <v>8</v>
      </c>
      <c r="U36" s="52">
        <v>3</v>
      </c>
      <c r="V36" s="52">
        <v>0</v>
      </c>
      <c r="W36" s="52">
        <v>0</v>
      </c>
      <c r="X36" s="74">
        <f>((U36-W36-V36)*$AA$31)+((V36*0.75)*$AB$16)</f>
        <v>2.7115384615384617</v>
      </c>
    </row>
    <row r="37" spans="20:25">
      <c r="T37" s="53" t="s">
        <v>10</v>
      </c>
      <c r="U37" s="52">
        <v>0</v>
      </c>
      <c r="V37" s="52">
        <v>0</v>
      </c>
      <c r="W37" s="52">
        <v>0</v>
      </c>
      <c r="X37" s="74">
        <f>((U37-W37-V37)*$AA$31)+((V37*0.75)*$AB$16)</f>
        <v>0</v>
      </c>
    </row>
    <row r="38" spans="20:25">
      <c r="T38" s="53" t="s">
        <v>11</v>
      </c>
      <c r="U38" s="52">
        <v>0</v>
      </c>
      <c r="V38" s="52">
        <v>0</v>
      </c>
      <c r="W38" s="52">
        <v>0</v>
      </c>
      <c r="X38" s="74">
        <f>((U38-W38-V38)*$AA$31)+((V38*0.75)*$AB$16)</f>
        <v>0</v>
      </c>
      <c r="Y38" s="133" t="s">
        <v>12</v>
      </c>
    </row>
    <row r="39" spans="20:25">
      <c r="T39" s="52"/>
      <c r="U39" s="52">
        <f>SUM(U34:U38)</f>
        <v>12</v>
      </c>
      <c r="V39" s="52">
        <f>SUM(V34:V38)</f>
        <v>0</v>
      </c>
      <c r="W39" s="52">
        <f>SUM(W34:W38)</f>
        <v>1</v>
      </c>
      <c r="X39" s="74">
        <f>((U39-W39-V39)*0.88)+((V39*0.75)*0.88)</f>
        <v>9.68</v>
      </c>
      <c r="Y39" s="134">
        <f>(X36+X37+X38+(X35*0.8)+(X34*0.2))</f>
        <v>5.7846153846153854</v>
      </c>
    </row>
    <row r="42" spans="20:25">
      <c r="X42">
        <f>ROUND(Y34,1)</f>
        <v>3.4</v>
      </c>
    </row>
    <row r="43" spans="20:25">
      <c r="X43">
        <f>ROUND(Y35,1)</f>
        <v>2.2999999999999998</v>
      </c>
    </row>
    <row r="44" spans="20:25">
      <c r="X44">
        <f>ROUND(X36,1)</f>
        <v>2.7</v>
      </c>
    </row>
    <row r="45" spans="20:25">
      <c r="X45">
        <f>ROUND(X37,1)</f>
        <v>0</v>
      </c>
    </row>
    <row r="46" spans="20:25">
      <c r="X46">
        <f>ROUND(X38,1)</f>
        <v>0</v>
      </c>
    </row>
    <row r="47" spans="20:25">
      <c r="X47">
        <f>ROUND(X39,1)</f>
        <v>9.6999999999999993</v>
      </c>
    </row>
  </sheetData>
  <mergeCells count="1">
    <mergeCell ref="AC2:AF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1098-A67A-4A8E-B9F4-296414C9F3EB}">
  <dimension ref="A1:AG35"/>
  <sheetViews>
    <sheetView zoomScale="70" zoomScaleNormal="70" workbookViewId="0">
      <pane ySplit="20" topLeftCell="A21" activePane="bottomLeft" state="frozen"/>
      <selection pane="bottomLeft" activeCell="S39" sqref="S39"/>
    </sheetView>
  </sheetViews>
  <sheetFormatPr defaultRowHeight="14.45"/>
  <sheetData>
    <row r="1" spans="2:33">
      <c r="B1" s="35" t="s">
        <v>92</v>
      </c>
      <c r="C1" s="36" t="s">
        <v>93</v>
      </c>
      <c r="D1" s="36" t="s">
        <v>94</v>
      </c>
      <c r="E1" s="36" t="s">
        <v>94</v>
      </c>
      <c r="F1" s="36" t="s">
        <v>94</v>
      </c>
      <c r="G1" s="37" t="s">
        <v>94</v>
      </c>
      <c r="O1" s="52"/>
      <c r="P1" s="53" t="s">
        <v>2</v>
      </c>
      <c r="Q1" s="53" t="s">
        <v>3</v>
      </c>
      <c r="R1" s="52"/>
      <c r="U1" s="21" t="s">
        <v>92</v>
      </c>
      <c r="V1" s="34" t="s">
        <v>93</v>
      </c>
      <c r="W1" s="34" t="s">
        <v>93</v>
      </c>
      <c r="X1" s="34" t="s">
        <v>93</v>
      </c>
      <c r="Y1" s="34" t="s">
        <v>93</v>
      </c>
      <c r="Z1" s="34" t="s">
        <v>95</v>
      </c>
      <c r="AA1" s="34" t="s">
        <v>95</v>
      </c>
      <c r="AB1" s="34" t="s">
        <v>95</v>
      </c>
      <c r="AC1" s="34" t="s">
        <v>95</v>
      </c>
    </row>
    <row r="2" spans="2:33">
      <c r="B2" s="28" t="s">
        <v>92</v>
      </c>
      <c r="C2" s="34" t="s">
        <v>93</v>
      </c>
      <c r="D2" s="34" t="s">
        <v>95</v>
      </c>
      <c r="E2" s="34" t="s">
        <v>95</v>
      </c>
      <c r="F2" s="34"/>
      <c r="G2" s="38"/>
      <c r="O2" s="53" t="s">
        <v>6</v>
      </c>
      <c r="P2" s="52">
        <v>4.5</v>
      </c>
      <c r="Q2" s="52">
        <f>P2*(1-0.12)</f>
        <v>3.96</v>
      </c>
      <c r="R2" s="52">
        <f>Q2*8.5</f>
        <v>33.659999999999997</v>
      </c>
      <c r="S2">
        <v>7</v>
      </c>
      <c r="U2" s="21" t="s">
        <v>98</v>
      </c>
      <c r="V2" s="34" t="s">
        <v>93</v>
      </c>
      <c r="W2" s="34" t="s">
        <v>93</v>
      </c>
      <c r="X2" s="34" t="s">
        <v>99</v>
      </c>
      <c r="Y2" s="34" t="s">
        <v>99</v>
      </c>
      <c r="Z2" s="34" t="s">
        <v>99</v>
      </c>
      <c r="AA2" s="34" t="s">
        <v>99</v>
      </c>
      <c r="AB2" s="34" t="s">
        <v>99</v>
      </c>
      <c r="AC2" s="34" t="s">
        <v>99</v>
      </c>
    </row>
    <row r="3" spans="2:33" ht="15" thickBot="1">
      <c r="B3" s="40" t="s">
        <v>98</v>
      </c>
      <c r="C3" s="41" t="s">
        <v>93</v>
      </c>
      <c r="D3" s="41" t="s">
        <v>99</v>
      </c>
      <c r="E3" s="41" t="s">
        <v>99</v>
      </c>
      <c r="F3" s="41" t="s">
        <v>99</v>
      </c>
      <c r="G3" s="45"/>
      <c r="M3" s="21" t="s">
        <v>90</v>
      </c>
      <c r="O3" s="53" t="s">
        <v>7</v>
      </c>
      <c r="P3" s="52">
        <v>0</v>
      </c>
      <c r="Q3" s="52">
        <f>P3*(1-0.12)</f>
        <v>0</v>
      </c>
      <c r="R3" s="52"/>
      <c r="S3">
        <f>(Q2*7)-50</f>
        <v>-22.28</v>
      </c>
      <c r="U3" s="21" t="s">
        <v>102</v>
      </c>
      <c r="V3" s="34" t="s">
        <v>93</v>
      </c>
      <c r="W3" s="34" t="s">
        <v>93</v>
      </c>
      <c r="X3" s="34" t="s">
        <v>93</v>
      </c>
      <c r="Y3" s="34" t="s">
        <v>93</v>
      </c>
      <c r="Z3" s="34" t="s">
        <v>94</v>
      </c>
      <c r="AA3" s="34" t="s">
        <v>94</v>
      </c>
      <c r="AB3" s="34" t="s">
        <v>94</v>
      </c>
      <c r="AC3" s="34" t="s">
        <v>94</v>
      </c>
      <c r="AD3" s="34" t="s">
        <v>94</v>
      </c>
      <c r="AE3" s="34" t="s">
        <v>94</v>
      </c>
      <c r="AF3" s="34" t="s">
        <v>94</v>
      </c>
      <c r="AG3" s="34" t="s">
        <v>94</v>
      </c>
    </row>
    <row r="4" spans="2:33">
      <c r="O4" s="53" t="s">
        <v>8</v>
      </c>
      <c r="P4" s="52">
        <v>1</v>
      </c>
      <c r="Q4" s="52">
        <f t="shared" ref="Q4:Q6" si="0">P4*(1-0.12)</f>
        <v>0.88</v>
      </c>
      <c r="R4" s="52"/>
      <c r="S4">
        <f>S3/(S3+R2)</f>
        <v>-1.9578207381370836</v>
      </c>
      <c r="U4" s="84" t="s">
        <v>102</v>
      </c>
      <c r="V4" s="82" t="s">
        <v>93</v>
      </c>
      <c r="W4" s="82" t="s">
        <v>93</v>
      </c>
      <c r="X4" s="82" t="s">
        <v>93</v>
      </c>
      <c r="Y4" s="82" t="s">
        <v>93</v>
      </c>
      <c r="Z4" s="82" t="s">
        <v>94</v>
      </c>
      <c r="AA4" s="82" t="s">
        <v>94</v>
      </c>
      <c r="AB4" s="82" t="s">
        <v>94</v>
      </c>
      <c r="AC4" s="82" t="s">
        <v>94</v>
      </c>
      <c r="AD4" s="82" t="s">
        <v>94</v>
      </c>
      <c r="AE4" s="82" t="s">
        <v>94</v>
      </c>
      <c r="AF4" s="83" t="s">
        <v>152</v>
      </c>
    </row>
    <row r="5" spans="2:33">
      <c r="B5" s="21"/>
      <c r="C5" s="21"/>
      <c r="D5" s="21"/>
      <c r="I5" t="s">
        <v>73</v>
      </c>
      <c r="O5" s="53" t="s">
        <v>10</v>
      </c>
      <c r="P5" s="52">
        <v>3.5</v>
      </c>
      <c r="Q5" s="52">
        <f t="shared" si="0"/>
        <v>3.08</v>
      </c>
      <c r="R5" s="52">
        <f>P6+P5+P4</f>
        <v>8.5</v>
      </c>
    </row>
    <row r="6" spans="2:33">
      <c r="B6" s="21"/>
      <c r="C6" s="21"/>
      <c r="O6" s="53" t="s">
        <v>11</v>
      </c>
      <c r="P6" s="52">
        <v>4</v>
      </c>
      <c r="Q6" s="52">
        <f t="shared" si="0"/>
        <v>3.52</v>
      </c>
      <c r="R6" s="52"/>
    </row>
    <row r="7" spans="2:33">
      <c r="B7" s="21"/>
      <c r="C7" s="21"/>
      <c r="D7" s="21"/>
      <c r="O7" s="52"/>
      <c r="P7" s="52">
        <f>SUM(P2:P6)</f>
        <v>13</v>
      </c>
      <c r="Q7" s="52" t="s">
        <v>12</v>
      </c>
      <c r="R7" s="64">
        <f>(R5+(Q3)+(Q2*0.4))*(1-0.12)</f>
        <v>8.87392</v>
      </c>
      <c r="X7">
        <f>6*7</f>
        <v>42</v>
      </c>
    </row>
    <row r="8" spans="2:33" ht="15" thickBot="1">
      <c r="B8" s="21"/>
      <c r="C8" s="21"/>
      <c r="D8" s="21"/>
    </row>
    <row r="9" spans="2:33">
      <c r="B9" t="s">
        <v>8</v>
      </c>
      <c r="C9" s="35" t="s">
        <v>74</v>
      </c>
      <c r="D9" s="36">
        <f t="shared" ref="D9:AB9" si="1">COUNTIF(D22:D515,"LT-CAD")*2</f>
        <v>0</v>
      </c>
      <c r="E9" s="36">
        <f t="shared" si="1"/>
        <v>0</v>
      </c>
      <c r="F9" s="36">
        <f t="shared" si="1"/>
        <v>0</v>
      </c>
      <c r="G9" s="36">
        <f t="shared" si="1"/>
        <v>0</v>
      </c>
      <c r="H9" s="36">
        <f t="shared" si="1"/>
        <v>0</v>
      </c>
      <c r="I9" s="36">
        <f t="shared" si="1"/>
        <v>0</v>
      </c>
      <c r="J9" s="36">
        <f t="shared" si="1"/>
        <v>0</v>
      </c>
      <c r="K9" s="36">
        <f t="shared" si="1"/>
        <v>0</v>
      </c>
      <c r="L9" s="36">
        <f t="shared" si="1"/>
        <v>4</v>
      </c>
      <c r="M9" s="36">
        <f t="shared" si="1"/>
        <v>4</v>
      </c>
      <c r="N9" s="36">
        <f t="shared" si="1"/>
        <v>4</v>
      </c>
      <c r="O9" s="36">
        <f t="shared" si="1"/>
        <v>4</v>
      </c>
      <c r="P9" s="36">
        <f t="shared" si="1"/>
        <v>4</v>
      </c>
      <c r="Q9" s="36">
        <f t="shared" si="1"/>
        <v>4</v>
      </c>
      <c r="R9" s="36">
        <f t="shared" si="1"/>
        <v>4</v>
      </c>
      <c r="S9" s="77">
        <f t="shared" si="1"/>
        <v>4</v>
      </c>
      <c r="T9" s="36">
        <f t="shared" si="1"/>
        <v>4</v>
      </c>
      <c r="U9" s="36">
        <f t="shared" si="1"/>
        <v>4</v>
      </c>
      <c r="V9" s="36">
        <f t="shared" si="1"/>
        <v>0</v>
      </c>
      <c r="W9" s="36">
        <f t="shared" si="1"/>
        <v>0</v>
      </c>
      <c r="X9" s="36">
        <f t="shared" si="1"/>
        <v>0</v>
      </c>
      <c r="Y9" s="36">
        <f t="shared" si="1"/>
        <v>0</v>
      </c>
      <c r="Z9" s="36">
        <f t="shared" si="1"/>
        <v>0</v>
      </c>
      <c r="AA9" s="36">
        <f t="shared" si="1"/>
        <v>0</v>
      </c>
      <c r="AB9" s="36">
        <f t="shared" si="1"/>
        <v>0</v>
      </c>
    </row>
    <row r="10" spans="2:33">
      <c r="B10" t="s">
        <v>11</v>
      </c>
      <c r="C10" s="28" t="s">
        <v>75</v>
      </c>
      <c r="D10" s="34">
        <f t="shared" ref="D10:AB10" si="2">COUNTIF(D22:D515,"LT-FO")*2</f>
        <v>0</v>
      </c>
      <c r="E10" s="34">
        <f t="shared" si="2"/>
        <v>0</v>
      </c>
      <c r="F10" s="34">
        <f t="shared" si="2"/>
        <v>0</v>
      </c>
      <c r="G10" s="34">
        <f t="shared" si="2"/>
        <v>0</v>
      </c>
      <c r="H10" s="34">
        <f t="shared" si="2"/>
        <v>0</v>
      </c>
      <c r="I10" s="34">
        <f t="shared" si="2"/>
        <v>0</v>
      </c>
      <c r="J10" s="34">
        <f t="shared" si="2"/>
        <v>0</v>
      </c>
      <c r="K10" s="34">
        <f t="shared" si="2"/>
        <v>0</v>
      </c>
      <c r="L10" s="34">
        <f t="shared" si="2"/>
        <v>0</v>
      </c>
      <c r="M10" s="34">
        <f t="shared" si="2"/>
        <v>0</v>
      </c>
      <c r="N10" s="34">
        <f t="shared" si="2"/>
        <v>0</v>
      </c>
      <c r="O10" s="34">
        <f t="shared" si="2"/>
        <v>0</v>
      </c>
      <c r="P10" s="34">
        <f t="shared" si="2"/>
        <v>2</v>
      </c>
      <c r="Q10" s="34">
        <f t="shared" si="2"/>
        <v>2</v>
      </c>
      <c r="R10" s="34">
        <f t="shared" si="2"/>
        <v>4</v>
      </c>
      <c r="S10" s="34">
        <f t="shared" si="2"/>
        <v>6</v>
      </c>
      <c r="T10" s="34">
        <f t="shared" si="2"/>
        <v>4</v>
      </c>
      <c r="U10" s="34">
        <f t="shared" si="2"/>
        <v>4</v>
      </c>
      <c r="V10" s="34">
        <f t="shared" si="2"/>
        <v>2</v>
      </c>
      <c r="W10" s="34">
        <f t="shared" si="2"/>
        <v>0</v>
      </c>
      <c r="X10" s="34">
        <f t="shared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si="2"/>
        <v>0</v>
      </c>
    </row>
    <row r="11" spans="2:33" ht="15" thickBot="1">
      <c r="B11" t="s">
        <v>10</v>
      </c>
      <c r="C11" s="40" t="s">
        <v>76</v>
      </c>
      <c r="D11" s="41">
        <f t="shared" ref="D11:AB11" si="3">COUNTIF(D22:D515,"LT-CP")*2</f>
        <v>0</v>
      </c>
      <c r="E11" s="41">
        <f t="shared" si="3"/>
        <v>0</v>
      </c>
      <c r="F11" s="41">
        <f t="shared" si="3"/>
        <v>0</v>
      </c>
      <c r="G11" s="41">
        <f t="shared" si="3"/>
        <v>0</v>
      </c>
      <c r="H11" s="41">
        <f t="shared" si="3"/>
        <v>0</v>
      </c>
      <c r="I11" s="41">
        <f t="shared" si="3"/>
        <v>0</v>
      </c>
      <c r="J11" s="41">
        <f t="shared" si="3"/>
        <v>0</v>
      </c>
      <c r="K11" s="41">
        <f t="shared" si="3"/>
        <v>0</v>
      </c>
      <c r="L11" s="41">
        <f t="shared" si="3"/>
        <v>0</v>
      </c>
      <c r="M11" s="41">
        <f t="shared" si="3"/>
        <v>0</v>
      </c>
      <c r="N11" s="41">
        <f t="shared" si="3"/>
        <v>0</v>
      </c>
      <c r="O11" s="41">
        <f t="shared" si="3"/>
        <v>0</v>
      </c>
      <c r="P11" s="41">
        <f t="shared" si="3"/>
        <v>0</v>
      </c>
      <c r="Q11" s="41">
        <f t="shared" si="3"/>
        <v>0</v>
      </c>
      <c r="R11" s="41">
        <f t="shared" si="3"/>
        <v>0</v>
      </c>
      <c r="S11" s="41">
        <f t="shared" si="3"/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1">
        <f t="shared" si="3"/>
        <v>0</v>
      </c>
      <c r="Y11" s="41">
        <f t="shared" si="3"/>
        <v>0</v>
      </c>
      <c r="Z11" s="41">
        <f t="shared" si="3"/>
        <v>0</v>
      </c>
      <c r="AA11" s="41">
        <f t="shared" si="3"/>
        <v>0</v>
      </c>
      <c r="AB11" s="41">
        <f t="shared" si="3"/>
        <v>0</v>
      </c>
    </row>
    <row r="12" spans="2:33">
      <c r="B12" t="s">
        <v>77</v>
      </c>
      <c r="D12" s="21">
        <f>SUM(D9:D11)</f>
        <v>0</v>
      </c>
      <c r="E12" s="21">
        <f t="shared" ref="E12:AA12" si="4">SUM(E9:E11)</f>
        <v>0</v>
      </c>
      <c r="F12" s="21">
        <f>SUM(F9:F11)</f>
        <v>0</v>
      </c>
      <c r="G12" s="21">
        <f t="shared" si="4"/>
        <v>0</v>
      </c>
      <c r="H12" s="21">
        <f t="shared" si="4"/>
        <v>0</v>
      </c>
      <c r="I12" s="21">
        <f t="shared" si="4"/>
        <v>0</v>
      </c>
      <c r="J12" s="21">
        <f t="shared" si="4"/>
        <v>0</v>
      </c>
      <c r="K12" s="21">
        <f t="shared" si="4"/>
        <v>0</v>
      </c>
      <c r="L12" s="21">
        <f t="shared" si="4"/>
        <v>4</v>
      </c>
      <c r="M12" s="21">
        <f t="shared" si="4"/>
        <v>4</v>
      </c>
      <c r="N12" s="65">
        <f t="shared" si="4"/>
        <v>4</v>
      </c>
      <c r="O12" s="65">
        <f t="shared" si="4"/>
        <v>4</v>
      </c>
      <c r="P12" s="65">
        <f t="shared" si="4"/>
        <v>6</v>
      </c>
      <c r="Q12" s="65">
        <f t="shared" si="4"/>
        <v>6</v>
      </c>
      <c r="R12" s="21">
        <f t="shared" si="4"/>
        <v>8</v>
      </c>
      <c r="S12" s="21">
        <f t="shared" si="4"/>
        <v>10</v>
      </c>
      <c r="T12" s="21">
        <f t="shared" si="4"/>
        <v>8</v>
      </c>
      <c r="U12" s="21">
        <f t="shared" si="4"/>
        <v>8</v>
      </c>
      <c r="V12" s="21">
        <f t="shared" si="4"/>
        <v>2</v>
      </c>
      <c r="W12" s="21">
        <f t="shared" si="4"/>
        <v>0</v>
      </c>
      <c r="X12" s="21">
        <f t="shared" si="4"/>
        <v>0</v>
      </c>
      <c r="Y12" s="21">
        <f t="shared" si="4"/>
        <v>0</v>
      </c>
      <c r="Z12" s="21">
        <f t="shared" si="4"/>
        <v>0</v>
      </c>
      <c r="AA12" s="21">
        <f t="shared" si="4"/>
        <v>0</v>
      </c>
      <c r="AB12" s="21">
        <f>SUM(AB9:AB11)</f>
        <v>0</v>
      </c>
    </row>
    <row r="13" spans="2:33">
      <c r="D13" s="63">
        <f t="shared" ref="D13:K13" si="5">D12-$R$7</f>
        <v>-8.87392</v>
      </c>
      <c r="E13" s="63">
        <f t="shared" si="5"/>
        <v>-8.87392</v>
      </c>
      <c r="F13" s="63">
        <f t="shared" si="5"/>
        <v>-8.87392</v>
      </c>
      <c r="G13" s="63">
        <f t="shared" si="5"/>
        <v>-8.87392</v>
      </c>
      <c r="H13" s="63">
        <f t="shared" si="5"/>
        <v>-8.87392</v>
      </c>
      <c r="I13" s="63">
        <f t="shared" si="5"/>
        <v>-8.87392</v>
      </c>
      <c r="J13" s="63">
        <f t="shared" si="5"/>
        <v>-8.87392</v>
      </c>
      <c r="K13" s="63">
        <f t="shared" si="5"/>
        <v>-8.87392</v>
      </c>
      <c r="L13" s="63">
        <f>L12-$R$7</f>
        <v>-4.87392</v>
      </c>
      <c r="M13" s="63">
        <f>M12-$R$7</f>
        <v>-4.87392</v>
      </c>
      <c r="N13" s="63">
        <f t="shared" ref="N13:AB13" si="6">N12-$R$7</f>
        <v>-4.87392</v>
      </c>
      <c r="O13" s="63">
        <f t="shared" si="6"/>
        <v>-4.87392</v>
      </c>
      <c r="P13" s="63">
        <f t="shared" si="6"/>
        <v>-2.87392</v>
      </c>
      <c r="Q13" s="63">
        <f t="shared" si="6"/>
        <v>-2.87392</v>
      </c>
      <c r="R13" s="63">
        <f t="shared" si="6"/>
        <v>-0.87392000000000003</v>
      </c>
      <c r="S13" s="63">
        <f t="shared" si="6"/>
        <v>1.12608</v>
      </c>
      <c r="T13" s="63">
        <f t="shared" si="6"/>
        <v>-0.87392000000000003</v>
      </c>
      <c r="U13" s="63">
        <f t="shared" si="6"/>
        <v>-0.87392000000000003</v>
      </c>
      <c r="V13" s="63">
        <f t="shared" si="6"/>
        <v>-6.87392</v>
      </c>
      <c r="W13" s="63">
        <f t="shared" si="6"/>
        <v>-8.87392</v>
      </c>
      <c r="X13" s="63">
        <f t="shared" si="6"/>
        <v>-8.87392</v>
      </c>
      <c r="Y13" s="63">
        <f t="shared" si="6"/>
        <v>-8.87392</v>
      </c>
      <c r="Z13" s="63">
        <f t="shared" si="6"/>
        <v>-8.87392</v>
      </c>
      <c r="AA13" s="63">
        <f t="shared" si="6"/>
        <v>-8.87392</v>
      </c>
      <c r="AB13" s="63">
        <f t="shared" si="6"/>
        <v>-8.87392</v>
      </c>
    </row>
    <row r="14" spans="2:33">
      <c r="AA14" s="21"/>
    </row>
    <row r="16" spans="2:33">
      <c r="D16" s="43" t="s">
        <v>103</v>
      </c>
      <c r="E16" s="43" t="s">
        <v>104</v>
      </c>
      <c r="F16" s="43" t="s">
        <v>105</v>
      </c>
      <c r="G16" s="43" t="s">
        <v>106</v>
      </c>
      <c r="H16" s="43" t="s">
        <v>107</v>
      </c>
      <c r="I16" s="43" t="s">
        <v>108</v>
      </c>
      <c r="J16" s="43" t="s">
        <v>109</v>
      </c>
      <c r="K16" s="43" t="s">
        <v>110</v>
      </c>
      <c r="L16" s="43" t="s">
        <v>111</v>
      </c>
      <c r="M16" s="43" t="s">
        <v>112</v>
      </c>
      <c r="N16" s="43" t="s">
        <v>113</v>
      </c>
      <c r="O16" s="43" t="s">
        <v>114</v>
      </c>
      <c r="P16" s="43" t="s">
        <v>115</v>
      </c>
      <c r="Q16" s="43" t="s">
        <v>116</v>
      </c>
      <c r="R16" s="43" t="s">
        <v>117</v>
      </c>
      <c r="S16" s="43" t="s">
        <v>118</v>
      </c>
      <c r="T16" s="43" t="s">
        <v>119</v>
      </c>
      <c r="U16" s="43" t="s">
        <v>120</v>
      </c>
      <c r="V16" s="43" t="s">
        <v>121</v>
      </c>
      <c r="W16" s="43" t="s">
        <v>122</v>
      </c>
      <c r="X16" s="43" t="s">
        <v>123</v>
      </c>
      <c r="Y16" s="43" t="s">
        <v>124</v>
      </c>
      <c r="Z16" s="43" t="s">
        <v>125</v>
      </c>
      <c r="AA16" s="43" t="s">
        <v>126</v>
      </c>
      <c r="AB16" s="43" t="s">
        <v>78</v>
      </c>
    </row>
    <row r="17" spans="1:28">
      <c r="D17" s="44">
        <v>5</v>
      </c>
      <c r="E17" s="44">
        <v>5</v>
      </c>
      <c r="F17" s="44">
        <v>6</v>
      </c>
      <c r="G17" s="44">
        <v>6</v>
      </c>
      <c r="H17" s="44">
        <v>7</v>
      </c>
      <c r="I17" s="44">
        <v>7</v>
      </c>
      <c r="J17" s="44">
        <v>8</v>
      </c>
      <c r="K17" s="44">
        <v>8</v>
      </c>
      <c r="L17" s="44">
        <v>9</v>
      </c>
      <c r="M17" s="44">
        <v>9</v>
      </c>
      <c r="N17" s="44">
        <v>10</v>
      </c>
      <c r="O17" s="44">
        <v>10</v>
      </c>
      <c r="P17" s="44">
        <v>11</v>
      </c>
      <c r="Q17" s="44">
        <v>11</v>
      </c>
      <c r="R17" s="44">
        <v>12</v>
      </c>
      <c r="S17" s="44">
        <v>12</v>
      </c>
      <c r="T17" s="44">
        <v>13</v>
      </c>
      <c r="U17" s="44">
        <v>13</v>
      </c>
      <c r="V17" s="44">
        <v>14</v>
      </c>
      <c r="W17" s="44">
        <v>14</v>
      </c>
      <c r="X17" s="44">
        <v>15</v>
      </c>
      <c r="Y17" s="44">
        <v>15</v>
      </c>
      <c r="Z17" s="44">
        <v>16</v>
      </c>
      <c r="AA17" s="44">
        <v>16</v>
      </c>
      <c r="AB17" s="44">
        <v>17</v>
      </c>
    </row>
    <row r="18" spans="1:28">
      <c r="C18" t="s">
        <v>76</v>
      </c>
      <c r="D18" s="21">
        <f t="shared" ref="D18:AB18" si="7">COUNTIFS(C22:C941,"2 X CP")*2</f>
        <v>0</v>
      </c>
      <c r="E18" s="21">
        <f t="shared" si="7"/>
        <v>0</v>
      </c>
      <c r="F18" s="21">
        <f t="shared" si="7"/>
        <v>0</v>
      </c>
      <c r="G18" s="21">
        <f t="shared" si="7"/>
        <v>0</v>
      </c>
      <c r="H18" s="21">
        <f t="shared" si="7"/>
        <v>0</v>
      </c>
      <c r="I18" s="21">
        <f t="shared" si="7"/>
        <v>0</v>
      </c>
      <c r="J18" s="21">
        <f t="shared" si="7"/>
        <v>0</v>
      </c>
      <c r="K18" s="21">
        <f t="shared" si="7"/>
        <v>0</v>
      </c>
      <c r="L18" s="21">
        <f t="shared" si="7"/>
        <v>0</v>
      </c>
      <c r="M18" s="21">
        <f t="shared" si="7"/>
        <v>0</v>
      </c>
      <c r="N18" s="21">
        <f t="shared" si="7"/>
        <v>0</v>
      </c>
      <c r="O18" s="21">
        <f t="shared" si="7"/>
        <v>0</v>
      </c>
      <c r="P18" s="21">
        <f t="shared" si="7"/>
        <v>0</v>
      </c>
      <c r="Q18" s="21">
        <f t="shared" si="7"/>
        <v>0</v>
      </c>
      <c r="R18" s="21">
        <f t="shared" si="7"/>
        <v>0</v>
      </c>
      <c r="S18" s="21">
        <f t="shared" si="7"/>
        <v>0</v>
      </c>
      <c r="T18" s="21">
        <f t="shared" si="7"/>
        <v>0</v>
      </c>
      <c r="U18" s="21">
        <f t="shared" si="7"/>
        <v>0</v>
      </c>
      <c r="V18" s="21">
        <f t="shared" si="7"/>
        <v>0</v>
      </c>
      <c r="W18" s="21">
        <f t="shared" si="7"/>
        <v>0</v>
      </c>
      <c r="X18" s="21">
        <f t="shared" si="7"/>
        <v>0</v>
      </c>
      <c r="Y18" s="21">
        <f t="shared" si="7"/>
        <v>0</v>
      </c>
      <c r="Z18" s="21">
        <f t="shared" si="7"/>
        <v>0</v>
      </c>
      <c r="AA18" s="21">
        <f t="shared" si="7"/>
        <v>0</v>
      </c>
      <c r="AB18" s="21">
        <f t="shared" si="7"/>
        <v>0</v>
      </c>
    </row>
    <row r="19" spans="1:28">
      <c r="C19" t="s">
        <v>75</v>
      </c>
      <c r="D19" s="21">
        <f t="shared" ref="D19:AB19" si="8">COUNTIFS(C23:C942,"2 X FO")*2</f>
        <v>0</v>
      </c>
      <c r="E19" s="21">
        <f t="shared" si="8"/>
        <v>0</v>
      </c>
      <c r="F19" s="21">
        <f t="shared" si="8"/>
        <v>0</v>
      </c>
      <c r="G19" s="21">
        <f t="shared" si="8"/>
        <v>0</v>
      </c>
      <c r="H19" s="21">
        <f t="shared" si="8"/>
        <v>0</v>
      </c>
      <c r="I19" s="21">
        <f t="shared" si="8"/>
        <v>0</v>
      </c>
      <c r="J19" s="21">
        <f t="shared" si="8"/>
        <v>0</v>
      </c>
      <c r="K19" s="21">
        <f t="shared" si="8"/>
        <v>0</v>
      </c>
      <c r="L19" s="21">
        <f t="shared" si="8"/>
        <v>2</v>
      </c>
      <c r="M19" s="21">
        <f t="shared" si="8"/>
        <v>0</v>
      </c>
      <c r="N19" s="21">
        <f t="shared" si="8"/>
        <v>2</v>
      </c>
      <c r="O19" s="21">
        <f t="shared" si="8"/>
        <v>2</v>
      </c>
      <c r="P19" s="21">
        <f t="shared" si="8"/>
        <v>0</v>
      </c>
      <c r="Q19" s="21">
        <f t="shared" si="8"/>
        <v>0</v>
      </c>
      <c r="R19" s="21">
        <f t="shared" si="8"/>
        <v>0</v>
      </c>
      <c r="S19" s="21">
        <f t="shared" si="8"/>
        <v>0</v>
      </c>
      <c r="T19" s="21">
        <f t="shared" si="8"/>
        <v>0</v>
      </c>
      <c r="U19" s="21">
        <f t="shared" si="8"/>
        <v>0</v>
      </c>
      <c r="V19" s="21">
        <f t="shared" si="8"/>
        <v>0</v>
      </c>
      <c r="W19" s="21">
        <f t="shared" si="8"/>
        <v>0</v>
      </c>
      <c r="X19" s="21">
        <f t="shared" si="8"/>
        <v>0</v>
      </c>
      <c r="Y19" s="21">
        <f t="shared" si="8"/>
        <v>0</v>
      </c>
      <c r="Z19" s="21">
        <f t="shared" si="8"/>
        <v>0</v>
      </c>
      <c r="AA19" s="21">
        <f t="shared" si="8"/>
        <v>0</v>
      </c>
      <c r="AB19" s="21">
        <f t="shared" si="8"/>
        <v>0</v>
      </c>
    </row>
    <row r="20" spans="1:28">
      <c r="C20" t="s">
        <v>127</v>
      </c>
      <c r="D20" s="21">
        <f t="shared" ref="D20:AB20" si="9">COUNTIFS(C23:C942,"2 X CAD")*2</f>
        <v>0</v>
      </c>
      <c r="E20" s="21">
        <f t="shared" si="9"/>
        <v>0</v>
      </c>
      <c r="F20" s="21">
        <f t="shared" si="9"/>
        <v>0</v>
      </c>
      <c r="G20" s="21">
        <f t="shared" si="9"/>
        <v>0</v>
      </c>
      <c r="H20" s="21">
        <f t="shared" si="9"/>
        <v>4</v>
      </c>
      <c r="I20" s="21">
        <f t="shared" si="9"/>
        <v>0</v>
      </c>
      <c r="J20" s="21">
        <f t="shared" si="9"/>
        <v>0</v>
      </c>
      <c r="K20" s="21">
        <f t="shared" si="9"/>
        <v>0</v>
      </c>
      <c r="L20" s="21">
        <f t="shared" si="9"/>
        <v>0</v>
      </c>
      <c r="M20" s="21">
        <f t="shared" si="9"/>
        <v>0</v>
      </c>
      <c r="N20" s="21">
        <f t="shared" si="9"/>
        <v>0</v>
      </c>
      <c r="O20" s="21">
        <f t="shared" si="9"/>
        <v>0</v>
      </c>
      <c r="P20" s="21">
        <f t="shared" si="9"/>
        <v>0</v>
      </c>
      <c r="Q20" s="21">
        <f t="shared" si="9"/>
        <v>0</v>
      </c>
      <c r="R20" s="21">
        <f t="shared" si="9"/>
        <v>0</v>
      </c>
      <c r="S20" s="21">
        <f t="shared" si="9"/>
        <v>0</v>
      </c>
      <c r="T20" s="21">
        <f t="shared" si="9"/>
        <v>0</v>
      </c>
      <c r="U20" s="21">
        <f t="shared" si="9"/>
        <v>0</v>
      </c>
      <c r="V20" s="21">
        <f t="shared" si="9"/>
        <v>0</v>
      </c>
      <c r="W20" s="21">
        <f t="shared" si="9"/>
        <v>0</v>
      </c>
      <c r="X20" s="21">
        <f t="shared" si="9"/>
        <v>0</v>
      </c>
      <c r="Y20" s="21">
        <f t="shared" si="9"/>
        <v>0</v>
      </c>
      <c r="Z20" s="21">
        <f t="shared" si="9"/>
        <v>0</v>
      </c>
      <c r="AA20" s="21">
        <f t="shared" si="9"/>
        <v>0</v>
      </c>
      <c r="AB20" s="21">
        <f t="shared" si="9"/>
        <v>0</v>
      </c>
    </row>
    <row r="21" spans="1:28"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3" spans="1:28">
      <c r="A23" s="266" t="s">
        <v>134</v>
      </c>
      <c r="C23" s="34"/>
      <c r="D23" s="34"/>
      <c r="G23" s="21"/>
      <c r="H23" s="34"/>
      <c r="I23" s="34"/>
      <c r="J23" s="34"/>
      <c r="K23" s="34"/>
      <c r="L23" s="34"/>
      <c r="M23" s="34"/>
      <c r="N23" s="34"/>
      <c r="O23" s="34"/>
    </row>
    <row r="24" spans="1:28">
      <c r="A24" s="266"/>
      <c r="C24" s="34"/>
      <c r="D24" s="34"/>
      <c r="G24" s="84" t="s">
        <v>102</v>
      </c>
      <c r="H24" s="82" t="s">
        <v>93</v>
      </c>
      <c r="I24" s="82" t="s">
        <v>93</v>
      </c>
      <c r="J24" s="82" t="s">
        <v>93</v>
      </c>
      <c r="K24" s="82" t="s">
        <v>93</v>
      </c>
      <c r="L24" s="82" t="s">
        <v>94</v>
      </c>
      <c r="M24" s="82" t="s">
        <v>94</v>
      </c>
      <c r="N24" s="82" t="s">
        <v>94</v>
      </c>
      <c r="O24" s="82" t="s">
        <v>94</v>
      </c>
      <c r="P24" s="82" t="s">
        <v>94</v>
      </c>
      <c r="Q24" s="82" t="s">
        <v>94</v>
      </c>
      <c r="R24" s="82" t="s">
        <v>94</v>
      </c>
      <c r="S24" s="82" t="s">
        <v>94</v>
      </c>
      <c r="T24" s="82" t="s">
        <v>94</v>
      </c>
      <c r="U24" s="82" t="s">
        <v>94</v>
      </c>
      <c r="V24" s="79" t="s">
        <v>166</v>
      </c>
    </row>
    <row r="25" spans="1:28">
      <c r="A25" s="266"/>
      <c r="C25" s="34"/>
      <c r="D25" s="34"/>
      <c r="G25" s="84" t="s">
        <v>102</v>
      </c>
      <c r="H25" s="82" t="s">
        <v>93</v>
      </c>
      <c r="I25" s="82" t="s">
        <v>93</v>
      </c>
      <c r="J25" s="82" t="s">
        <v>93</v>
      </c>
      <c r="K25" s="82" t="s">
        <v>93</v>
      </c>
      <c r="L25" s="82" t="s">
        <v>94</v>
      </c>
      <c r="M25" s="82" t="s">
        <v>94</v>
      </c>
      <c r="N25" s="82" t="s">
        <v>94</v>
      </c>
      <c r="O25" s="82" t="s">
        <v>94</v>
      </c>
      <c r="P25" s="82" t="s">
        <v>94</v>
      </c>
      <c r="Q25" s="82" t="s">
        <v>94</v>
      </c>
      <c r="R25" s="82" t="s">
        <v>94</v>
      </c>
      <c r="S25" s="82" t="s">
        <v>94</v>
      </c>
      <c r="T25" s="82" t="s">
        <v>94</v>
      </c>
      <c r="U25" s="82" t="s">
        <v>94</v>
      </c>
    </row>
    <row r="26" spans="1:28">
      <c r="A26" s="266"/>
      <c r="C26" s="34"/>
      <c r="D26" s="34"/>
      <c r="G26" s="21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</row>
    <row r="27" spans="1:28">
      <c r="A27" s="266" t="s">
        <v>135</v>
      </c>
      <c r="C27" s="34"/>
      <c r="D27" s="34"/>
      <c r="I27" s="21"/>
      <c r="J27" s="34"/>
      <c r="K27" s="34"/>
      <c r="L27" s="34"/>
      <c r="M27" s="34"/>
      <c r="N27" s="34"/>
      <c r="O27" s="34"/>
      <c r="P27" s="34"/>
      <c r="Q27" s="34"/>
      <c r="R27" s="34"/>
    </row>
    <row r="28" spans="1:28">
      <c r="A28" s="266"/>
      <c r="C28" s="34"/>
      <c r="D28" s="34"/>
      <c r="I28" s="21"/>
      <c r="J28" s="34"/>
      <c r="K28" s="34"/>
      <c r="L28" s="34"/>
      <c r="M28" s="34"/>
      <c r="N28" s="34"/>
      <c r="O28" s="34"/>
      <c r="P28" s="34"/>
      <c r="Q28" s="34"/>
      <c r="R28" s="34"/>
    </row>
    <row r="29" spans="1:28">
      <c r="A29" s="266" t="s">
        <v>136</v>
      </c>
      <c r="K29" s="21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8">
      <c r="A30" s="266"/>
      <c r="K30" s="84" t="s">
        <v>92</v>
      </c>
      <c r="L30" s="82" t="s">
        <v>93</v>
      </c>
      <c r="M30" s="82" t="s">
        <v>93</v>
      </c>
      <c r="N30" s="82" t="s">
        <v>93</v>
      </c>
      <c r="O30" s="82" t="s">
        <v>93</v>
      </c>
      <c r="P30" s="82" t="s">
        <v>95</v>
      </c>
      <c r="Q30" s="82" t="s">
        <v>95</v>
      </c>
      <c r="R30" s="82" t="s">
        <v>95</v>
      </c>
      <c r="S30" s="82" t="s">
        <v>95</v>
      </c>
      <c r="T30" s="78" t="s">
        <v>281</v>
      </c>
    </row>
    <row r="31" spans="1:28">
      <c r="A31" s="266"/>
    </row>
    <row r="32" spans="1:28">
      <c r="A32" s="266"/>
    </row>
    <row r="33" spans="1:23">
      <c r="A33" s="266"/>
      <c r="K33" s="21"/>
      <c r="L33" s="34"/>
      <c r="M33" s="34"/>
      <c r="N33" s="34"/>
      <c r="O33" s="34"/>
      <c r="P33" s="34"/>
      <c r="Q33" s="34"/>
      <c r="R33" s="34"/>
      <c r="S33" s="34"/>
    </row>
    <row r="34" spans="1:23" ht="15" thickBot="1">
      <c r="A34" s="266" t="s">
        <v>137</v>
      </c>
      <c r="M34" s="75" t="s">
        <v>92</v>
      </c>
      <c r="N34" s="76" t="s">
        <v>93</v>
      </c>
      <c r="O34" s="76" t="s">
        <v>93</v>
      </c>
      <c r="P34" s="76" t="s">
        <v>93</v>
      </c>
      <c r="Q34" s="76" t="s">
        <v>93</v>
      </c>
      <c r="R34" s="76" t="s">
        <v>95</v>
      </c>
      <c r="S34" s="76" t="s">
        <v>95</v>
      </c>
      <c r="T34" s="76" t="s">
        <v>95</v>
      </c>
      <c r="U34" s="76" t="s">
        <v>95</v>
      </c>
      <c r="V34" s="79" t="s">
        <v>282</v>
      </c>
    </row>
    <row r="35" spans="1:23">
      <c r="A35" s="266"/>
      <c r="N35" s="84" t="s">
        <v>92</v>
      </c>
      <c r="O35" s="82" t="s">
        <v>93</v>
      </c>
      <c r="P35" s="82" t="s">
        <v>93</v>
      </c>
      <c r="Q35" s="82" t="s">
        <v>93</v>
      </c>
      <c r="R35" s="82" t="s">
        <v>93</v>
      </c>
      <c r="S35" s="82" t="s">
        <v>95</v>
      </c>
      <c r="T35" s="82" t="s">
        <v>95</v>
      </c>
      <c r="U35" s="82" t="s">
        <v>95</v>
      </c>
      <c r="V35" s="82" t="s">
        <v>95</v>
      </c>
      <c r="W35" s="79" t="s">
        <v>283</v>
      </c>
    </row>
  </sheetData>
  <mergeCells count="4">
    <mergeCell ref="A23:A26"/>
    <mergeCell ref="A27:A28"/>
    <mergeCell ref="A29:A33"/>
    <mergeCell ref="A34:A35"/>
  </mergeCells>
  <conditionalFormatting sqref="D12:AB12">
    <cfRule type="cellIs" dxfId="21" priority="2" operator="greaterThan">
      <formula>$R$7</formula>
    </cfRule>
  </conditionalFormatting>
  <conditionalFormatting sqref="D13:AB13">
    <cfRule type="cellIs" dxfId="20" priority="1" operator="greater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1330-52E3-4586-B7F0-296CA2A16C2F}">
  <dimension ref="A1:BQ325"/>
  <sheetViews>
    <sheetView zoomScale="80" zoomScaleNormal="80" workbookViewId="0">
      <pane xSplit="1" ySplit="20" topLeftCell="AM271" activePane="bottomRight" state="frozen"/>
      <selection pane="bottomRight" activeCell="AM271" sqref="AM271"/>
      <selection pane="bottomLeft" activeCell="A21" sqref="A21"/>
      <selection pane="topRight" activeCell="B1" sqref="B1"/>
    </sheetView>
  </sheetViews>
  <sheetFormatPr defaultRowHeight="14.45"/>
  <cols>
    <col min="1" max="1" width="11.140625" customWidth="1"/>
    <col min="4" max="57" width="11.28515625" customWidth="1"/>
  </cols>
  <sheetData>
    <row r="1" spans="2:57">
      <c r="B1" s="35" t="s">
        <v>92</v>
      </c>
      <c r="C1" s="36" t="s">
        <v>93</v>
      </c>
      <c r="D1" s="36" t="s">
        <v>94</v>
      </c>
      <c r="E1" s="36" t="s">
        <v>94</v>
      </c>
      <c r="F1" s="36" t="s">
        <v>94</v>
      </c>
      <c r="G1" s="37" t="s">
        <v>94</v>
      </c>
      <c r="O1" s="52"/>
      <c r="P1" s="53" t="s">
        <v>2</v>
      </c>
      <c r="Q1" s="53" t="s">
        <v>3</v>
      </c>
      <c r="R1" s="52"/>
      <c r="U1" s="21" t="s">
        <v>92</v>
      </c>
      <c r="V1" s="34" t="s">
        <v>93</v>
      </c>
      <c r="W1" s="34" t="s">
        <v>93</v>
      </c>
      <c r="X1" s="34" t="s">
        <v>93</v>
      </c>
      <c r="Y1" s="34" t="s">
        <v>93</v>
      </c>
      <c r="Z1" s="34" t="s">
        <v>95</v>
      </c>
      <c r="AA1" s="34" t="s">
        <v>95</v>
      </c>
      <c r="AB1" s="34" t="s">
        <v>95</v>
      </c>
      <c r="AC1" s="34" t="s">
        <v>95</v>
      </c>
    </row>
    <row r="2" spans="2:57">
      <c r="B2" s="28" t="s">
        <v>92</v>
      </c>
      <c r="C2" s="34" t="s">
        <v>93</v>
      </c>
      <c r="D2" s="34" t="s">
        <v>95</v>
      </c>
      <c r="E2" s="34" t="s">
        <v>95</v>
      </c>
      <c r="F2" s="34"/>
      <c r="G2" s="38"/>
      <c r="O2" s="53" t="s">
        <v>6</v>
      </c>
      <c r="P2" s="52">
        <v>38</v>
      </c>
      <c r="Q2" s="52">
        <f>P2*(1-0.12)</f>
        <v>33.44</v>
      </c>
      <c r="R2" s="52">
        <f>Q2*8.5</f>
        <v>284.24</v>
      </c>
      <c r="S2">
        <v>7</v>
      </c>
      <c r="U2" s="21" t="s">
        <v>98</v>
      </c>
      <c r="V2" s="34" t="s">
        <v>93</v>
      </c>
      <c r="W2" s="34" t="s">
        <v>93</v>
      </c>
      <c r="X2" s="34" t="s">
        <v>99</v>
      </c>
      <c r="Y2" s="34" t="s">
        <v>99</v>
      </c>
      <c r="Z2" s="34" t="s">
        <v>99</v>
      </c>
      <c r="AA2" s="34" t="s">
        <v>99</v>
      </c>
      <c r="AB2" s="34" t="s">
        <v>99</v>
      </c>
      <c r="AC2" s="34" t="s">
        <v>99</v>
      </c>
    </row>
    <row r="3" spans="2:57" ht="15" thickBot="1">
      <c r="B3" s="40" t="s">
        <v>98</v>
      </c>
      <c r="C3" s="41" t="s">
        <v>93</v>
      </c>
      <c r="D3" s="41" t="s">
        <v>99</v>
      </c>
      <c r="E3" s="41" t="s">
        <v>99</v>
      </c>
      <c r="F3" s="41" t="s">
        <v>99</v>
      </c>
      <c r="G3" s="45"/>
      <c r="M3" s="21" t="s">
        <v>90</v>
      </c>
      <c r="O3" s="53" t="s">
        <v>7</v>
      </c>
      <c r="P3" s="52">
        <v>9</v>
      </c>
      <c r="Q3" s="52">
        <f>P3*(1-0.12)</f>
        <v>7.92</v>
      </c>
      <c r="R3" s="52"/>
      <c r="S3">
        <f>(Q2*7)-50</f>
        <v>184.07999999999998</v>
      </c>
      <c r="U3" s="21" t="s">
        <v>102</v>
      </c>
      <c r="V3" s="34" t="s">
        <v>93</v>
      </c>
      <c r="W3" s="34" t="s">
        <v>93</v>
      </c>
      <c r="X3" s="34" t="s">
        <v>93</v>
      </c>
      <c r="Y3" s="34" t="s">
        <v>93</v>
      </c>
      <c r="Z3" s="34" t="s">
        <v>94</v>
      </c>
      <c r="AA3" s="34" t="s">
        <v>94</v>
      </c>
      <c r="AB3" s="34" t="s">
        <v>94</v>
      </c>
      <c r="AC3" s="34" t="s">
        <v>94</v>
      </c>
      <c r="AD3" s="34" t="s">
        <v>94</v>
      </c>
      <c r="AE3" s="34" t="s">
        <v>94</v>
      </c>
      <c r="AF3" s="34" t="s">
        <v>94</v>
      </c>
      <c r="AG3" s="34" t="s">
        <v>94</v>
      </c>
    </row>
    <row r="4" spans="2:57">
      <c r="O4" s="53" t="s">
        <v>8</v>
      </c>
      <c r="P4" s="52">
        <v>14</v>
      </c>
      <c r="Q4" s="52">
        <f t="shared" ref="Q4:Q6" si="0">P4*(1-0.12)</f>
        <v>12.32</v>
      </c>
      <c r="R4" s="52"/>
      <c r="S4">
        <f>S3/(S3+R2)</f>
        <v>0.39306457123334471</v>
      </c>
      <c r="U4" s="84" t="s">
        <v>102</v>
      </c>
      <c r="V4" s="82" t="s">
        <v>93</v>
      </c>
      <c r="W4" s="82" t="s">
        <v>93</v>
      </c>
      <c r="X4" s="82" t="s">
        <v>93</v>
      </c>
      <c r="Y4" s="82" t="s">
        <v>93</v>
      </c>
      <c r="Z4" s="82" t="s">
        <v>94</v>
      </c>
      <c r="AA4" s="82" t="s">
        <v>94</v>
      </c>
      <c r="AB4" s="82" t="s">
        <v>94</v>
      </c>
      <c r="AC4" s="82" t="s">
        <v>94</v>
      </c>
      <c r="AD4" s="82" t="s">
        <v>94</v>
      </c>
      <c r="AE4" s="82" t="s">
        <v>94</v>
      </c>
      <c r="AF4" s="83" t="s">
        <v>152</v>
      </c>
    </row>
    <row r="5" spans="2:57">
      <c r="B5" s="21"/>
      <c r="C5" s="21"/>
      <c r="D5" s="21"/>
      <c r="I5" t="s">
        <v>73</v>
      </c>
      <c r="O5" s="53" t="s">
        <v>10</v>
      </c>
      <c r="P5" s="52">
        <v>22</v>
      </c>
      <c r="Q5" s="52">
        <f t="shared" si="0"/>
        <v>19.36</v>
      </c>
      <c r="R5" s="52">
        <f>P6+P5+P4</f>
        <v>48</v>
      </c>
    </row>
    <row r="6" spans="2:57">
      <c r="B6" s="21"/>
      <c r="C6" s="21"/>
      <c r="O6" s="53" t="s">
        <v>11</v>
      </c>
      <c r="P6" s="52">
        <v>12</v>
      </c>
      <c r="Q6" s="52">
        <f t="shared" si="0"/>
        <v>10.56</v>
      </c>
      <c r="R6" s="52"/>
    </row>
    <row r="7" spans="2:57">
      <c r="B7" s="21"/>
      <c r="C7" s="21"/>
      <c r="D7" s="21"/>
      <c r="O7" s="52"/>
      <c r="P7" s="52">
        <f>SUM(P2:P6)</f>
        <v>95</v>
      </c>
      <c r="Q7" s="52" t="s">
        <v>12</v>
      </c>
      <c r="R7" s="64">
        <f>(R5+(Q3)+(Q2*0.4))*(1-0.12)</f>
        <v>60.980480000000007</v>
      </c>
      <c r="X7">
        <f>6*7</f>
        <v>42</v>
      </c>
    </row>
    <row r="8" spans="2:57" ht="12" customHeight="1" thickBot="1">
      <c r="B8" s="21"/>
      <c r="C8" s="21"/>
    </row>
    <row r="9" spans="2:57">
      <c r="B9" t="s">
        <v>8</v>
      </c>
      <c r="C9" s="35" t="s">
        <v>74</v>
      </c>
      <c r="D9" s="36">
        <f t="shared" ref="D9:BE9" si="1">COUNTIF(D22:D624,"LT-CAD")*2</f>
        <v>0</v>
      </c>
      <c r="E9" s="36">
        <f t="shared" si="1"/>
        <v>0</v>
      </c>
      <c r="F9" s="36">
        <f t="shared" si="1"/>
        <v>0</v>
      </c>
      <c r="G9" s="36">
        <f t="shared" si="1"/>
        <v>0</v>
      </c>
      <c r="H9" s="36">
        <f t="shared" si="1"/>
        <v>0</v>
      </c>
      <c r="I9" s="36">
        <f t="shared" si="1"/>
        <v>2</v>
      </c>
      <c r="J9" s="36">
        <f t="shared" si="1"/>
        <v>2</v>
      </c>
      <c r="K9" s="36">
        <f t="shared" si="1"/>
        <v>4</v>
      </c>
      <c r="L9" s="36">
        <f t="shared" si="1"/>
        <v>8</v>
      </c>
      <c r="M9" s="36">
        <f t="shared" si="1"/>
        <v>8</v>
      </c>
      <c r="N9" s="36">
        <f t="shared" si="1"/>
        <v>8</v>
      </c>
      <c r="O9" s="36">
        <f t="shared" si="1"/>
        <v>8</v>
      </c>
      <c r="P9" s="36">
        <f t="shared" si="1"/>
        <v>12</v>
      </c>
      <c r="Q9" s="36">
        <f t="shared" si="1"/>
        <v>10</v>
      </c>
      <c r="R9" s="36">
        <f t="shared" si="1"/>
        <v>10</v>
      </c>
      <c r="S9" s="77">
        <f t="shared" si="1"/>
        <v>12</v>
      </c>
      <c r="T9" s="36">
        <f t="shared" si="1"/>
        <v>8</v>
      </c>
      <c r="U9" s="36">
        <f t="shared" si="1"/>
        <v>8</v>
      </c>
      <c r="V9" s="36">
        <f t="shared" si="1"/>
        <v>8</v>
      </c>
      <c r="W9" s="36">
        <f t="shared" si="1"/>
        <v>12</v>
      </c>
      <c r="X9" s="36">
        <f t="shared" si="1"/>
        <v>12</v>
      </c>
      <c r="Y9" s="36">
        <f t="shared" si="1"/>
        <v>12</v>
      </c>
      <c r="Z9" s="36">
        <f t="shared" si="1"/>
        <v>12</v>
      </c>
      <c r="AA9" s="36">
        <f t="shared" si="1"/>
        <v>8</v>
      </c>
      <c r="AB9" s="36">
        <f t="shared" si="1"/>
        <v>10</v>
      </c>
      <c r="AC9" s="36">
        <f t="shared" si="1"/>
        <v>12</v>
      </c>
      <c r="AD9" s="36">
        <f t="shared" si="1"/>
        <v>14</v>
      </c>
      <c r="AE9" s="36">
        <f t="shared" si="1"/>
        <v>14</v>
      </c>
      <c r="AF9" s="36">
        <f t="shared" si="1"/>
        <v>10</v>
      </c>
      <c r="AG9" s="36">
        <f t="shared" si="1"/>
        <v>14</v>
      </c>
      <c r="AH9" s="36">
        <f t="shared" si="1"/>
        <v>18</v>
      </c>
      <c r="AI9" s="110">
        <f t="shared" si="1"/>
        <v>22</v>
      </c>
      <c r="AJ9" s="36">
        <f t="shared" si="1"/>
        <v>20</v>
      </c>
      <c r="AK9" s="110">
        <f t="shared" si="1"/>
        <v>22</v>
      </c>
      <c r="AL9" s="110">
        <f t="shared" si="1"/>
        <v>22</v>
      </c>
      <c r="AM9" s="110">
        <f t="shared" si="1"/>
        <v>22</v>
      </c>
      <c r="AN9" s="110">
        <f t="shared" si="1"/>
        <v>22</v>
      </c>
      <c r="AO9" s="36">
        <f t="shared" si="1"/>
        <v>20</v>
      </c>
      <c r="AP9" s="110">
        <f t="shared" si="1"/>
        <v>22</v>
      </c>
      <c r="AQ9" s="36">
        <f t="shared" si="1"/>
        <v>18</v>
      </c>
      <c r="AR9" s="110">
        <f t="shared" si="1"/>
        <v>22</v>
      </c>
      <c r="AS9" s="110">
        <f t="shared" si="1"/>
        <v>22</v>
      </c>
      <c r="AT9" s="110">
        <f t="shared" si="1"/>
        <v>22</v>
      </c>
      <c r="AU9" s="36">
        <f t="shared" si="1"/>
        <v>18</v>
      </c>
      <c r="AV9" s="77">
        <f t="shared" si="1"/>
        <v>24</v>
      </c>
      <c r="AW9" s="77">
        <f t="shared" si="1"/>
        <v>24</v>
      </c>
      <c r="AX9" s="110">
        <f t="shared" si="1"/>
        <v>22</v>
      </c>
      <c r="AY9" s="110">
        <f t="shared" si="1"/>
        <v>22</v>
      </c>
      <c r="AZ9" s="110">
        <f t="shared" si="1"/>
        <v>22</v>
      </c>
      <c r="BA9" s="36">
        <f t="shared" si="1"/>
        <v>18</v>
      </c>
      <c r="BB9" s="110">
        <f t="shared" si="1"/>
        <v>22</v>
      </c>
      <c r="BC9" s="110">
        <f t="shared" si="1"/>
        <v>22</v>
      </c>
      <c r="BD9" s="36">
        <f t="shared" si="1"/>
        <v>20</v>
      </c>
      <c r="BE9" s="36">
        <f t="shared" si="1"/>
        <v>18</v>
      </c>
    </row>
    <row r="10" spans="2:57">
      <c r="B10" t="s">
        <v>11</v>
      </c>
      <c r="C10" s="28" t="s">
        <v>75</v>
      </c>
      <c r="D10" s="34">
        <f t="shared" ref="D10:BE10" si="2">COUNTIF(D22:D624,"LT-FO")*2</f>
        <v>8</v>
      </c>
      <c r="E10" s="34">
        <f t="shared" si="2"/>
        <v>16</v>
      </c>
      <c r="F10" s="34">
        <f t="shared" si="2"/>
        <v>24</v>
      </c>
      <c r="G10" s="34">
        <f t="shared" si="2"/>
        <v>16</v>
      </c>
      <c r="H10" s="34">
        <f t="shared" si="2"/>
        <v>24</v>
      </c>
      <c r="I10" s="34">
        <f t="shared" si="2"/>
        <v>22</v>
      </c>
      <c r="J10" s="34">
        <f t="shared" si="2"/>
        <v>14</v>
      </c>
      <c r="K10" s="34">
        <f t="shared" si="2"/>
        <v>20</v>
      </c>
      <c r="L10" s="34">
        <f t="shared" si="2"/>
        <v>30</v>
      </c>
      <c r="M10" s="34">
        <f t="shared" si="2"/>
        <v>24</v>
      </c>
      <c r="N10" s="34">
        <f t="shared" si="2"/>
        <v>38</v>
      </c>
      <c r="O10" s="34">
        <f t="shared" si="2"/>
        <v>36</v>
      </c>
      <c r="P10" s="34">
        <f t="shared" si="2"/>
        <v>26</v>
      </c>
      <c r="Q10" s="34">
        <f t="shared" si="2"/>
        <v>26</v>
      </c>
      <c r="R10" s="34">
        <f t="shared" si="2"/>
        <v>22</v>
      </c>
      <c r="S10" s="34">
        <f t="shared" si="2"/>
        <v>34</v>
      </c>
      <c r="T10" s="34">
        <f t="shared" si="2"/>
        <v>34</v>
      </c>
      <c r="U10" s="34">
        <f t="shared" si="2"/>
        <v>34</v>
      </c>
      <c r="V10" s="34">
        <f t="shared" si="2"/>
        <v>32</v>
      </c>
      <c r="W10" s="34">
        <f t="shared" si="2"/>
        <v>20</v>
      </c>
      <c r="X10" s="34">
        <f t="shared" si="2"/>
        <v>20</v>
      </c>
      <c r="Y10" s="34">
        <f t="shared" si="2"/>
        <v>20</v>
      </c>
      <c r="Z10" s="34">
        <f t="shared" si="2"/>
        <v>12</v>
      </c>
      <c r="AA10" s="34">
        <f t="shared" si="2"/>
        <v>8</v>
      </c>
      <c r="AB10" s="34">
        <f t="shared" si="2"/>
        <v>8</v>
      </c>
      <c r="AC10" s="34">
        <f t="shared" si="2"/>
        <v>16</v>
      </c>
      <c r="AD10" s="34">
        <f t="shared" si="2"/>
        <v>24</v>
      </c>
      <c r="AE10" s="34">
        <f t="shared" si="2"/>
        <v>32</v>
      </c>
      <c r="AF10" s="34">
        <f t="shared" si="2"/>
        <v>24</v>
      </c>
      <c r="AG10" s="34">
        <f t="shared" si="2"/>
        <v>24</v>
      </c>
      <c r="AH10" s="34">
        <f t="shared" si="2"/>
        <v>20</v>
      </c>
      <c r="AI10" s="34">
        <f t="shared" si="2"/>
        <v>18</v>
      </c>
      <c r="AJ10" s="34">
        <f t="shared" si="2"/>
        <v>18</v>
      </c>
      <c r="AK10" s="34">
        <f t="shared" si="2"/>
        <v>16</v>
      </c>
      <c r="AL10" s="34">
        <f t="shared" si="2"/>
        <v>18</v>
      </c>
      <c r="AM10" s="34">
        <f t="shared" si="2"/>
        <v>16</v>
      </c>
      <c r="AN10" s="34">
        <f t="shared" si="2"/>
        <v>16</v>
      </c>
      <c r="AO10" s="34">
        <f t="shared" si="2"/>
        <v>16</v>
      </c>
      <c r="AP10" s="34">
        <f t="shared" si="2"/>
        <v>16</v>
      </c>
      <c r="AQ10" s="34">
        <f t="shared" si="2"/>
        <v>12</v>
      </c>
      <c r="AR10" s="34">
        <f t="shared" si="2"/>
        <v>16</v>
      </c>
      <c r="AS10" s="34">
        <f t="shared" si="2"/>
        <v>14</v>
      </c>
      <c r="AT10" s="34">
        <f t="shared" si="2"/>
        <v>14</v>
      </c>
      <c r="AU10" s="34">
        <f t="shared" si="2"/>
        <v>14</v>
      </c>
      <c r="AV10" s="34">
        <f t="shared" si="2"/>
        <v>14</v>
      </c>
      <c r="AW10" s="34">
        <f t="shared" si="2"/>
        <v>14</v>
      </c>
      <c r="AX10" s="34">
        <f t="shared" si="2"/>
        <v>12</v>
      </c>
      <c r="AY10" s="34">
        <f t="shared" si="2"/>
        <v>12</v>
      </c>
      <c r="AZ10" s="34">
        <f t="shared" si="2"/>
        <v>16</v>
      </c>
      <c r="BA10" s="34">
        <f t="shared" si="2"/>
        <v>12</v>
      </c>
      <c r="BB10" s="34">
        <f t="shared" si="2"/>
        <v>14</v>
      </c>
      <c r="BC10" s="34">
        <f t="shared" si="2"/>
        <v>14</v>
      </c>
      <c r="BD10" s="34">
        <f t="shared" si="2"/>
        <v>14</v>
      </c>
      <c r="BE10" s="34">
        <f t="shared" si="2"/>
        <v>14</v>
      </c>
    </row>
    <row r="11" spans="2:57" ht="15" thickBot="1">
      <c r="B11" t="s">
        <v>10</v>
      </c>
      <c r="C11" s="40" t="s">
        <v>76</v>
      </c>
      <c r="D11" s="41">
        <f t="shared" ref="D11:BE11" si="3">COUNTIF(D22:D624,"LT-CP")*2</f>
        <v>12</v>
      </c>
      <c r="E11" s="41">
        <f t="shared" si="3"/>
        <v>12</v>
      </c>
      <c r="F11" s="41">
        <f t="shared" si="3"/>
        <v>16</v>
      </c>
      <c r="G11" s="41">
        <f t="shared" si="3"/>
        <v>16</v>
      </c>
      <c r="H11" s="41">
        <f t="shared" si="3"/>
        <v>20</v>
      </c>
      <c r="I11" s="41">
        <f t="shared" si="3"/>
        <v>20</v>
      </c>
      <c r="J11" s="41">
        <f t="shared" si="3"/>
        <v>22</v>
      </c>
      <c r="K11" s="41">
        <f t="shared" si="3"/>
        <v>22</v>
      </c>
      <c r="L11" s="41">
        <f t="shared" si="3"/>
        <v>20</v>
      </c>
      <c r="M11" s="41">
        <f t="shared" si="3"/>
        <v>20</v>
      </c>
      <c r="N11" s="41">
        <f t="shared" si="3"/>
        <v>16</v>
      </c>
      <c r="O11" s="41">
        <f t="shared" si="3"/>
        <v>16</v>
      </c>
      <c r="P11" s="41">
        <f t="shared" si="3"/>
        <v>22</v>
      </c>
      <c r="Q11" s="41">
        <f t="shared" si="3"/>
        <v>22</v>
      </c>
      <c r="R11" s="41">
        <f t="shared" si="3"/>
        <v>28</v>
      </c>
      <c r="S11" s="41">
        <f t="shared" si="3"/>
        <v>28</v>
      </c>
      <c r="T11" s="41">
        <f t="shared" si="3"/>
        <v>32</v>
      </c>
      <c r="U11" s="41">
        <f t="shared" si="3"/>
        <v>32</v>
      </c>
      <c r="V11" s="41">
        <f t="shared" si="3"/>
        <v>26</v>
      </c>
      <c r="W11" s="41">
        <f t="shared" si="3"/>
        <v>26</v>
      </c>
      <c r="X11" s="41">
        <f t="shared" si="3"/>
        <v>20</v>
      </c>
      <c r="Y11" s="41">
        <f t="shared" si="3"/>
        <v>20</v>
      </c>
      <c r="Z11" s="41">
        <f t="shared" si="3"/>
        <v>18</v>
      </c>
      <c r="AA11" s="41">
        <f t="shared" si="3"/>
        <v>18</v>
      </c>
      <c r="AB11" s="41">
        <f t="shared" si="3"/>
        <v>16</v>
      </c>
      <c r="AC11" s="41">
        <f t="shared" si="3"/>
        <v>16</v>
      </c>
      <c r="AD11" s="41">
        <f t="shared" si="3"/>
        <v>14</v>
      </c>
      <c r="AE11" s="41">
        <f t="shared" si="3"/>
        <v>14</v>
      </c>
      <c r="AF11" s="41">
        <f t="shared" si="3"/>
        <v>14</v>
      </c>
      <c r="AG11" s="41">
        <f t="shared" si="3"/>
        <v>14</v>
      </c>
      <c r="AH11" s="41">
        <f t="shared" si="3"/>
        <v>16</v>
      </c>
      <c r="AI11" s="41">
        <f t="shared" si="3"/>
        <v>16</v>
      </c>
      <c r="AJ11" s="41">
        <f t="shared" si="3"/>
        <v>18</v>
      </c>
      <c r="AK11" s="41">
        <f t="shared" si="3"/>
        <v>18</v>
      </c>
      <c r="AL11" s="41">
        <f t="shared" si="3"/>
        <v>18</v>
      </c>
      <c r="AM11" s="41">
        <f t="shared" si="3"/>
        <v>18</v>
      </c>
      <c r="AN11" s="41">
        <f t="shared" si="3"/>
        <v>18</v>
      </c>
      <c r="AO11" s="41">
        <f t="shared" si="3"/>
        <v>18</v>
      </c>
      <c r="AP11" s="41">
        <f t="shared" si="3"/>
        <v>18</v>
      </c>
      <c r="AQ11" s="41">
        <f t="shared" si="3"/>
        <v>18</v>
      </c>
      <c r="AR11" s="41">
        <f t="shared" si="3"/>
        <v>18</v>
      </c>
      <c r="AS11" s="41">
        <f t="shared" si="3"/>
        <v>18</v>
      </c>
      <c r="AT11" s="41">
        <f t="shared" si="3"/>
        <v>18</v>
      </c>
      <c r="AU11" s="41">
        <f t="shared" si="3"/>
        <v>18</v>
      </c>
      <c r="AV11" s="41">
        <f t="shared" si="3"/>
        <v>18</v>
      </c>
      <c r="AW11" s="41">
        <f t="shared" si="3"/>
        <v>18</v>
      </c>
      <c r="AX11" s="41">
        <f t="shared" si="3"/>
        <v>18</v>
      </c>
      <c r="AY11" s="41">
        <f t="shared" si="3"/>
        <v>18</v>
      </c>
      <c r="AZ11" s="41">
        <f t="shared" si="3"/>
        <v>18</v>
      </c>
      <c r="BA11" s="41">
        <f t="shared" si="3"/>
        <v>18</v>
      </c>
      <c r="BB11" s="41">
        <f t="shared" si="3"/>
        <v>18</v>
      </c>
      <c r="BC11" s="41">
        <f t="shared" si="3"/>
        <v>18</v>
      </c>
      <c r="BD11" s="41">
        <f t="shared" si="3"/>
        <v>18</v>
      </c>
      <c r="BE11" s="41">
        <f t="shared" si="3"/>
        <v>18</v>
      </c>
    </row>
    <row r="12" spans="2:57">
      <c r="B12" t="s">
        <v>77</v>
      </c>
      <c r="D12" s="21">
        <f>SUM(D9:D11)</f>
        <v>20</v>
      </c>
      <c r="E12" s="21">
        <f t="shared" ref="E12:AA12" si="4">SUM(E9:E11)</f>
        <v>28</v>
      </c>
      <c r="F12" s="21">
        <f>SUM(F9:F11)</f>
        <v>40</v>
      </c>
      <c r="G12" s="21">
        <f t="shared" si="4"/>
        <v>32</v>
      </c>
      <c r="H12" s="21">
        <f t="shared" si="4"/>
        <v>44</v>
      </c>
      <c r="I12" s="21">
        <f t="shared" si="4"/>
        <v>44</v>
      </c>
      <c r="J12" s="21">
        <f t="shared" si="4"/>
        <v>38</v>
      </c>
      <c r="K12" s="21">
        <f t="shared" si="4"/>
        <v>46</v>
      </c>
      <c r="L12" s="21">
        <f t="shared" si="4"/>
        <v>58</v>
      </c>
      <c r="M12" s="21">
        <f t="shared" si="4"/>
        <v>52</v>
      </c>
      <c r="N12" s="65">
        <f t="shared" si="4"/>
        <v>62</v>
      </c>
      <c r="O12" s="21">
        <f t="shared" si="4"/>
        <v>60</v>
      </c>
      <c r="P12" s="21">
        <f t="shared" si="4"/>
        <v>60</v>
      </c>
      <c r="Q12" s="21">
        <f t="shared" si="4"/>
        <v>58</v>
      </c>
      <c r="R12" s="21">
        <f t="shared" si="4"/>
        <v>60</v>
      </c>
      <c r="S12" s="21">
        <f t="shared" si="4"/>
        <v>74</v>
      </c>
      <c r="T12" s="21">
        <f t="shared" si="4"/>
        <v>74</v>
      </c>
      <c r="U12" s="21">
        <f t="shared" si="4"/>
        <v>74</v>
      </c>
      <c r="V12" s="21">
        <f t="shared" si="4"/>
        <v>66</v>
      </c>
      <c r="W12" s="21">
        <f t="shared" si="4"/>
        <v>58</v>
      </c>
      <c r="X12" s="21">
        <f t="shared" si="4"/>
        <v>52</v>
      </c>
      <c r="Y12" s="21">
        <f t="shared" si="4"/>
        <v>52</v>
      </c>
      <c r="Z12" s="21">
        <f t="shared" si="4"/>
        <v>42</v>
      </c>
      <c r="AA12" s="21">
        <f t="shared" si="4"/>
        <v>34</v>
      </c>
      <c r="AB12" s="21">
        <f>SUM(AB9:AB11)</f>
        <v>34</v>
      </c>
      <c r="AC12" s="21">
        <f t="shared" ref="AC12:BE12" si="5">SUM(AC9:AC11)</f>
        <v>44</v>
      </c>
      <c r="AD12" s="21">
        <f t="shared" si="5"/>
        <v>52</v>
      </c>
      <c r="AE12" s="21">
        <f t="shared" si="5"/>
        <v>60</v>
      </c>
      <c r="AF12" s="21">
        <f t="shared" si="5"/>
        <v>48</v>
      </c>
      <c r="AG12" s="21">
        <f t="shared" si="5"/>
        <v>52</v>
      </c>
      <c r="AH12" s="21">
        <f t="shared" si="5"/>
        <v>54</v>
      </c>
      <c r="AI12" s="21">
        <f t="shared" si="5"/>
        <v>56</v>
      </c>
      <c r="AJ12" s="21">
        <f t="shared" si="5"/>
        <v>56</v>
      </c>
      <c r="AK12" s="21">
        <f t="shared" si="5"/>
        <v>56</v>
      </c>
      <c r="AL12" s="21">
        <f t="shared" si="5"/>
        <v>58</v>
      </c>
      <c r="AM12" s="21">
        <f t="shared" si="5"/>
        <v>56</v>
      </c>
      <c r="AN12" s="21">
        <f t="shared" si="5"/>
        <v>56</v>
      </c>
      <c r="AO12" s="21">
        <f t="shared" si="5"/>
        <v>54</v>
      </c>
      <c r="AP12" s="21">
        <f t="shared" si="5"/>
        <v>56</v>
      </c>
      <c r="AQ12" s="21">
        <f t="shared" si="5"/>
        <v>48</v>
      </c>
      <c r="AR12" s="21">
        <f t="shared" si="5"/>
        <v>56</v>
      </c>
      <c r="AS12" s="21">
        <f t="shared" si="5"/>
        <v>54</v>
      </c>
      <c r="AT12" s="21">
        <f t="shared" si="5"/>
        <v>54</v>
      </c>
      <c r="AU12" s="21">
        <f t="shared" si="5"/>
        <v>50</v>
      </c>
      <c r="AV12" s="21">
        <f t="shared" si="5"/>
        <v>56</v>
      </c>
      <c r="AW12" s="21">
        <f t="shared" si="5"/>
        <v>56</v>
      </c>
      <c r="AX12" s="21">
        <f t="shared" si="5"/>
        <v>52</v>
      </c>
      <c r="AY12" s="21">
        <f t="shared" si="5"/>
        <v>52</v>
      </c>
      <c r="AZ12" s="21">
        <f t="shared" si="5"/>
        <v>56</v>
      </c>
      <c r="BA12" s="21">
        <f t="shared" si="5"/>
        <v>48</v>
      </c>
      <c r="BB12" s="21">
        <f t="shared" si="5"/>
        <v>54</v>
      </c>
      <c r="BC12" s="21">
        <f t="shared" si="5"/>
        <v>54</v>
      </c>
      <c r="BD12" s="21">
        <f t="shared" si="5"/>
        <v>52</v>
      </c>
      <c r="BE12" s="21">
        <f t="shared" si="5"/>
        <v>50</v>
      </c>
    </row>
    <row r="13" spans="2:57">
      <c r="D13" s="63">
        <f t="shared" ref="D13:K13" si="6">D12-$R$7</f>
        <v>-40.980480000000007</v>
      </c>
      <c r="E13" s="63">
        <f t="shared" si="6"/>
        <v>-32.980480000000007</v>
      </c>
      <c r="F13" s="63">
        <f t="shared" si="6"/>
        <v>-20.980480000000007</v>
      </c>
      <c r="G13" s="63">
        <f t="shared" si="6"/>
        <v>-28.980480000000007</v>
      </c>
      <c r="H13" s="63">
        <f t="shared" si="6"/>
        <v>-16.980480000000007</v>
      </c>
      <c r="I13" s="63">
        <f t="shared" si="6"/>
        <v>-16.980480000000007</v>
      </c>
      <c r="J13" s="63">
        <f t="shared" si="6"/>
        <v>-22.980480000000007</v>
      </c>
      <c r="K13" s="63">
        <f t="shared" si="6"/>
        <v>-14.980480000000007</v>
      </c>
      <c r="L13" s="63">
        <f>L12-$R$7</f>
        <v>-2.9804800000000071</v>
      </c>
      <c r="M13" s="63">
        <f>M12-$R$7</f>
        <v>-8.9804800000000071</v>
      </c>
      <c r="N13" s="63">
        <f t="shared" ref="N13:BE13" si="7">N12-$R$7</f>
        <v>1.0195199999999929</v>
      </c>
      <c r="O13" s="63">
        <f t="shared" si="7"/>
        <v>-0.98048000000000712</v>
      </c>
      <c r="P13" s="63">
        <f t="shared" si="7"/>
        <v>-0.98048000000000712</v>
      </c>
      <c r="Q13" s="63">
        <f t="shared" si="7"/>
        <v>-2.9804800000000071</v>
      </c>
      <c r="R13" s="63">
        <f t="shared" si="7"/>
        <v>-0.98048000000000712</v>
      </c>
      <c r="S13" s="63">
        <f t="shared" si="7"/>
        <v>13.019519999999993</v>
      </c>
      <c r="T13" s="63">
        <f t="shared" si="7"/>
        <v>13.019519999999993</v>
      </c>
      <c r="U13" s="63">
        <f t="shared" si="7"/>
        <v>13.019519999999993</v>
      </c>
      <c r="V13" s="63">
        <f t="shared" si="7"/>
        <v>5.0195199999999929</v>
      </c>
      <c r="W13" s="63">
        <f t="shared" si="7"/>
        <v>-2.9804800000000071</v>
      </c>
      <c r="X13" s="63">
        <f t="shared" si="7"/>
        <v>-8.9804800000000071</v>
      </c>
      <c r="Y13" s="63">
        <f t="shared" si="7"/>
        <v>-8.9804800000000071</v>
      </c>
      <c r="Z13" s="63">
        <f t="shared" si="7"/>
        <v>-18.980480000000007</v>
      </c>
      <c r="AA13" s="63">
        <f t="shared" si="7"/>
        <v>-26.980480000000007</v>
      </c>
      <c r="AB13" s="63">
        <f t="shared" si="7"/>
        <v>-26.980480000000007</v>
      </c>
      <c r="AC13" s="63">
        <f t="shared" si="7"/>
        <v>-16.980480000000007</v>
      </c>
      <c r="AD13" s="63">
        <f t="shared" si="7"/>
        <v>-8.9804800000000071</v>
      </c>
      <c r="AE13" s="63">
        <f t="shared" si="7"/>
        <v>-0.98048000000000712</v>
      </c>
      <c r="AF13" s="63">
        <f t="shared" si="7"/>
        <v>-12.980480000000007</v>
      </c>
      <c r="AG13" s="63">
        <f t="shared" si="7"/>
        <v>-8.9804800000000071</v>
      </c>
      <c r="AH13" s="63">
        <f t="shared" si="7"/>
        <v>-6.9804800000000071</v>
      </c>
      <c r="AI13" s="63">
        <f t="shared" si="7"/>
        <v>-4.9804800000000071</v>
      </c>
      <c r="AJ13" s="63">
        <f t="shared" si="7"/>
        <v>-4.9804800000000071</v>
      </c>
      <c r="AK13" s="63">
        <f t="shared" si="7"/>
        <v>-4.9804800000000071</v>
      </c>
      <c r="AL13" s="63">
        <f t="shared" si="7"/>
        <v>-2.9804800000000071</v>
      </c>
      <c r="AM13" s="63">
        <f t="shared" si="7"/>
        <v>-4.9804800000000071</v>
      </c>
      <c r="AN13" s="63">
        <f t="shared" si="7"/>
        <v>-4.9804800000000071</v>
      </c>
      <c r="AO13" s="63">
        <f t="shared" si="7"/>
        <v>-6.9804800000000071</v>
      </c>
      <c r="AP13" s="63">
        <f t="shared" si="7"/>
        <v>-4.9804800000000071</v>
      </c>
      <c r="AQ13" s="63">
        <f t="shared" si="7"/>
        <v>-12.980480000000007</v>
      </c>
      <c r="AR13" s="63">
        <f t="shared" si="7"/>
        <v>-4.9804800000000071</v>
      </c>
      <c r="AS13" s="63">
        <f t="shared" si="7"/>
        <v>-6.9804800000000071</v>
      </c>
      <c r="AT13" s="63">
        <f t="shared" si="7"/>
        <v>-6.9804800000000071</v>
      </c>
      <c r="AU13" s="63">
        <f t="shared" si="7"/>
        <v>-10.980480000000007</v>
      </c>
      <c r="AV13" s="63">
        <f t="shared" si="7"/>
        <v>-4.9804800000000071</v>
      </c>
      <c r="AW13" s="63">
        <f t="shared" si="7"/>
        <v>-4.9804800000000071</v>
      </c>
      <c r="AX13" s="63">
        <f t="shared" si="7"/>
        <v>-8.9804800000000071</v>
      </c>
      <c r="AY13" s="63">
        <f t="shared" si="7"/>
        <v>-8.9804800000000071</v>
      </c>
      <c r="AZ13" s="63">
        <f t="shared" si="7"/>
        <v>-4.9804800000000071</v>
      </c>
      <c r="BA13" s="63">
        <f t="shared" si="7"/>
        <v>-12.980480000000007</v>
      </c>
      <c r="BB13" s="63">
        <f t="shared" si="7"/>
        <v>-6.9804800000000071</v>
      </c>
      <c r="BC13" s="63">
        <f t="shared" si="7"/>
        <v>-6.9804800000000071</v>
      </c>
      <c r="BD13" s="63">
        <f t="shared" si="7"/>
        <v>-8.9804800000000071</v>
      </c>
      <c r="BE13" s="63">
        <f t="shared" si="7"/>
        <v>-10.980480000000007</v>
      </c>
    </row>
    <row r="14" spans="2:57">
      <c r="AA14" s="21"/>
      <c r="AB14" s="109" t="s">
        <v>284</v>
      </c>
    </row>
    <row r="15" spans="2:57">
      <c r="D15" s="21">
        <v>2023</v>
      </c>
      <c r="E15" s="21">
        <v>2023</v>
      </c>
      <c r="F15" s="21">
        <v>2023</v>
      </c>
      <c r="G15" s="21">
        <v>2023</v>
      </c>
      <c r="H15" s="21">
        <v>2023</v>
      </c>
      <c r="I15" s="21">
        <v>2023</v>
      </c>
      <c r="J15" s="21">
        <v>2023</v>
      </c>
      <c r="K15" s="21">
        <v>2023</v>
      </c>
      <c r="L15" s="21">
        <v>2023</v>
      </c>
      <c r="M15" s="21">
        <v>2023</v>
      </c>
      <c r="N15" s="21">
        <v>2023</v>
      </c>
      <c r="O15" s="21">
        <v>2023</v>
      </c>
      <c r="P15" s="21">
        <v>2023</v>
      </c>
      <c r="Q15" s="21">
        <v>2023</v>
      </c>
      <c r="R15" s="21">
        <v>2023</v>
      </c>
      <c r="S15" s="21">
        <v>2023</v>
      </c>
      <c r="T15" s="21">
        <v>2024</v>
      </c>
      <c r="U15" s="21">
        <v>2024</v>
      </c>
      <c r="V15" s="21">
        <v>2024</v>
      </c>
      <c r="W15" s="21">
        <v>2024</v>
      </c>
      <c r="X15" s="21">
        <v>2024</v>
      </c>
      <c r="Y15" s="21">
        <v>2024</v>
      </c>
      <c r="Z15" s="21">
        <v>2024</v>
      </c>
      <c r="AA15" s="21">
        <v>2024</v>
      </c>
      <c r="AB15" s="21">
        <v>2024</v>
      </c>
      <c r="AC15" s="21">
        <v>2024</v>
      </c>
      <c r="AD15" s="21">
        <v>2024</v>
      </c>
      <c r="AE15" s="21">
        <v>2024</v>
      </c>
      <c r="AF15" s="21">
        <v>2024</v>
      </c>
      <c r="AG15" s="21">
        <v>2024</v>
      </c>
      <c r="AH15" s="21">
        <v>2024</v>
      </c>
      <c r="AI15" s="21">
        <v>2024</v>
      </c>
      <c r="AJ15" s="21">
        <v>2024</v>
      </c>
      <c r="AK15" s="21">
        <v>2024</v>
      </c>
      <c r="AL15" s="21">
        <v>2024</v>
      </c>
      <c r="AM15" s="21">
        <v>2024</v>
      </c>
      <c r="AN15" s="21">
        <v>2024</v>
      </c>
      <c r="AO15" s="21">
        <v>2024</v>
      </c>
      <c r="AP15" s="21">
        <v>2024</v>
      </c>
      <c r="AQ15" s="21">
        <v>2024</v>
      </c>
      <c r="AR15" s="21">
        <v>2025</v>
      </c>
      <c r="AS15" s="21">
        <v>2025</v>
      </c>
      <c r="AT15" s="21">
        <v>2025</v>
      </c>
      <c r="AU15" s="21">
        <v>2025</v>
      </c>
      <c r="AV15" s="21">
        <v>2025</v>
      </c>
      <c r="AW15" s="21">
        <v>2025</v>
      </c>
      <c r="AX15" s="21">
        <v>2025</v>
      </c>
      <c r="AY15" s="21">
        <v>2025</v>
      </c>
      <c r="AZ15" s="21">
        <v>2025</v>
      </c>
      <c r="BA15" s="21">
        <v>2025</v>
      </c>
      <c r="BB15" s="21">
        <v>2025</v>
      </c>
      <c r="BC15" s="21">
        <v>2025</v>
      </c>
      <c r="BD15" s="21">
        <v>2025</v>
      </c>
      <c r="BE15" s="21">
        <v>2025</v>
      </c>
    </row>
    <row r="16" spans="2:57">
      <c r="D16" s="43" t="s">
        <v>103</v>
      </c>
      <c r="E16" s="43" t="s">
        <v>104</v>
      </c>
      <c r="F16" s="43" t="s">
        <v>105</v>
      </c>
      <c r="G16" s="43" t="s">
        <v>106</v>
      </c>
      <c r="H16" s="43" t="s">
        <v>107</v>
      </c>
      <c r="I16" s="43" t="s">
        <v>108</v>
      </c>
      <c r="J16" s="43" t="s">
        <v>109</v>
      </c>
      <c r="K16" s="43" t="s">
        <v>110</v>
      </c>
      <c r="L16" s="43" t="s">
        <v>111</v>
      </c>
      <c r="M16" s="43" t="s">
        <v>112</v>
      </c>
      <c r="N16" s="43" t="s">
        <v>113</v>
      </c>
      <c r="O16" s="43" t="s">
        <v>114</v>
      </c>
      <c r="P16" s="43" t="s">
        <v>115</v>
      </c>
      <c r="Q16" s="43" t="s">
        <v>116</v>
      </c>
      <c r="R16" s="43" t="s">
        <v>117</v>
      </c>
      <c r="S16" s="43" t="s">
        <v>118</v>
      </c>
      <c r="T16" s="43" t="s">
        <v>119</v>
      </c>
      <c r="U16" s="43" t="s">
        <v>120</v>
      </c>
      <c r="V16" s="43" t="s">
        <v>121</v>
      </c>
      <c r="W16" s="43" t="s">
        <v>122</v>
      </c>
      <c r="X16" s="43" t="s">
        <v>123</v>
      </c>
      <c r="Y16" s="43" t="s">
        <v>124</v>
      </c>
      <c r="Z16" s="43" t="s">
        <v>125</v>
      </c>
      <c r="AA16" s="43" t="s">
        <v>126</v>
      </c>
      <c r="AB16" s="43" t="s">
        <v>103</v>
      </c>
      <c r="AC16" s="43" t="s">
        <v>104</v>
      </c>
      <c r="AD16" s="43" t="s">
        <v>105</v>
      </c>
      <c r="AE16" s="43" t="s">
        <v>106</v>
      </c>
      <c r="AF16" s="43" t="s">
        <v>107</v>
      </c>
      <c r="AG16" s="43" t="s">
        <v>108</v>
      </c>
      <c r="AH16" s="43" t="s">
        <v>109</v>
      </c>
      <c r="AI16" s="43" t="s">
        <v>110</v>
      </c>
      <c r="AJ16" s="43" t="s">
        <v>111</v>
      </c>
      <c r="AK16" s="43" t="s">
        <v>112</v>
      </c>
      <c r="AL16" s="43" t="s">
        <v>113</v>
      </c>
      <c r="AM16" s="43" t="s">
        <v>114</v>
      </c>
      <c r="AN16" s="43" t="s">
        <v>115</v>
      </c>
      <c r="AO16" s="43" t="s">
        <v>116</v>
      </c>
      <c r="AP16" s="43" t="s">
        <v>117</v>
      </c>
      <c r="AQ16" s="43" t="s">
        <v>118</v>
      </c>
      <c r="AR16" s="43" t="s">
        <v>119</v>
      </c>
      <c r="AS16" s="43" t="s">
        <v>120</v>
      </c>
      <c r="AT16" s="43" t="s">
        <v>121</v>
      </c>
      <c r="AU16" s="43" t="s">
        <v>122</v>
      </c>
      <c r="AV16" s="43" t="s">
        <v>123</v>
      </c>
      <c r="AW16" s="43" t="s">
        <v>124</v>
      </c>
      <c r="AX16" s="43" t="s">
        <v>125</v>
      </c>
      <c r="AY16" s="43" t="s">
        <v>126</v>
      </c>
      <c r="AZ16" s="43" t="s">
        <v>103</v>
      </c>
      <c r="BA16" s="43" t="s">
        <v>104</v>
      </c>
      <c r="BB16" s="43" t="s">
        <v>105</v>
      </c>
      <c r="BC16" s="43" t="s">
        <v>106</v>
      </c>
      <c r="BD16" s="43" t="s">
        <v>107</v>
      </c>
      <c r="BE16" s="43" t="s">
        <v>108</v>
      </c>
    </row>
    <row r="17" spans="1:57">
      <c r="D17" s="44">
        <v>5</v>
      </c>
      <c r="E17" s="44">
        <v>5</v>
      </c>
      <c r="F17" s="44">
        <v>6</v>
      </c>
      <c r="G17" s="44">
        <v>6</v>
      </c>
      <c r="H17" s="44">
        <v>7</v>
      </c>
      <c r="I17" s="44">
        <v>7</v>
      </c>
      <c r="J17" s="44">
        <v>8</v>
      </c>
      <c r="K17" s="44">
        <v>8</v>
      </c>
      <c r="L17" s="44">
        <v>9</v>
      </c>
      <c r="M17" s="44">
        <v>9</v>
      </c>
      <c r="N17" s="44">
        <v>10</v>
      </c>
      <c r="O17" s="44">
        <v>10</v>
      </c>
      <c r="P17" s="44">
        <v>11</v>
      </c>
      <c r="Q17" s="44">
        <v>11</v>
      </c>
      <c r="R17" s="44">
        <v>12</v>
      </c>
      <c r="S17" s="44">
        <v>12</v>
      </c>
      <c r="T17" s="44">
        <v>13</v>
      </c>
      <c r="U17" s="44">
        <v>13</v>
      </c>
      <c r="V17" s="44">
        <v>14</v>
      </c>
      <c r="W17" s="44">
        <v>14</v>
      </c>
      <c r="X17" s="44">
        <v>15</v>
      </c>
      <c r="Y17" s="44">
        <v>15</v>
      </c>
      <c r="Z17" s="44">
        <v>16</v>
      </c>
      <c r="AA17" s="44">
        <v>16</v>
      </c>
      <c r="AB17" s="44">
        <v>17</v>
      </c>
      <c r="AC17" s="44">
        <v>17</v>
      </c>
      <c r="AD17" s="44">
        <v>18</v>
      </c>
      <c r="AE17" s="44">
        <v>18</v>
      </c>
      <c r="AF17" s="44">
        <v>19</v>
      </c>
      <c r="AG17" s="44">
        <v>19</v>
      </c>
      <c r="AH17" s="44">
        <v>20</v>
      </c>
      <c r="AI17" s="44">
        <v>20</v>
      </c>
      <c r="AJ17" s="44">
        <v>21</v>
      </c>
      <c r="AK17" s="44">
        <v>21</v>
      </c>
      <c r="AL17" s="44">
        <v>22</v>
      </c>
      <c r="AM17" s="44">
        <v>22</v>
      </c>
      <c r="AN17" s="44">
        <v>23</v>
      </c>
      <c r="AO17" s="44">
        <v>23</v>
      </c>
      <c r="AP17" s="44">
        <v>24</v>
      </c>
      <c r="AQ17" s="44">
        <v>24</v>
      </c>
      <c r="AR17" s="44">
        <v>25</v>
      </c>
      <c r="AS17" s="44">
        <v>25</v>
      </c>
      <c r="AT17" s="44">
        <v>26</v>
      </c>
      <c r="AU17" s="44">
        <v>26</v>
      </c>
      <c r="AV17" s="44">
        <v>27</v>
      </c>
      <c r="AW17" s="44">
        <v>27</v>
      </c>
      <c r="AX17" s="44">
        <v>28</v>
      </c>
      <c r="AY17" s="44">
        <v>28</v>
      </c>
      <c r="AZ17" s="44">
        <v>29</v>
      </c>
      <c r="BA17" s="44">
        <v>29</v>
      </c>
      <c r="BB17" s="44">
        <v>30</v>
      </c>
      <c r="BC17" s="44">
        <v>30</v>
      </c>
      <c r="BD17" s="44">
        <v>31</v>
      </c>
      <c r="BE17" s="44">
        <v>31</v>
      </c>
    </row>
    <row r="18" spans="1:57">
      <c r="C18" t="s">
        <v>76</v>
      </c>
      <c r="D18" s="21">
        <f t="shared" ref="D18:BE18" si="8">COUNTIFS(C44:C1050,"2 X CP")*2</f>
        <v>8</v>
      </c>
      <c r="E18" s="21">
        <f t="shared" si="8"/>
        <v>0</v>
      </c>
      <c r="F18" s="21">
        <f t="shared" si="8"/>
        <v>8</v>
      </c>
      <c r="G18" s="21">
        <f t="shared" si="8"/>
        <v>0</v>
      </c>
      <c r="H18" s="21">
        <f t="shared" si="8"/>
        <v>6</v>
      </c>
      <c r="I18" s="21">
        <f t="shared" si="8"/>
        <v>0</v>
      </c>
      <c r="J18" s="21">
        <f t="shared" si="8"/>
        <v>6</v>
      </c>
      <c r="K18" s="21">
        <f t="shared" si="8"/>
        <v>0</v>
      </c>
      <c r="L18" s="21">
        <f t="shared" si="8"/>
        <v>4</v>
      </c>
      <c r="M18" s="21">
        <f t="shared" si="8"/>
        <v>0</v>
      </c>
      <c r="N18" s="21">
        <f t="shared" si="8"/>
        <v>12</v>
      </c>
      <c r="O18" s="21">
        <f t="shared" si="8"/>
        <v>0</v>
      </c>
      <c r="P18" s="21">
        <f t="shared" si="8"/>
        <v>12</v>
      </c>
      <c r="Q18" s="21">
        <f t="shared" si="8"/>
        <v>0</v>
      </c>
      <c r="R18" s="21">
        <f t="shared" si="8"/>
        <v>8</v>
      </c>
      <c r="S18" s="21">
        <f t="shared" si="8"/>
        <v>0</v>
      </c>
      <c r="T18" s="21">
        <f t="shared" si="8"/>
        <v>6</v>
      </c>
      <c r="U18" s="21">
        <f t="shared" si="8"/>
        <v>0</v>
      </c>
      <c r="V18" s="21">
        <f t="shared" si="8"/>
        <v>6</v>
      </c>
      <c r="W18" s="21">
        <f t="shared" si="8"/>
        <v>0</v>
      </c>
      <c r="X18" s="21">
        <f t="shared" si="8"/>
        <v>6</v>
      </c>
      <c r="Y18" s="21">
        <f t="shared" si="8"/>
        <v>0</v>
      </c>
      <c r="Z18" s="21">
        <f t="shared" si="8"/>
        <v>4</v>
      </c>
      <c r="AA18" s="21">
        <f t="shared" si="8"/>
        <v>0</v>
      </c>
      <c r="AB18" s="21">
        <f t="shared" si="8"/>
        <v>4</v>
      </c>
      <c r="AC18" s="21">
        <f t="shared" si="8"/>
        <v>0</v>
      </c>
      <c r="AD18" s="21">
        <f t="shared" si="8"/>
        <v>6</v>
      </c>
      <c r="AE18" s="21">
        <f t="shared" si="8"/>
        <v>0</v>
      </c>
      <c r="AF18" s="21">
        <f t="shared" si="8"/>
        <v>6</v>
      </c>
      <c r="AG18" s="21">
        <f t="shared" si="8"/>
        <v>0</v>
      </c>
      <c r="AH18" s="21">
        <f t="shared" si="8"/>
        <v>6</v>
      </c>
      <c r="AI18" s="21">
        <f t="shared" si="8"/>
        <v>0</v>
      </c>
      <c r="AJ18" s="21">
        <f t="shared" si="8"/>
        <v>6</v>
      </c>
      <c r="AK18" s="21">
        <f t="shared" si="8"/>
        <v>0</v>
      </c>
      <c r="AL18" s="21">
        <f t="shared" si="8"/>
        <v>6</v>
      </c>
      <c r="AM18" s="21">
        <f t="shared" si="8"/>
        <v>0</v>
      </c>
      <c r="AN18" s="21">
        <f t="shared" si="8"/>
        <v>6</v>
      </c>
      <c r="AO18" s="21">
        <f t="shared" si="8"/>
        <v>0</v>
      </c>
      <c r="AP18" s="21">
        <f t="shared" si="8"/>
        <v>6</v>
      </c>
      <c r="AQ18" s="21">
        <f t="shared" si="8"/>
        <v>0</v>
      </c>
      <c r="AR18" s="21">
        <f t="shared" si="8"/>
        <v>6</v>
      </c>
      <c r="AS18" s="21">
        <f t="shared" si="8"/>
        <v>0</v>
      </c>
      <c r="AT18" s="21">
        <f t="shared" si="8"/>
        <v>6</v>
      </c>
      <c r="AU18" s="21">
        <f t="shared" si="8"/>
        <v>0</v>
      </c>
      <c r="AV18" s="21">
        <f t="shared" si="8"/>
        <v>6</v>
      </c>
      <c r="AW18" s="21">
        <f t="shared" si="8"/>
        <v>0</v>
      </c>
      <c r="AX18" s="21">
        <f t="shared" si="8"/>
        <v>6</v>
      </c>
      <c r="AY18" s="21">
        <f t="shared" si="8"/>
        <v>0</v>
      </c>
      <c r="AZ18" s="21">
        <f t="shared" si="8"/>
        <v>6</v>
      </c>
      <c r="BA18" s="21">
        <f t="shared" si="8"/>
        <v>0</v>
      </c>
      <c r="BB18" s="21">
        <f t="shared" si="8"/>
        <v>6</v>
      </c>
      <c r="BC18" s="21">
        <f t="shared" si="8"/>
        <v>0</v>
      </c>
      <c r="BD18" s="21">
        <f t="shared" si="8"/>
        <v>0</v>
      </c>
      <c r="BE18" s="21">
        <f t="shared" si="8"/>
        <v>0</v>
      </c>
    </row>
    <row r="19" spans="1:57">
      <c r="C19" t="s">
        <v>75</v>
      </c>
      <c r="D19" s="21">
        <f>COUNTIFS(C45:C1051,"2 X FO")*2</f>
        <v>8</v>
      </c>
      <c r="E19" s="21">
        <f t="shared" ref="E19:Q19" si="9">COUNTIFS(D49:D1051,"2 X FO")*2</f>
        <v>6</v>
      </c>
      <c r="F19" s="21">
        <f t="shared" si="9"/>
        <v>0</v>
      </c>
      <c r="G19" s="21">
        <f t="shared" si="9"/>
        <v>6</v>
      </c>
      <c r="H19" s="21">
        <f t="shared" si="9"/>
        <v>18</v>
      </c>
      <c r="I19" s="21">
        <f t="shared" si="9"/>
        <v>0</v>
      </c>
      <c r="J19" s="21">
        <f t="shared" si="9"/>
        <v>14</v>
      </c>
      <c r="K19" s="21">
        <f t="shared" si="9"/>
        <v>4</v>
      </c>
      <c r="L19" s="21">
        <f t="shared" si="9"/>
        <v>8</v>
      </c>
      <c r="M19" s="21">
        <f t="shared" si="9"/>
        <v>0</v>
      </c>
      <c r="N19" s="21">
        <f t="shared" si="9"/>
        <v>10</v>
      </c>
      <c r="O19" s="21">
        <f t="shared" si="9"/>
        <v>16</v>
      </c>
      <c r="P19" s="21">
        <f t="shared" si="9"/>
        <v>8</v>
      </c>
      <c r="Q19" s="21">
        <f t="shared" si="9"/>
        <v>0</v>
      </c>
      <c r="R19" s="21">
        <f>COUNTIFS(Q45:Q1051,"2 X FO")*2</f>
        <v>8</v>
      </c>
      <c r="S19" s="21">
        <f>COUNTIFS(R45:R1051,"2 X FO")*2</f>
        <v>4</v>
      </c>
      <c r="T19" s="21">
        <f>COUNTIFS(S45:S1051,"2 X FO")*2</f>
        <v>8</v>
      </c>
      <c r="U19" s="21">
        <f t="shared" ref="U19:AA19" si="10">COUNTIFS(T23:T1051,"2 X FO")*2</f>
        <v>0</v>
      </c>
      <c r="V19" s="21">
        <f t="shared" si="10"/>
        <v>0</v>
      </c>
      <c r="W19" s="21">
        <f t="shared" si="10"/>
        <v>0</v>
      </c>
      <c r="X19" s="21">
        <f t="shared" si="10"/>
        <v>8</v>
      </c>
      <c r="Y19" s="21">
        <f t="shared" si="10"/>
        <v>8</v>
      </c>
      <c r="Z19" s="21">
        <f t="shared" si="10"/>
        <v>8</v>
      </c>
      <c r="AA19" s="21">
        <f t="shared" si="10"/>
        <v>8</v>
      </c>
      <c r="AB19" s="21">
        <f t="shared" ref="AB19:BE19" si="11">COUNTIFS(AA45:AA1051,"2 X FO")*2</f>
        <v>0</v>
      </c>
      <c r="AC19" s="21">
        <f t="shared" si="11"/>
        <v>8</v>
      </c>
      <c r="AD19" s="21">
        <f t="shared" si="11"/>
        <v>4</v>
      </c>
      <c r="AE19" s="21">
        <f t="shared" si="11"/>
        <v>6</v>
      </c>
      <c r="AF19" s="21">
        <f t="shared" si="11"/>
        <v>0</v>
      </c>
      <c r="AG19" s="21">
        <f t="shared" si="11"/>
        <v>6</v>
      </c>
      <c r="AH19" s="21">
        <f t="shared" si="11"/>
        <v>6</v>
      </c>
      <c r="AI19" s="21">
        <f t="shared" si="11"/>
        <v>4</v>
      </c>
      <c r="AJ19" s="21">
        <f t="shared" si="11"/>
        <v>0</v>
      </c>
      <c r="AK19" s="21">
        <f t="shared" si="11"/>
        <v>6</v>
      </c>
      <c r="AL19" s="21">
        <f t="shared" si="11"/>
        <v>6</v>
      </c>
      <c r="AM19" s="21">
        <f t="shared" si="11"/>
        <v>0</v>
      </c>
      <c r="AN19" s="21">
        <f t="shared" si="11"/>
        <v>4</v>
      </c>
      <c r="AO19" s="21">
        <f t="shared" si="11"/>
        <v>4</v>
      </c>
      <c r="AP19" s="21">
        <f t="shared" si="11"/>
        <v>6</v>
      </c>
      <c r="AQ19" s="21">
        <f t="shared" si="11"/>
        <v>0</v>
      </c>
      <c r="AR19" s="21">
        <f t="shared" si="11"/>
        <v>4</v>
      </c>
      <c r="AS19" s="21">
        <f t="shared" si="11"/>
        <v>4</v>
      </c>
      <c r="AT19" s="21">
        <f t="shared" si="11"/>
        <v>4</v>
      </c>
      <c r="AU19" s="21">
        <f t="shared" si="11"/>
        <v>0</v>
      </c>
      <c r="AV19" s="21">
        <f t="shared" si="11"/>
        <v>8</v>
      </c>
      <c r="AW19" s="21">
        <f t="shared" si="11"/>
        <v>0</v>
      </c>
      <c r="AX19" s="21">
        <f t="shared" si="11"/>
        <v>6</v>
      </c>
      <c r="AY19" s="21">
        <f t="shared" si="11"/>
        <v>0</v>
      </c>
      <c r="AZ19" s="21">
        <f t="shared" si="11"/>
        <v>8</v>
      </c>
      <c r="BA19" s="21">
        <f t="shared" si="11"/>
        <v>0</v>
      </c>
      <c r="BB19" s="21">
        <f t="shared" si="11"/>
        <v>8</v>
      </c>
      <c r="BC19" s="21">
        <f t="shared" si="11"/>
        <v>0</v>
      </c>
      <c r="BD19" s="21">
        <f t="shared" si="11"/>
        <v>8</v>
      </c>
      <c r="BE19" s="21">
        <f t="shared" si="11"/>
        <v>0</v>
      </c>
    </row>
    <row r="20" spans="1:57">
      <c r="C20" t="s">
        <v>127</v>
      </c>
      <c r="D20" s="21">
        <f>COUNTIFS(C45:C1051,"2 X CAD")*2</f>
        <v>0</v>
      </c>
      <c r="E20" s="21">
        <f t="shared" ref="E20:Q20" si="12">COUNTIFS(D49:D1051,"2 X CAD")*2</f>
        <v>2</v>
      </c>
      <c r="F20" s="21">
        <f t="shared" si="12"/>
        <v>0</v>
      </c>
      <c r="G20" s="21">
        <f t="shared" si="12"/>
        <v>2</v>
      </c>
      <c r="H20" s="21">
        <f t="shared" si="12"/>
        <v>8</v>
      </c>
      <c r="I20" s="21">
        <f t="shared" si="12"/>
        <v>0</v>
      </c>
      <c r="J20" s="21">
        <f t="shared" si="12"/>
        <v>0</v>
      </c>
      <c r="K20" s="21">
        <f t="shared" si="12"/>
        <v>0</v>
      </c>
      <c r="L20" s="21">
        <f t="shared" si="12"/>
        <v>4</v>
      </c>
      <c r="M20" s="21">
        <f t="shared" si="12"/>
        <v>0</v>
      </c>
      <c r="N20" s="21">
        <f t="shared" si="12"/>
        <v>0</v>
      </c>
      <c r="O20" s="21">
        <f t="shared" si="12"/>
        <v>4</v>
      </c>
      <c r="P20" s="21">
        <f t="shared" si="12"/>
        <v>0</v>
      </c>
      <c r="Q20" s="21">
        <f t="shared" si="12"/>
        <v>0</v>
      </c>
      <c r="R20" s="21">
        <f>COUNTIFS(Q45:Q1051,"2 X CAD")*2</f>
        <v>0</v>
      </c>
      <c r="S20" s="21">
        <f>COUNTIFS(R45:R1051,"2 X CAD")*2</f>
        <v>4</v>
      </c>
      <c r="T20" s="21">
        <f>COUNTIFS(S45:S1051,"2 X CAD")*2</f>
        <v>4</v>
      </c>
      <c r="U20" s="21">
        <f t="shared" ref="U20:AA20" si="13">COUNTIFS(T23:T1051,"2 X CAD")*2</f>
        <v>0</v>
      </c>
      <c r="V20" s="21">
        <f t="shared" si="13"/>
        <v>0</v>
      </c>
      <c r="W20" s="21">
        <f t="shared" si="13"/>
        <v>0</v>
      </c>
      <c r="X20" s="21">
        <f t="shared" si="13"/>
        <v>2</v>
      </c>
      <c r="Y20" s="21">
        <f t="shared" si="13"/>
        <v>2</v>
      </c>
      <c r="Z20" s="21">
        <f t="shared" si="13"/>
        <v>2</v>
      </c>
      <c r="AA20" s="21">
        <f t="shared" si="13"/>
        <v>4</v>
      </c>
      <c r="AB20" s="21">
        <f t="shared" ref="AB20:BE20" si="14">COUNTIFS(AA45:AA1051,"2 X CAD")*2</f>
        <v>0</v>
      </c>
      <c r="AC20" s="21">
        <f t="shared" si="14"/>
        <v>4</v>
      </c>
      <c r="AD20" s="21">
        <f t="shared" si="14"/>
        <v>4</v>
      </c>
      <c r="AE20" s="21">
        <f t="shared" si="14"/>
        <v>4</v>
      </c>
      <c r="AF20" s="21">
        <f t="shared" si="14"/>
        <v>0</v>
      </c>
      <c r="AG20" s="21">
        <f t="shared" si="14"/>
        <v>4</v>
      </c>
      <c r="AH20" s="21">
        <f t="shared" si="14"/>
        <v>2</v>
      </c>
      <c r="AI20" s="21">
        <f t="shared" si="14"/>
        <v>4</v>
      </c>
      <c r="AJ20" s="21">
        <f t="shared" si="14"/>
        <v>0</v>
      </c>
      <c r="AK20" s="21">
        <f t="shared" si="14"/>
        <v>2</v>
      </c>
      <c r="AL20" s="21">
        <f t="shared" si="14"/>
        <v>6</v>
      </c>
      <c r="AM20" s="21">
        <f t="shared" si="14"/>
        <v>0</v>
      </c>
      <c r="AN20" s="21">
        <f t="shared" si="14"/>
        <v>4</v>
      </c>
      <c r="AO20" s="21">
        <f t="shared" si="14"/>
        <v>4</v>
      </c>
      <c r="AP20" s="21">
        <f t="shared" si="14"/>
        <v>2</v>
      </c>
      <c r="AQ20" s="21">
        <f t="shared" si="14"/>
        <v>0</v>
      </c>
      <c r="AR20" s="21">
        <f t="shared" si="14"/>
        <v>6</v>
      </c>
      <c r="AS20" s="21">
        <f t="shared" si="14"/>
        <v>2</v>
      </c>
      <c r="AT20" s="21">
        <f t="shared" si="14"/>
        <v>4</v>
      </c>
      <c r="AU20" s="21">
        <f t="shared" si="14"/>
        <v>0</v>
      </c>
      <c r="AV20" s="21">
        <f t="shared" si="14"/>
        <v>4</v>
      </c>
      <c r="AW20" s="21">
        <f t="shared" si="14"/>
        <v>0</v>
      </c>
      <c r="AX20" s="21">
        <f t="shared" si="14"/>
        <v>6</v>
      </c>
      <c r="AY20" s="21">
        <f t="shared" si="14"/>
        <v>0</v>
      </c>
      <c r="AZ20" s="21">
        <f t="shared" si="14"/>
        <v>4</v>
      </c>
      <c r="BA20" s="21">
        <f t="shared" si="14"/>
        <v>0</v>
      </c>
      <c r="BB20" s="21">
        <f t="shared" si="14"/>
        <v>4</v>
      </c>
      <c r="BC20" s="21">
        <f t="shared" si="14"/>
        <v>0</v>
      </c>
      <c r="BD20" s="21">
        <f t="shared" si="14"/>
        <v>4</v>
      </c>
      <c r="BE20" s="21">
        <f t="shared" si="14"/>
        <v>0</v>
      </c>
    </row>
    <row r="21" spans="1:57"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57" ht="15" thickBot="1"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57">
      <c r="A23" s="36" t="s">
        <v>93</v>
      </c>
      <c r="B23" s="36" t="s">
        <v>93</v>
      </c>
      <c r="C23" s="36" t="s">
        <v>95</v>
      </c>
      <c r="D23" s="36" t="s">
        <v>95</v>
      </c>
      <c r="E23" s="36" t="s">
        <v>95</v>
      </c>
      <c r="F23" s="37" t="s">
        <v>95</v>
      </c>
      <c r="G23" s="21" t="s">
        <v>153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AA23" s="21"/>
      <c r="AB23" s="21"/>
    </row>
    <row r="24" spans="1:57">
      <c r="A24" s="34" t="s">
        <v>93</v>
      </c>
      <c r="B24" s="34" t="s">
        <v>93</v>
      </c>
      <c r="C24" s="34" t="s">
        <v>95</v>
      </c>
      <c r="D24" s="34" t="s">
        <v>95</v>
      </c>
      <c r="E24" s="34" t="s">
        <v>95</v>
      </c>
      <c r="F24" s="38" t="s">
        <v>95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U24" t="s">
        <v>129</v>
      </c>
      <c r="AA24" s="21"/>
      <c r="AB24" s="21"/>
    </row>
    <row r="25" spans="1:57">
      <c r="A25" s="34" t="s">
        <v>93</v>
      </c>
      <c r="B25" s="34" t="s">
        <v>93</v>
      </c>
      <c r="C25" s="34" t="s">
        <v>95</v>
      </c>
      <c r="D25" s="34" t="s">
        <v>95</v>
      </c>
      <c r="E25" s="34" t="s">
        <v>95</v>
      </c>
      <c r="F25" s="38" t="s">
        <v>95</v>
      </c>
      <c r="G25" s="21"/>
      <c r="H25" s="21"/>
      <c r="I25" s="21"/>
      <c r="J25" s="21"/>
      <c r="K25" s="21"/>
      <c r="L25" s="21"/>
      <c r="M25" s="21"/>
      <c r="N25" s="21">
        <f>2.25/3</f>
        <v>0.75</v>
      </c>
      <c r="O25" s="21">
        <v>0.1</v>
      </c>
      <c r="P25" s="21"/>
      <c r="Q25" s="21"/>
      <c r="R25" s="21"/>
      <c r="S25" s="21"/>
      <c r="U25" t="s">
        <v>130</v>
      </c>
      <c r="AA25" s="21"/>
      <c r="AB25" s="21"/>
    </row>
    <row r="26" spans="1:57" ht="15" thickBot="1">
      <c r="A26" s="34" t="s">
        <v>93</v>
      </c>
      <c r="B26" s="34" t="s">
        <v>93</v>
      </c>
      <c r="C26" s="34" t="s">
        <v>95</v>
      </c>
      <c r="D26" s="34" t="s">
        <v>95</v>
      </c>
      <c r="E26" s="34" t="s">
        <v>95</v>
      </c>
      <c r="F26" s="38" t="s">
        <v>95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U26" t="s">
        <v>131</v>
      </c>
      <c r="AA26" s="21"/>
      <c r="AB26" s="21"/>
    </row>
    <row r="27" spans="1:57">
      <c r="A27" s="36" t="s">
        <v>93</v>
      </c>
      <c r="B27" s="36" t="s">
        <v>93</v>
      </c>
      <c r="C27" s="36" t="s">
        <v>93</v>
      </c>
      <c r="D27" s="36" t="s">
        <v>93</v>
      </c>
      <c r="E27" s="36" t="s">
        <v>95</v>
      </c>
      <c r="F27" s="36" t="s">
        <v>95</v>
      </c>
      <c r="G27" s="36" t="s">
        <v>95</v>
      </c>
      <c r="H27" s="37" t="s">
        <v>95</v>
      </c>
      <c r="I27" s="21" t="s">
        <v>154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V27" t="s">
        <v>132</v>
      </c>
      <c r="W27" t="s">
        <v>155</v>
      </c>
      <c r="AA27" s="21"/>
      <c r="AB27" s="21"/>
    </row>
    <row r="28" spans="1:57">
      <c r="A28" s="34" t="s">
        <v>93</v>
      </c>
      <c r="B28" s="34" t="s">
        <v>93</v>
      </c>
      <c r="C28" s="34" t="s">
        <v>93</v>
      </c>
      <c r="D28" s="34" t="s">
        <v>93</v>
      </c>
      <c r="E28" s="34" t="s">
        <v>95</v>
      </c>
      <c r="F28" s="34" t="s">
        <v>95</v>
      </c>
      <c r="G28" s="34" t="s">
        <v>95</v>
      </c>
      <c r="H28" s="38" t="s">
        <v>95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V28" s="58">
        <v>45047</v>
      </c>
      <c r="W28" s="74">
        <v>8</v>
      </c>
      <c r="X28" t="s">
        <v>156</v>
      </c>
      <c r="AA28" s="21"/>
      <c r="AB28" s="21"/>
    </row>
    <row r="29" spans="1:57">
      <c r="A29" s="34" t="s">
        <v>93</v>
      </c>
      <c r="B29" s="34" t="s">
        <v>93</v>
      </c>
      <c r="C29" s="34" t="s">
        <v>93</v>
      </c>
      <c r="D29" s="34" t="s">
        <v>93</v>
      </c>
      <c r="E29" s="34" t="s">
        <v>95</v>
      </c>
      <c r="F29" s="34" t="s">
        <v>95</v>
      </c>
      <c r="G29" s="34" t="s">
        <v>95</v>
      </c>
      <c r="H29" s="38" t="s">
        <v>95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V29" s="58">
        <v>45078</v>
      </c>
      <c r="W29" s="74">
        <v>8</v>
      </c>
      <c r="X29" t="s">
        <v>157</v>
      </c>
      <c r="AA29" s="21"/>
      <c r="AB29" s="21"/>
    </row>
    <row r="30" spans="1:57" ht="15" thickBot="1">
      <c r="A30" s="41" t="s">
        <v>93</v>
      </c>
      <c r="B30" s="41" t="s">
        <v>93</v>
      </c>
      <c r="C30" s="34" t="s">
        <v>93</v>
      </c>
      <c r="D30" s="34" t="s">
        <v>93</v>
      </c>
      <c r="E30" s="34" t="s">
        <v>95</v>
      </c>
      <c r="F30" s="34" t="s">
        <v>95</v>
      </c>
      <c r="G30" s="34" t="s">
        <v>95</v>
      </c>
      <c r="H30" s="38" t="s">
        <v>95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V30" s="58">
        <v>45108</v>
      </c>
      <c r="W30" s="74">
        <v>6</v>
      </c>
      <c r="AA30" s="21"/>
      <c r="AB30" s="21"/>
    </row>
    <row r="31" spans="1:57">
      <c r="A31" s="35" t="s">
        <v>92</v>
      </c>
      <c r="B31" s="36" t="s">
        <v>93</v>
      </c>
      <c r="C31" s="36" t="s">
        <v>93</v>
      </c>
      <c r="D31" s="36" t="s">
        <v>93</v>
      </c>
      <c r="E31" s="36" t="s">
        <v>93</v>
      </c>
      <c r="F31" s="36" t="s">
        <v>95</v>
      </c>
      <c r="G31" s="36" t="s">
        <v>95</v>
      </c>
      <c r="H31" s="36" t="s">
        <v>95</v>
      </c>
      <c r="I31" s="37" t="s">
        <v>95</v>
      </c>
      <c r="J31" s="21" t="s">
        <v>158</v>
      </c>
      <c r="K31" s="21"/>
      <c r="L31" s="21"/>
      <c r="M31" s="21"/>
      <c r="N31" s="21"/>
      <c r="O31" s="21"/>
      <c r="P31" s="21"/>
      <c r="Q31" s="21"/>
      <c r="R31" s="21"/>
      <c r="S31" s="21"/>
      <c r="V31" s="58">
        <v>45139</v>
      </c>
      <c r="W31" s="74">
        <v>6</v>
      </c>
      <c r="AA31" s="21"/>
      <c r="AB31" s="21"/>
    </row>
    <row r="32" spans="1:57">
      <c r="A32" s="28" t="s">
        <v>92</v>
      </c>
      <c r="B32" s="34" t="s">
        <v>93</v>
      </c>
      <c r="C32" s="34" t="s">
        <v>93</v>
      </c>
      <c r="D32" s="34" t="s">
        <v>93</v>
      </c>
      <c r="E32" s="34" t="s">
        <v>93</v>
      </c>
      <c r="F32" s="34" t="s">
        <v>95</v>
      </c>
      <c r="G32" s="34" t="s">
        <v>95</v>
      </c>
      <c r="H32" s="34" t="s">
        <v>95</v>
      </c>
      <c r="I32" s="38" t="s">
        <v>95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V32" s="58">
        <v>45170</v>
      </c>
      <c r="W32" s="74">
        <v>4</v>
      </c>
      <c r="AA32" s="21"/>
      <c r="AB32" s="21"/>
    </row>
    <row r="33" spans="1:28">
      <c r="A33" s="28" t="s">
        <v>92</v>
      </c>
      <c r="B33" s="34" t="s">
        <v>93</v>
      </c>
      <c r="C33" s="34" t="s">
        <v>93</v>
      </c>
      <c r="D33" s="34" t="s">
        <v>93</v>
      </c>
      <c r="E33" s="34" t="s">
        <v>93</v>
      </c>
      <c r="F33" s="34" t="s">
        <v>95</v>
      </c>
      <c r="G33" s="34" t="s">
        <v>95</v>
      </c>
      <c r="H33" s="34" t="s">
        <v>95</v>
      </c>
      <c r="I33" s="38" t="s">
        <v>95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V33" s="58">
        <v>45200</v>
      </c>
      <c r="W33" s="74">
        <v>8</v>
      </c>
      <c r="AA33" s="21"/>
      <c r="AB33" s="21"/>
    </row>
    <row r="34" spans="1:28" ht="15" thickBot="1">
      <c r="A34" s="40" t="s">
        <v>92</v>
      </c>
      <c r="B34" s="41" t="s">
        <v>93</v>
      </c>
      <c r="C34" s="41" t="s">
        <v>93</v>
      </c>
      <c r="D34" s="41" t="s">
        <v>93</v>
      </c>
      <c r="E34" s="41" t="s">
        <v>93</v>
      </c>
      <c r="F34" s="41" t="s">
        <v>95</v>
      </c>
      <c r="G34" s="41" t="s">
        <v>95</v>
      </c>
      <c r="H34" s="41" t="s">
        <v>95</v>
      </c>
      <c r="I34" s="42" t="s">
        <v>95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V34" s="58">
        <v>45231</v>
      </c>
      <c r="W34" s="74">
        <v>6</v>
      </c>
      <c r="AA34" s="21"/>
      <c r="AB34" s="21"/>
    </row>
    <row r="35" spans="1:28">
      <c r="A35" s="21"/>
      <c r="B35" s="34"/>
      <c r="C35" s="34"/>
      <c r="D35" s="34"/>
      <c r="E35" s="34"/>
      <c r="F35" s="34"/>
      <c r="G35" s="34"/>
      <c r="H35" s="34"/>
      <c r="I35" s="34"/>
      <c r="J35" s="21"/>
      <c r="K35" s="21"/>
      <c r="L35" s="21"/>
      <c r="M35" s="21"/>
      <c r="N35" s="21"/>
      <c r="O35" s="21"/>
      <c r="P35" s="21"/>
      <c r="Q35" s="21"/>
      <c r="R35" s="21"/>
      <c r="S35" s="21"/>
      <c r="V35" s="58">
        <v>45261</v>
      </c>
      <c r="W35" s="74">
        <v>0</v>
      </c>
      <c r="AA35" s="21"/>
      <c r="AB35" s="21"/>
    </row>
    <row r="36" spans="1:28" ht="15" thickBot="1">
      <c r="A36" s="21"/>
      <c r="B36" s="34"/>
      <c r="C36" s="34"/>
      <c r="D36" s="34"/>
      <c r="E36" s="34"/>
      <c r="F36" s="34"/>
      <c r="G36" s="34"/>
      <c r="H36" s="34"/>
      <c r="I36" s="34"/>
      <c r="J36" s="21"/>
      <c r="K36" s="21"/>
      <c r="L36" s="21"/>
      <c r="M36" s="21"/>
      <c r="N36" s="21"/>
      <c r="O36" s="21"/>
      <c r="P36" s="21"/>
      <c r="Q36" s="21"/>
      <c r="R36" s="21"/>
      <c r="S36" s="21"/>
      <c r="AA36" s="21"/>
      <c r="AB36" s="21"/>
    </row>
    <row r="37" spans="1:28">
      <c r="A37" s="72" t="s">
        <v>99</v>
      </c>
      <c r="B37" s="36" t="s">
        <v>99</v>
      </c>
      <c r="C37" s="36" t="s">
        <v>99</v>
      </c>
      <c r="D37" s="36" t="s">
        <v>99</v>
      </c>
      <c r="E37" s="37" t="s">
        <v>99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W37">
        <v>46</v>
      </c>
      <c r="AA37" s="21"/>
      <c r="AB37" s="21"/>
    </row>
    <row r="38" spans="1:28" ht="15" thickBot="1">
      <c r="A38" s="73" t="s">
        <v>99</v>
      </c>
      <c r="B38" s="34" t="s">
        <v>99</v>
      </c>
      <c r="C38" s="34" t="s">
        <v>99</v>
      </c>
      <c r="D38" s="34" t="s">
        <v>99</v>
      </c>
      <c r="E38" s="38" t="s">
        <v>99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>
      <c r="A39" s="72" t="s">
        <v>93</v>
      </c>
      <c r="B39" s="36" t="s">
        <v>99</v>
      </c>
      <c r="C39" s="36" t="s">
        <v>99</v>
      </c>
      <c r="D39" s="36" t="s">
        <v>99</v>
      </c>
      <c r="E39" s="36" t="s">
        <v>99</v>
      </c>
      <c r="F39" s="36" t="s">
        <v>99</v>
      </c>
      <c r="G39" s="37" t="s">
        <v>99</v>
      </c>
      <c r="H39" s="34"/>
      <c r="I39" s="34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ht="15" thickBot="1">
      <c r="A40" s="73" t="s">
        <v>93</v>
      </c>
      <c r="B40" s="34" t="s">
        <v>99</v>
      </c>
      <c r="C40" s="34" t="s">
        <v>99</v>
      </c>
      <c r="D40" s="34" t="s">
        <v>99</v>
      </c>
      <c r="E40" s="34" t="s">
        <v>99</v>
      </c>
      <c r="F40" s="34" t="s">
        <v>99</v>
      </c>
      <c r="G40" s="38" t="s">
        <v>99</v>
      </c>
      <c r="H40" s="34"/>
      <c r="I40" s="34"/>
      <c r="J40" s="21"/>
      <c r="K40" s="21"/>
      <c r="L40" s="21"/>
      <c r="V40" s="21"/>
      <c r="W40" s="21"/>
      <c r="X40" s="21"/>
      <c r="Y40" s="21"/>
      <c r="Z40" s="21"/>
      <c r="AA40" s="21"/>
      <c r="AB40" s="21"/>
    </row>
    <row r="41" spans="1:28">
      <c r="A41" s="59" t="s">
        <v>98</v>
      </c>
      <c r="B41" s="36" t="s">
        <v>93</v>
      </c>
      <c r="C41" s="36" t="s">
        <v>93</v>
      </c>
      <c r="D41" s="36" t="s">
        <v>99</v>
      </c>
      <c r="E41" s="36" t="s">
        <v>99</v>
      </c>
      <c r="F41" s="36" t="s">
        <v>99</v>
      </c>
      <c r="G41" s="36" t="s">
        <v>99</v>
      </c>
      <c r="H41" s="36" t="s">
        <v>99</v>
      </c>
      <c r="I41" s="37" t="s">
        <v>99</v>
      </c>
      <c r="J41" s="21"/>
      <c r="K41" s="21"/>
      <c r="L41" s="21"/>
      <c r="V41" s="21"/>
      <c r="W41" s="21"/>
      <c r="X41" s="21"/>
      <c r="Y41" s="21"/>
      <c r="Z41" s="21"/>
      <c r="AA41" s="21"/>
      <c r="AB41" s="21"/>
    </row>
    <row r="42" spans="1:28" ht="15" thickBot="1">
      <c r="A42" s="61" t="s">
        <v>98</v>
      </c>
      <c r="B42" s="41" t="s">
        <v>93</v>
      </c>
      <c r="C42" s="41" t="s">
        <v>93</v>
      </c>
      <c r="D42" s="41" t="s">
        <v>99</v>
      </c>
      <c r="E42" s="41" t="s">
        <v>99</v>
      </c>
      <c r="F42" s="41" t="s">
        <v>99</v>
      </c>
      <c r="G42" s="41" t="s">
        <v>99</v>
      </c>
      <c r="H42" s="41" t="s">
        <v>99</v>
      </c>
      <c r="I42" s="42" t="s">
        <v>99</v>
      </c>
      <c r="J42" s="21"/>
      <c r="K42" s="21"/>
      <c r="L42" s="21"/>
      <c r="V42" s="21"/>
      <c r="W42" s="21"/>
      <c r="X42" s="21"/>
      <c r="Y42" s="21"/>
      <c r="Z42" s="21"/>
      <c r="AA42" s="21"/>
      <c r="AB42" s="21"/>
    </row>
    <row r="43" spans="1:28"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ht="15" thickBot="1"/>
    <row r="45" spans="1:28">
      <c r="A45" s="274">
        <v>45047</v>
      </c>
      <c r="C45" s="35" t="s">
        <v>92</v>
      </c>
      <c r="D45" s="36" t="s">
        <v>93</v>
      </c>
      <c r="E45" s="36" t="s">
        <v>93</v>
      </c>
      <c r="F45" s="36" t="s">
        <v>93</v>
      </c>
      <c r="G45" s="36" t="s">
        <v>93</v>
      </c>
      <c r="H45" s="36" t="s">
        <v>95</v>
      </c>
      <c r="I45" s="36" t="s">
        <v>95</v>
      </c>
      <c r="J45" s="36" t="s">
        <v>95</v>
      </c>
      <c r="K45" s="37" t="s">
        <v>95</v>
      </c>
      <c r="L45" s="34" t="s">
        <v>159</v>
      </c>
    </row>
    <row r="46" spans="1:28" ht="15" thickBot="1">
      <c r="A46" s="266"/>
      <c r="C46" s="40" t="s">
        <v>92</v>
      </c>
      <c r="D46" s="41" t="s">
        <v>93</v>
      </c>
      <c r="E46" s="41" t="s">
        <v>93</v>
      </c>
      <c r="F46" s="41" t="s">
        <v>93</v>
      </c>
      <c r="G46" s="41" t="s">
        <v>93</v>
      </c>
      <c r="H46" s="41" t="s">
        <v>95</v>
      </c>
      <c r="I46" s="41" t="s">
        <v>95</v>
      </c>
      <c r="J46" s="41" t="s">
        <v>95</v>
      </c>
      <c r="K46" s="42" t="s">
        <v>95</v>
      </c>
    </row>
    <row r="47" spans="1:28">
      <c r="A47" s="266"/>
      <c r="C47" s="28" t="s">
        <v>92</v>
      </c>
      <c r="D47" s="34" t="s">
        <v>93</v>
      </c>
      <c r="E47" s="34" t="s">
        <v>93</v>
      </c>
      <c r="F47" s="34" t="s">
        <v>93</v>
      </c>
      <c r="G47" s="34" t="s">
        <v>93</v>
      </c>
      <c r="H47" s="34" t="s">
        <v>95</v>
      </c>
      <c r="I47" s="34" t="s">
        <v>95</v>
      </c>
      <c r="J47" s="34" t="s">
        <v>95</v>
      </c>
      <c r="K47" s="38" t="s">
        <v>95</v>
      </c>
      <c r="L47" s="34" t="s">
        <v>160</v>
      </c>
    </row>
    <row r="48" spans="1:28" ht="15" thickBot="1">
      <c r="A48" s="266"/>
      <c r="C48" s="40" t="s">
        <v>92</v>
      </c>
      <c r="D48" s="41" t="s">
        <v>93</v>
      </c>
      <c r="E48" s="41" t="s">
        <v>93</v>
      </c>
      <c r="F48" s="41" t="s">
        <v>93</v>
      </c>
      <c r="G48" s="41" t="s">
        <v>93</v>
      </c>
      <c r="H48" s="41" t="s">
        <v>95</v>
      </c>
      <c r="I48" s="41" t="s">
        <v>95</v>
      </c>
      <c r="J48" s="41" t="s">
        <v>95</v>
      </c>
      <c r="K48" s="42" t="s">
        <v>95</v>
      </c>
    </row>
    <row r="49" spans="1:30">
      <c r="A49" s="266"/>
      <c r="C49" s="59" t="s">
        <v>98</v>
      </c>
      <c r="D49" s="36" t="s">
        <v>93</v>
      </c>
      <c r="E49" s="36" t="s">
        <v>93</v>
      </c>
      <c r="F49" s="36" t="s">
        <v>99</v>
      </c>
      <c r="G49" s="36" t="s">
        <v>99</v>
      </c>
      <c r="H49" s="36" t="s">
        <v>99</v>
      </c>
      <c r="I49" s="36" t="s">
        <v>99</v>
      </c>
      <c r="J49" s="36" t="s">
        <v>99</v>
      </c>
      <c r="K49" s="37" t="s">
        <v>99</v>
      </c>
      <c r="M49" s="34"/>
      <c r="N49" s="34"/>
    </row>
    <row r="50" spans="1:30">
      <c r="A50" s="266"/>
      <c r="C50" s="60" t="s">
        <v>98</v>
      </c>
      <c r="D50" s="34" t="s">
        <v>93</v>
      </c>
      <c r="E50" s="34" t="s">
        <v>93</v>
      </c>
      <c r="F50" s="34" t="s">
        <v>99</v>
      </c>
      <c r="G50" s="34" t="s">
        <v>99</v>
      </c>
      <c r="H50" s="34" t="s">
        <v>99</v>
      </c>
      <c r="I50" s="34" t="s">
        <v>99</v>
      </c>
      <c r="J50" s="34" t="s">
        <v>99</v>
      </c>
      <c r="K50" s="38" t="s">
        <v>99</v>
      </c>
      <c r="M50" s="34"/>
      <c r="N50" s="34"/>
    </row>
    <row r="51" spans="1:30">
      <c r="A51" s="266"/>
      <c r="C51" s="60" t="s">
        <v>98</v>
      </c>
      <c r="D51" s="34" t="s">
        <v>93</v>
      </c>
      <c r="E51" s="34" t="s">
        <v>93</v>
      </c>
      <c r="F51" s="34" t="s">
        <v>99</v>
      </c>
      <c r="G51" s="34" t="s">
        <v>99</v>
      </c>
      <c r="H51" s="34" t="s">
        <v>99</v>
      </c>
      <c r="I51" s="34" t="s">
        <v>99</v>
      </c>
      <c r="J51" s="34" t="s">
        <v>99</v>
      </c>
      <c r="K51" s="38" t="s">
        <v>99</v>
      </c>
      <c r="M51" s="34"/>
      <c r="N51" s="34"/>
    </row>
    <row r="52" spans="1:30" ht="15" thickBot="1">
      <c r="A52" s="266"/>
      <c r="C52" s="61" t="s">
        <v>98</v>
      </c>
      <c r="D52" s="41" t="s">
        <v>93</v>
      </c>
      <c r="E52" s="41" t="s">
        <v>93</v>
      </c>
      <c r="F52" s="41" t="s">
        <v>99</v>
      </c>
      <c r="G52" s="41" t="s">
        <v>99</v>
      </c>
      <c r="H52" s="41" t="s">
        <v>99</v>
      </c>
      <c r="I52" s="41" t="s">
        <v>99</v>
      </c>
      <c r="J52" s="41" t="s">
        <v>99</v>
      </c>
      <c r="K52" s="42" t="s">
        <v>99</v>
      </c>
      <c r="M52" s="34"/>
      <c r="N52" s="34"/>
    </row>
    <row r="53" spans="1:30">
      <c r="A53" s="266"/>
      <c r="D53" s="35" t="s">
        <v>102</v>
      </c>
      <c r="E53" s="36" t="s">
        <v>93</v>
      </c>
      <c r="F53" s="36" t="s">
        <v>93</v>
      </c>
      <c r="G53" s="36" t="s">
        <v>93</v>
      </c>
      <c r="H53" s="36" t="s">
        <v>93</v>
      </c>
      <c r="I53" s="36" t="s">
        <v>94</v>
      </c>
      <c r="J53" s="36" t="s">
        <v>94</v>
      </c>
      <c r="K53" s="36" t="s">
        <v>94</v>
      </c>
      <c r="L53" s="36" t="s">
        <v>94</v>
      </c>
      <c r="M53" s="36" t="s">
        <v>94</v>
      </c>
      <c r="N53" s="36" t="s">
        <v>94</v>
      </c>
      <c r="O53" s="36" t="s">
        <v>94</v>
      </c>
      <c r="P53" s="37" t="s">
        <v>94</v>
      </c>
      <c r="Q53" s="34" t="s">
        <v>161</v>
      </c>
    </row>
    <row r="54" spans="1:30">
      <c r="A54" s="266"/>
      <c r="D54" s="28" t="s">
        <v>92</v>
      </c>
      <c r="E54" s="34" t="s">
        <v>93</v>
      </c>
      <c r="F54" s="34" t="s">
        <v>93</v>
      </c>
      <c r="G54" s="34" t="s">
        <v>93</v>
      </c>
      <c r="H54" s="34" t="s">
        <v>93</v>
      </c>
      <c r="I54" s="34" t="s">
        <v>95</v>
      </c>
      <c r="J54" s="34" t="s">
        <v>95</v>
      </c>
      <c r="K54" s="34" t="s">
        <v>95</v>
      </c>
      <c r="L54" s="34" t="s">
        <v>95</v>
      </c>
      <c r="P54" s="39"/>
    </row>
    <row r="55" spans="1:30">
      <c r="A55" s="266"/>
      <c r="D55" s="28" t="s">
        <v>92</v>
      </c>
      <c r="E55" s="34" t="s">
        <v>93</v>
      </c>
      <c r="F55" s="34" t="s">
        <v>93</v>
      </c>
      <c r="G55" s="34" t="s">
        <v>93</v>
      </c>
      <c r="H55" s="34" t="s">
        <v>93</v>
      </c>
      <c r="I55" s="34" t="s">
        <v>95</v>
      </c>
      <c r="J55" s="34" t="s">
        <v>95</v>
      </c>
      <c r="K55" s="34" t="s">
        <v>95</v>
      </c>
      <c r="L55" s="34" t="s">
        <v>95</v>
      </c>
      <c r="M55" s="34"/>
      <c r="N55" s="34"/>
      <c r="P55" s="39"/>
    </row>
    <row r="56" spans="1:30" ht="15" thickBot="1">
      <c r="A56" s="266"/>
      <c r="D56" s="40" t="s">
        <v>92</v>
      </c>
      <c r="E56" s="41" t="s">
        <v>93</v>
      </c>
      <c r="F56" s="41" t="s">
        <v>93</v>
      </c>
      <c r="G56" s="41" t="s">
        <v>93</v>
      </c>
      <c r="H56" s="41" t="s">
        <v>93</v>
      </c>
      <c r="I56" s="41" t="s">
        <v>95</v>
      </c>
      <c r="J56" s="41" t="s">
        <v>95</v>
      </c>
      <c r="K56" s="41" t="s">
        <v>95</v>
      </c>
      <c r="L56" s="41" t="s">
        <v>95</v>
      </c>
      <c r="M56" s="41"/>
      <c r="N56" s="41"/>
      <c r="O56" s="48"/>
      <c r="P56" s="45"/>
    </row>
    <row r="57" spans="1:30">
      <c r="A57" s="274">
        <v>45078</v>
      </c>
      <c r="D57" s="21"/>
      <c r="E57" s="59" t="s">
        <v>98</v>
      </c>
      <c r="F57" s="36" t="s">
        <v>93</v>
      </c>
      <c r="G57" s="36" t="s">
        <v>93</v>
      </c>
      <c r="H57" s="36" t="s">
        <v>99</v>
      </c>
      <c r="I57" s="36" t="s">
        <v>99</v>
      </c>
      <c r="J57" s="36" t="s">
        <v>99</v>
      </c>
      <c r="K57" s="36" t="s">
        <v>99</v>
      </c>
      <c r="L57" s="36" t="s">
        <v>99</v>
      </c>
      <c r="M57" s="37" t="s">
        <v>99</v>
      </c>
      <c r="N57" s="34"/>
    </row>
    <row r="58" spans="1:30">
      <c r="A58" s="266"/>
      <c r="D58" s="21"/>
      <c r="E58" s="60" t="s">
        <v>98</v>
      </c>
      <c r="F58" s="34" t="s">
        <v>93</v>
      </c>
      <c r="G58" s="34" t="s">
        <v>93</v>
      </c>
      <c r="H58" s="34" t="s">
        <v>99</v>
      </c>
      <c r="I58" s="34" t="s">
        <v>99</v>
      </c>
      <c r="J58" s="34" t="s">
        <v>99</v>
      </c>
      <c r="K58" s="34" t="s">
        <v>99</v>
      </c>
      <c r="L58" s="34" t="s">
        <v>99</v>
      </c>
      <c r="M58" s="38" t="s">
        <v>99</v>
      </c>
      <c r="N58" s="34"/>
    </row>
    <row r="59" spans="1:30">
      <c r="A59" s="266"/>
      <c r="D59" s="21"/>
      <c r="E59" s="60" t="s">
        <v>98</v>
      </c>
      <c r="F59" s="34" t="s">
        <v>93</v>
      </c>
      <c r="G59" s="34" t="s">
        <v>93</v>
      </c>
      <c r="H59" s="34" t="s">
        <v>99</v>
      </c>
      <c r="I59" s="34" t="s">
        <v>99</v>
      </c>
      <c r="J59" s="34" t="s">
        <v>99</v>
      </c>
      <c r="K59" s="34" t="s">
        <v>99</v>
      </c>
      <c r="L59" s="34" t="s">
        <v>99</v>
      </c>
      <c r="M59" s="38" t="s">
        <v>99</v>
      </c>
      <c r="N59" s="34"/>
    </row>
    <row r="60" spans="1:30" ht="15" thickBot="1">
      <c r="A60" s="266"/>
      <c r="D60" s="21"/>
      <c r="E60" s="61" t="s">
        <v>98</v>
      </c>
      <c r="F60" s="41" t="s">
        <v>93</v>
      </c>
      <c r="G60" s="41" t="s">
        <v>93</v>
      </c>
      <c r="H60" s="41" t="s">
        <v>99</v>
      </c>
      <c r="I60" s="41" t="s">
        <v>99</v>
      </c>
      <c r="J60" s="41" t="s">
        <v>99</v>
      </c>
      <c r="K60" s="41" t="s">
        <v>99</v>
      </c>
      <c r="L60" s="41" t="s">
        <v>99</v>
      </c>
      <c r="M60" s="42" t="s">
        <v>99</v>
      </c>
      <c r="N60" s="34"/>
    </row>
    <row r="61" spans="1:30">
      <c r="A61" s="266"/>
      <c r="F61" s="28" t="s">
        <v>102</v>
      </c>
      <c r="G61" s="34" t="s">
        <v>93</v>
      </c>
      <c r="H61" s="34" t="s">
        <v>93</v>
      </c>
      <c r="I61" s="34" t="s">
        <v>93</v>
      </c>
      <c r="J61" s="34" t="s">
        <v>93</v>
      </c>
      <c r="K61" s="34" t="s">
        <v>94</v>
      </c>
      <c r="L61" s="34" t="s">
        <v>94</v>
      </c>
      <c r="M61" s="34" t="s">
        <v>94</v>
      </c>
      <c r="N61" s="36" t="s">
        <v>94</v>
      </c>
      <c r="O61" s="36" t="s">
        <v>94</v>
      </c>
      <c r="P61" s="36" t="s">
        <v>94</v>
      </c>
      <c r="Q61" s="36" t="s">
        <v>94</v>
      </c>
      <c r="R61" s="37" t="s">
        <v>94</v>
      </c>
      <c r="S61" s="78" t="s">
        <v>162</v>
      </c>
    </row>
    <row r="62" spans="1:30">
      <c r="A62" s="266"/>
      <c r="F62" s="28" t="s">
        <v>92</v>
      </c>
      <c r="G62" s="34" t="s">
        <v>93</v>
      </c>
      <c r="H62" s="34" t="s">
        <v>93</v>
      </c>
      <c r="I62" s="34" t="s">
        <v>93</v>
      </c>
      <c r="J62" s="34" t="s">
        <v>93</v>
      </c>
      <c r="K62" s="34" t="s">
        <v>95</v>
      </c>
      <c r="L62" s="34" t="s">
        <v>95</v>
      </c>
      <c r="M62" s="34" t="s">
        <v>95</v>
      </c>
      <c r="N62" s="34" t="s">
        <v>95</v>
      </c>
      <c r="R62" s="39"/>
    </row>
    <row r="63" spans="1:30">
      <c r="A63" s="266"/>
      <c r="F63" s="28" t="s">
        <v>92</v>
      </c>
      <c r="G63" s="34" t="s">
        <v>93</v>
      </c>
      <c r="H63" s="34" t="s">
        <v>93</v>
      </c>
      <c r="I63" s="34" t="s">
        <v>93</v>
      </c>
      <c r="J63" s="34" t="s">
        <v>93</v>
      </c>
      <c r="K63" s="34" t="s">
        <v>95</v>
      </c>
      <c r="L63" s="34" t="s">
        <v>95</v>
      </c>
      <c r="M63" s="34" t="s">
        <v>95</v>
      </c>
      <c r="N63" s="34" t="s">
        <v>95</v>
      </c>
      <c r="O63" s="34"/>
      <c r="P63" s="34"/>
      <c r="R63" s="39"/>
    </row>
    <row r="64" spans="1:30" ht="15" thickBot="1">
      <c r="A64" s="266"/>
      <c r="F64" s="40" t="s">
        <v>92</v>
      </c>
      <c r="G64" s="41" t="s">
        <v>93</v>
      </c>
      <c r="H64" s="41" t="s">
        <v>93</v>
      </c>
      <c r="I64" s="41" t="s">
        <v>93</v>
      </c>
      <c r="J64" s="41" t="s">
        <v>93</v>
      </c>
      <c r="K64" s="41" t="s">
        <v>95</v>
      </c>
      <c r="L64" s="41" t="s">
        <v>95</v>
      </c>
      <c r="M64" s="41" t="s">
        <v>95</v>
      </c>
      <c r="N64" s="41" t="s">
        <v>95</v>
      </c>
      <c r="O64" s="41"/>
      <c r="P64" s="41"/>
      <c r="Q64" s="48"/>
      <c r="R64" s="45"/>
      <c r="AD64" s="85"/>
    </row>
    <row r="65" spans="1:30">
      <c r="A65" s="274">
        <v>45108</v>
      </c>
      <c r="G65" s="59" t="s">
        <v>98</v>
      </c>
      <c r="H65" s="36" t="s">
        <v>93</v>
      </c>
      <c r="I65" s="36" t="s">
        <v>93</v>
      </c>
      <c r="J65" s="36" t="s">
        <v>99</v>
      </c>
      <c r="K65" s="36" t="s">
        <v>99</v>
      </c>
      <c r="L65" s="36" t="s">
        <v>99</v>
      </c>
      <c r="M65" s="36" t="s">
        <v>99</v>
      </c>
      <c r="N65" s="36" t="s">
        <v>99</v>
      </c>
      <c r="O65" s="37" t="s">
        <v>99</v>
      </c>
      <c r="AD65" s="85"/>
    </row>
    <row r="66" spans="1:30">
      <c r="A66" s="266"/>
      <c r="G66" s="60" t="s">
        <v>98</v>
      </c>
      <c r="H66" s="34" t="s">
        <v>93</v>
      </c>
      <c r="I66" s="34" t="s">
        <v>93</v>
      </c>
      <c r="J66" s="34" t="s">
        <v>99</v>
      </c>
      <c r="K66" s="34" t="s">
        <v>99</v>
      </c>
      <c r="L66" s="34" t="s">
        <v>99</v>
      </c>
      <c r="M66" s="34" t="s">
        <v>99</v>
      </c>
      <c r="N66" s="34" t="s">
        <v>99</v>
      </c>
      <c r="O66" s="38" t="s">
        <v>99</v>
      </c>
    </row>
    <row r="67" spans="1:30" ht="15" thickBot="1">
      <c r="A67" s="266"/>
      <c r="E67" s="21"/>
      <c r="F67" s="34"/>
      <c r="G67" s="60" t="s">
        <v>98</v>
      </c>
      <c r="H67" s="34" t="s">
        <v>93</v>
      </c>
      <c r="I67" s="34" t="s">
        <v>93</v>
      </c>
      <c r="J67" s="34" t="s">
        <v>99</v>
      </c>
      <c r="K67" s="34" t="s">
        <v>99</v>
      </c>
      <c r="L67" s="34" t="s">
        <v>99</v>
      </c>
      <c r="M67" s="34" t="s">
        <v>99</v>
      </c>
      <c r="N67" s="34" t="s">
        <v>99</v>
      </c>
      <c r="O67" s="38" t="s">
        <v>99</v>
      </c>
      <c r="P67" s="34"/>
      <c r="Q67" s="34"/>
      <c r="X67" s="22"/>
    </row>
    <row r="68" spans="1:30">
      <c r="A68" s="266"/>
      <c r="G68" s="35" t="s">
        <v>92</v>
      </c>
      <c r="H68" s="36" t="s">
        <v>93</v>
      </c>
      <c r="I68" s="36" t="s">
        <v>93</v>
      </c>
      <c r="J68" s="36" t="s">
        <v>93</v>
      </c>
      <c r="K68" s="36" t="s">
        <v>93</v>
      </c>
      <c r="L68" s="36" t="s">
        <v>95</v>
      </c>
      <c r="M68" s="36" t="s">
        <v>95</v>
      </c>
      <c r="N68" s="36" t="s">
        <v>95</v>
      </c>
      <c r="O68" s="37" t="s">
        <v>95</v>
      </c>
      <c r="P68" s="81" t="s">
        <v>163</v>
      </c>
    </row>
    <row r="69" spans="1:30">
      <c r="A69" s="266"/>
      <c r="G69" s="28" t="s">
        <v>92</v>
      </c>
      <c r="H69" s="34" t="s">
        <v>93</v>
      </c>
      <c r="I69" s="34" t="s">
        <v>93</v>
      </c>
      <c r="J69" s="34" t="s">
        <v>93</v>
      </c>
      <c r="K69" s="34" t="s">
        <v>93</v>
      </c>
      <c r="L69" s="34" t="s">
        <v>95</v>
      </c>
      <c r="M69" s="34" t="s">
        <v>95</v>
      </c>
      <c r="N69" s="34" t="s">
        <v>95</v>
      </c>
      <c r="O69" s="38" t="s">
        <v>95</v>
      </c>
    </row>
    <row r="70" spans="1:30">
      <c r="A70" s="266"/>
      <c r="G70" s="28" t="s">
        <v>92</v>
      </c>
      <c r="H70" s="34" t="s">
        <v>93</v>
      </c>
      <c r="I70" s="34" t="s">
        <v>93</v>
      </c>
      <c r="J70" s="34" t="s">
        <v>93</v>
      </c>
      <c r="K70" s="34" t="s">
        <v>93</v>
      </c>
      <c r="L70" s="34" t="s">
        <v>95</v>
      </c>
      <c r="M70" s="34" t="s">
        <v>95</v>
      </c>
      <c r="N70" s="34" t="s">
        <v>95</v>
      </c>
      <c r="O70" s="38" t="s">
        <v>95</v>
      </c>
    </row>
    <row r="71" spans="1:30" ht="15" thickBot="1">
      <c r="A71" s="266"/>
      <c r="G71" s="40" t="s">
        <v>92</v>
      </c>
      <c r="H71" s="41" t="s">
        <v>93</v>
      </c>
      <c r="I71" s="41" t="s">
        <v>93</v>
      </c>
      <c r="J71" s="41" t="s">
        <v>93</v>
      </c>
      <c r="K71" s="41" t="s">
        <v>93</v>
      </c>
      <c r="L71" s="41" t="s">
        <v>95</v>
      </c>
      <c r="M71" s="41" t="s">
        <v>95</v>
      </c>
      <c r="N71" s="41" t="s">
        <v>95</v>
      </c>
      <c r="O71" s="42" t="s">
        <v>95</v>
      </c>
    </row>
    <row r="72" spans="1:30">
      <c r="A72" s="266"/>
      <c r="G72" s="35" t="s">
        <v>92</v>
      </c>
      <c r="H72" s="36" t="s">
        <v>93</v>
      </c>
      <c r="I72" s="36" t="s">
        <v>93</v>
      </c>
      <c r="J72" s="36" t="s">
        <v>93</v>
      </c>
      <c r="K72" s="36" t="s">
        <v>93</v>
      </c>
      <c r="L72" s="36" t="s">
        <v>95</v>
      </c>
      <c r="M72" s="36" t="s">
        <v>95</v>
      </c>
      <c r="N72" s="36" t="s">
        <v>95</v>
      </c>
      <c r="O72" s="37" t="s">
        <v>95</v>
      </c>
      <c r="P72" s="81" t="s">
        <v>164</v>
      </c>
    </row>
    <row r="73" spans="1:30" ht="15" thickBot="1">
      <c r="A73" s="266"/>
      <c r="C73" s="34"/>
      <c r="D73" s="34"/>
      <c r="G73" s="40" t="s">
        <v>92</v>
      </c>
      <c r="H73" s="41" t="s">
        <v>93</v>
      </c>
      <c r="I73" s="41" t="s">
        <v>93</v>
      </c>
      <c r="J73" s="41" t="s">
        <v>93</v>
      </c>
      <c r="K73" s="41" t="s">
        <v>93</v>
      </c>
      <c r="L73" s="41" t="s">
        <v>95</v>
      </c>
      <c r="M73" s="41" t="s">
        <v>95</v>
      </c>
      <c r="N73" s="41" t="s">
        <v>95</v>
      </c>
      <c r="O73" s="42" t="s">
        <v>95</v>
      </c>
    </row>
    <row r="74" spans="1:30">
      <c r="A74" s="266"/>
      <c r="C74" s="34"/>
      <c r="D74" s="34"/>
      <c r="G74" s="35" t="s">
        <v>92</v>
      </c>
      <c r="H74" s="36" t="s">
        <v>93</v>
      </c>
      <c r="I74" s="36" t="s">
        <v>93</v>
      </c>
      <c r="J74" s="36" t="s">
        <v>93</v>
      </c>
      <c r="K74" s="36" t="s">
        <v>93</v>
      </c>
      <c r="L74" s="36" t="s">
        <v>95</v>
      </c>
      <c r="M74" s="36" t="s">
        <v>95</v>
      </c>
      <c r="N74" s="36" t="s">
        <v>95</v>
      </c>
      <c r="O74" s="37" t="s">
        <v>95</v>
      </c>
      <c r="P74" s="81" t="s">
        <v>165</v>
      </c>
    </row>
    <row r="75" spans="1:30">
      <c r="A75" s="266"/>
      <c r="C75" s="34"/>
      <c r="D75" s="34"/>
      <c r="G75" s="28" t="s">
        <v>92</v>
      </c>
      <c r="H75" s="34" t="s">
        <v>93</v>
      </c>
      <c r="I75" s="34" t="s">
        <v>93</v>
      </c>
      <c r="J75" s="34" t="s">
        <v>93</v>
      </c>
      <c r="K75" s="34" t="s">
        <v>93</v>
      </c>
      <c r="L75" s="34" t="s">
        <v>95</v>
      </c>
      <c r="M75" s="34" t="s">
        <v>95</v>
      </c>
      <c r="N75" s="34" t="s">
        <v>95</v>
      </c>
      <c r="O75" s="38" t="s">
        <v>95</v>
      </c>
      <c r="P75" s="34"/>
    </row>
    <row r="76" spans="1:30" ht="15" thickBot="1">
      <c r="A76" s="266"/>
      <c r="C76" s="34"/>
      <c r="D76" s="34"/>
      <c r="G76" s="28" t="s">
        <v>92</v>
      </c>
      <c r="H76" s="34" t="s">
        <v>93</v>
      </c>
      <c r="I76" s="34" t="s">
        <v>93</v>
      </c>
      <c r="J76" s="34" t="s">
        <v>93</v>
      </c>
      <c r="K76" s="34" t="s">
        <v>93</v>
      </c>
      <c r="L76" s="34" t="s">
        <v>95</v>
      </c>
      <c r="M76" s="34" t="s">
        <v>95</v>
      </c>
      <c r="N76" s="34" t="s">
        <v>95</v>
      </c>
      <c r="O76" s="38" t="s">
        <v>95</v>
      </c>
    </row>
    <row r="77" spans="1:30">
      <c r="A77" s="266"/>
      <c r="C77" s="34"/>
      <c r="D77" s="34"/>
      <c r="G77" s="87" t="s">
        <v>102</v>
      </c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49"/>
      <c r="S77" s="50"/>
      <c r="T77" s="79" t="s">
        <v>166</v>
      </c>
    </row>
    <row r="78" spans="1:30">
      <c r="A78" s="266"/>
      <c r="C78" s="34"/>
      <c r="D78" s="34"/>
      <c r="G78" s="87" t="s">
        <v>102</v>
      </c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90"/>
      <c r="S78" s="39"/>
      <c r="T78" s="79"/>
    </row>
    <row r="79" spans="1:30">
      <c r="A79" s="266"/>
      <c r="C79" s="34"/>
      <c r="D79" s="34"/>
      <c r="G79" s="89" t="s">
        <v>102</v>
      </c>
      <c r="H79" s="83" t="s">
        <v>93</v>
      </c>
      <c r="I79" s="83" t="s">
        <v>93</v>
      </c>
      <c r="J79" s="83" t="s">
        <v>93</v>
      </c>
      <c r="K79" s="83" t="s">
        <v>93</v>
      </c>
      <c r="L79" s="83" t="s">
        <v>94</v>
      </c>
      <c r="M79" s="83" t="s">
        <v>94</v>
      </c>
      <c r="N79" s="83" t="s">
        <v>94</v>
      </c>
      <c r="O79" s="83" t="s">
        <v>94</v>
      </c>
      <c r="P79" s="83" t="s">
        <v>94</v>
      </c>
      <c r="Q79" s="83" t="s">
        <v>94</v>
      </c>
      <c r="R79" s="83" t="s">
        <v>94</v>
      </c>
      <c r="S79" s="88" t="s">
        <v>94</v>
      </c>
      <c r="T79" s="79" t="s">
        <v>167</v>
      </c>
    </row>
    <row r="80" spans="1:30" ht="15" thickBot="1">
      <c r="A80" s="266"/>
      <c r="C80" s="34"/>
      <c r="D80" s="34"/>
      <c r="G80" s="40" t="s">
        <v>102</v>
      </c>
      <c r="H80" s="41" t="s">
        <v>93</v>
      </c>
      <c r="I80" s="41" t="s">
        <v>93</v>
      </c>
      <c r="J80" s="41" t="s">
        <v>93</v>
      </c>
      <c r="K80" s="41" t="s">
        <v>93</v>
      </c>
      <c r="L80" s="41" t="s">
        <v>94</v>
      </c>
      <c r="M80" s="41" t="s">
        <v>94</v>
      </c>
      <c r="N80" s="41" t="s">
        <v>94</v>
      </c>
      <c r="O80" s="41" t="s">
        <v>94</v>
      </c>
      <c r="P80" s="41" t="s">
        <v>94</v>
      </c>
      <c r="Q80" s="41" t="s">
        <v>94</v>
      </c>
      <c r="R80" s="41" t="s">
        <v>94</v>
      </c>
      <c r="S80" s="42" t="s">
        <v>94</v>
      </c>
    </row>
    <row r="81" spans="1:24">
      <c r="A81" s="274">
        <v>45139</v>
      </c>
      <c r="C81" s="34"/>
      <c r="D81" s="34"/>
      <c r="I81" s="60" t="s">
        <v>98</v>
      </c>
      <c r="J81" s="34" t="s">
        <v>93</v>
      </c>
      <c r="K81" s="34" t="s">
        <v>93</v>
      </c>
      <c r="L81" s="34" t="s">
        <v>99</v>
      </c>
      <c r="M81" s="34" t="s">
        <v>99</v>
      </c>
      <c r="N81" s="34" t="s">
        <v>99</v>
      </c>
      <c r="O81" s="34" t="s">
        <v>99</v>
      </c>
      <c r="P81" s="34" t="s">
        <v>99</v>
      </c>
      <c r="Q81" s="38" t="s">
        <v>99</v>
      </c>
      <c r="R81" s="34"/>
    </row>
    <row r="82" spans="1:24">
      <c r="A82" s="266"/>
      <c r="C82" s="34"/>
      <c r="D82" s="34"/>
      <c r="I82" s="60" t="s">
        <v>98</v>
      </c>
      <c r="J82" s="34" t="s">
        <v>93</v>
      </c>
      <c r="K82" s="34" t="s">
        <v>93</v>
      </c>
      <c r="L82" s="34" t="s">
        <v>99</v>
      </c>
      <c r="M82" s="34" t="s">
        <v>99</v>
      </c>
      <c r="N82" s="34" t="s">
        <v>99</v>
      </c>
      <c r="O82" s="34" t="s">
        <v>99</v>
      </c>
      <c r="P82" s="34" t="s">
        <v>99</v>
      </c>
      <c r="Q82" s="38" t="s">
        <v>99</v>
      </c>
      <c r="R82" s="34"/>
    </row>
    <row r="83" spans="1:24" ht="15" thickBot="1">
      <c r="A83" s="266"/>
      <c r="C83" s="34"/>
      <c r="D83" s="34"/>
      <c r="G83" s="21"/>
      <c r="H83" s="34"/>
      <c r="I83" s="60" t="s">
        <v>98</v>
      </c>
      <c r="J83" s="34" t="s">
        <v>93</v>
      </c>
      <c r="K83" s="34" t="s">
        <v>93</v>
      </c>
      <c r="L83" s="34" t="s">
        <v>99</v>
      </c>
      <c r="M83" s="34" t="s">
        <v>99</v>
      </c>
      <c r="N83" s="34" t="s">
        <v>99</v>
      </c>
      <c r="O83" s="34" t="s">
        <v>99</v>
      </c>
      <c r="P83" s="34" t="s">
        <v>99</v>
      </c>
      <c r="Q83" s="38" t="s">
        <v>99</v>
      </c>
    </row>
    <row r="84" spans="1:24">
      <c r="A84" s="266"/>
      <c r="C84" s="34"/>
      <c r="D84" s="34"/>
      <c r="G84" s="21"/>
      <c r="H84" s="34"/>
      <c r="I84" s="80" t="s">
        <v>92</v>
      </c>
      <c r="J84" s="36" t="s">
        <v>93</v>
      </c>
      <c r="K84" s="36" t="s">
        <v>93</v>
      </c>
      <c r="L84" s="36" t="s">
        <v>93</v>
      </c>
      <c r="M84" s="36" t="s">
        <v>93</v>
      </c>
      <c r="N84" s="36" t="s">
        <v>95</v>
      </c>
      <c r="O84" s="36" t="s">
        <v>95</v>
      </c>
      <c r="P84" s="36" t="s">
        <v>95</v>
      </c>
      <c r="Q84" s="37" t="s">
        <v>95</v>
      </c>
      <c r="R84" s="78" t="s">
        <v>168</v>
      </c>
    </row>
    <row r="85" spans="1:24" ht="15" thickBot="1">
      <c r="A85" s="266"/>
      <c r="C85" s="34"/>
      <c r="D85" s="34"/>
      <c r="G85" s="21"/>
      <c r="H85" s="34"/>
      <c r="I85" s="40" t="s">
        <v>92</v>
      </c>
      <c r="J85" s="41" t="s">
        <v>93</v>
      </c>
      <c r="K85" s="41" t="s">
        <v>93</v>
      </c>
      <c r="L85" s="41" t="s">
        <v>93</v>
      </c>
      <c r="M85" s="41" t="s">
        <v>93</v>
      </c>
      <c r="N85" s="41" t="s">
        <v>95</v>
      </c>
      <c r="O85" s="41" t="s">
        <v>95</v>
      </c>
      <c r="P85" s="41" t="s">
        <v>95</v>
      </c>
      <c r="Q85" s="42" t="s">
        <v>95</v>
      </c>
    </row>
    <row r="86" spans="1:24">
      <c r="A86" s="266"/>
      <c r="C86" s="34"/>
      <c r="D86" s="34"/>
      <c r="G86" s="21"/>
      <c r="H86" s="34"/>
      <c r="I86" s="80" t="s">
        <v>92</v>
      </c>
      <c r="J86" s="36" t="s">
        <v>93</v>
      </c>
      <c r="K86" s="36" t="s">
        <v>93</v>
      </c>
      <c r="L86" s="36" t="s">
        <v>93</v>
      </c>
      <c r="M86" s="36" t="s">
        <v>93</v>
      </c>
      <c r="N86" s="36" t="s">
        <v>95</v>
      </c>
      <c r="O86" s="36" t="s">
        <v>95</v>
      </c>
      <c r="P86" s="36" t="s">
        <v>95</v>
      </c>
      <c r="Q86" s="37" t="s">
        <v>95</v>
      </c>
      <c r="R86" s="79" t="s">
        <v>169</v>
      </c>
      <c r="S86" s="34"/>
      <c r="T86" s="34"/>
      <c r="U86" s="34"/>
    </row>
    <row r="87" spans="1:24">
      <c r="A87" s="266"/>
      <c r="C87" s="34"/>
      <c r="D87" s="34"/>
      <c r="G87" s="21"/>
      <c r="H87" s="34"/>
      <c r="I87" s="28" t="s">
        <v>92</v>
      </c>
      <c r="J87" s="34" t="s">
        <v>93</v>
      </c>
      <c r="K87" s="34" t="s">
        <v>93</v>
      </c>
      <c r="L87" s="34" t="s">
        <v>93</v>
      </c>
      <c r="M87" s="34" t="s">
        <v>93</v>
      </c>
      <c r="N87" s="34" t="s">
        <v>95</v>
      </c>
      <c r="O87" s="34" t="s">
        <v>95</v>
      </c>
      <c r="P87" s="34" t="s">
        <v>95</v>
      </c>
      <c r="Q87" s="38" t="s">
        <v>95</v>
      </c>
      <c r="R87" s="34"/>
    </row>
    <row r="88" spans="1:24">
      <c r="A88" s="266"/>
      <c r="C88" s="34"/>
      <c r="D88" s="34"/>
      <c r="G88" s="21"/>
      <c r="H88" s="34"/>
      <c r="I88" s="28" t="s">
        <v>92</v>
      </c>
      <c r="J88" s="34" t="s">
        <v>93</v>
      </c>
      <c r="K88" s="34" t="s">
        <v>93</v>
      </c>
      <c r="L88" s="34" t="s">
        <v>93</v>
      </c>
      <c r="M88" s="34" t="s">
        <v>93</v>
      </c>
      <c r="N88" s="34" t="s">
        <v>95</v>
      </c>
      <c r="O88" s="34" t="s">
        <v>95</v>
      </c>
      <c r="P88" s="34" t="s">
        <v>95</v>
      </c>
      <c r="Q88" s="38" t="s">
        <v>95</v>
      </c>
      <c r="R88" s="34"/>
    </row>
    <row r="89" spans="1:24">
      <c r="A89" s="266"/>
      <c r="C89" s="34"/>
      <c r="D89" s="34"/>
      <c r="G89" s="21"/>
      <c r="H89" s="34"/>
      <c r="I89" s="28" t="s">
        <v>92</v>
      </c>
      <c r="J89" s="34" t="s">
        <v>93</v>
      </c>
      <c r="K89" s="34" t="s">
        <v>93</v>
      </c>
      <c r="L89" s="34" t="s">
        <v>93</v>
      </c>
      <c r="M89" s="34" t="s">
        <v>93</v>
      </c>
      <c r="N89" s="34" t="s">
        <v>95</v>
      </c>
      <c r="O89" s="34" t="s">
        <v>95</v>
      </c>
      <c r="P89" s="34" t="s">
        <v>95</v>
      </c>
      <c r="Q89" s="38" t="s">
        <v>95</v>
      </c>
      <c r="R89" s="34"/>
    </row>
    <row r="90" spans="1:24" ht="15" thickBot="1">
      <c r="A90" s="266"/>
      <c r="C90" s="34"/>
      <c r="D90" s="34"/>
      <c r="G90" s="21"/>
      <c r="H90" s="34"/>
      <c r="I90" s="40" t="s">
        <v>92</v>
      </c>
      <c r="J90" s="34" t="s">
        <v>93</v>
      </c>
      <c r="K90" s="34" t="s">
        <v>93</v>
      </c>
      <c r="L90" s="34" t="s">
        <v>93</v>
      </c>
      <c r="M90" s="34" t="s">
        <v>93</v>
      </c>
      <c r="N90" s="34" t="s">
        <v>95</v>
      </c>
      <c r="O90" s="34" t="s">
        <v>95</v>
      </c>
      <c r="P90" s="34" t="s">
        <v>95</v>
      </c>
      <c r="Q90" s="38" t="s">
        <v>95</v>
      </c>
    </row>
    <row r="91" spans="1:24">
      <c r="A91" s="266"/>
      <c r="C91" s="34"/>
      <c r="D91" s="34"/>
      <c r="G91" s="21"/>
      <c r="H91" s="34"/>
      <c r="I91" s="21"/>
      <c r="J91" s="35" t="s">
        <v>92</v>
      </c>
      <c r="K91" s="36" t="s">
        <v>93</v>
      </c>
      <c r="L91" s="36" t="s">
        <v>93</v>
      </c>
      <c r="M91" s="36" t="s">
        <v>93</v>
      </c>
      <c r="N91" s="36" t="s">
        <v>93</v>
      </c>
      <c r="O91" s="36" t="s">
        <v>95</v>
      </c>
      <c r="P91" s="36" t="s">
        <v>95</v>
      </c>
      <c r="Q91" s="36" t="s">
        <v>95</v>
      </c>
      <c r="R91" s="37" t="s">
        <v>95</v>
      </c>
      <c r="S91" s="34" t="s">
        <v>170</v>
      </c>
    </row>
    <row r="92" spans="1:24" ht="15" thickBot="1">
      <c r="A92" s="266"/>
      <c r="C92" s="34"/>
      <c r="D92" s="34"/>
      <c r="G92" s="21"/>
      <c r="H92" s="34"/>
      <c r="I92" s="21"/>
      <c r="J92" s="40" t="s">
        <v>92</v>
      </c>
      <c r="K92" s="41" t="s">
        <v>93</v>
      </c>
      <c r="L92" s="41" t="s">
        <v>93</v>
      </c>
      <c r="M92" s="41" t="s">
        <v>93</v>
      </c>
      <c r="N92" s="41" t="s">
        <v>93</v>
      </c>
      <c r="O92" s="41" t="s">
        <v>95</v>
      </c>
      <c r="P92" s="41" t="s">
        <v>95</v>
      </c>
      <c r="Q92" s="41" t="s">
        <v>95</v>
      </c>
      <c r="R92" s="42" t="s">
        <v>95</v>
      </c>
      <c r="S92" s="34"/>
    </row>
    <row r="93" spans="1:24">
      <c r="A93" s="274">
        <v>45170</v>
      </c>
      <c r="J93" s="21"/>
      <c r="K93" s="35" t="s">
        <v>92</v>
      </c>
      <c r="L93" s="36" t="s">
        <v>93</v>
      </c>
      <c r="M93" s="36" t="s">
        <v>93</v>
      </c>
      <c r="N93" s="36" t="s">
        <v>93</v>
      </c>
      <c r="O93" s="36" t="s">
        <v>93</v>
      </c>
      <c r="P93" s="36" t="s">
        <v>95</v>
      </c>
      <c r="Q93" s="36" t="s">
        <v>95</v>
      </c>
      <c r="R93" s="36" t="s">
        <v>95</v>
      </c>
      <c r="S93" s="37" t="s">
        <v>95</v>
      </c>
      <c r="T93" s="78" t="s">
        <v>171</v>
      </c>
    </row>
    <row r="94" spans="1:24" ht="15" thickBot="1">
      <c r="A94" s="266"/>
      <c r="J94" s="21"/>
      <c r="K94" s="66" t="s">
        <v>92</v>
      </c>
      <c r="L94" s="41" t="s">
        <v>93</v>
      </c>
      <c r="M94" s="41" t="s">
        <v>93</v>
      </c>
      <c r="N94" s="41" t="s">
        <v>93</v>
      </c>
      <c r="O94" s="41" t="s">
        <v>93</v>
      </c>
      <c r="P94" s="41" t="s">
        <v>95</v>
      </c>
      <c r="Q94" s="41" t="s">
        <v>95</v>
      </c>
      <c r="R94" s="41" t="s">
        <v>95</v>
      </c>
      <c r="S94" s="42" t="s">
        <v>95</v>
      </c>
    </row>
    <row r="95" spans="1:24">
      <c r="A95" s="266"/>
      <c r="K95" s="35" t="s">
        <v>102</v>
      </c>
      <c r="L95" s="36" t="s">
        <v>93</v>
      </c>
      <c r="M95" s="36" t="s">
        <v>93</v>
      </c>
      <c r="N95" s="36" t="s">
        <v>93</v>
      </c>
      <c r="O95" s="36" t="s">
        <v>93</v>
      </c>
      <c r="P95" s="36" t="s">
        <v>94</v>
      </c>
      <c r="Q95" s="36" t="s">
        <v>94</v>
      </c>
      <c r="R95" s="36" t="s">
        <v>94</v>
      </c>
      <c r="S95" s="36" t="s">
        <v>94</v>
      </c>
      <c r="T95" s="36" t="s">
        <v>94</v>
      </c>
      <c r="U95" s="36" t="s">
        <v>94</v>
      </c>
      <c r="V95" s="36" t="s">
        <v>94</v>
      </c>
      <c r="W95" s="37" t="s">
        <v>94</v>
      </c>
      <c r="X95" s="78" t="s">
        <v>172</v>
      </c>
    </row>
    <row r="96" spans="1:24">
      <c r="A96" s="266"/>
      <c r="K96" s="28" t="s">
        <v>102</v>
      </c>
      <c r="L96" s="34" t="s">
        <v>93</v>
      </c>
      <c r="M96" s="34" t="s">
        <v>93</v>
      </c>
      <c r="N96" s="34" t="s">
        <v>93</v>
      </c>
      <c r="O96" s="34" t="s">
        <v>93</v>
      </c>
      <c r="P96" s="34" t="s">
        <v>94</v>
      </c>
      <c r="Q96" s="34" t="s">
        <v>94</v>
      </c>
      <c r="R96" s="34" t="s">
        <v>94</v>
      </c>
      <c r="S96" s="34" t="s">
        <v>94</v>
      </c>
      <c r="T96" s="34" t="s">
        <v>94</v>
      </c>
      <c r="U96" s="34" t="s">
        <v>94</v>
      </c>
      <c r="V96" s="34" t="s">
        <v>94</v>
      </c>
      <c r="W96" s="38" t="s">
        <v>94</v>
      </c>
      <c r="X96" s="78"/>
    </row>
    <row r="97" spans="1:29">
      <c r="A97" s="266"/>
      <c r="K97" s="28" t="s">
        <v>92</v>
      </c>
      <c r="L97" s="34" t="s">
        <v>93</v>
      </c>
      <c r="M97" s="34" t="s">
        <v>93</v>
      </c>
      <c r="N97" s="34" t="s">
        <v>93</v>
      </c>
      <c r="O97" s="34" t="s">
        <v>93</v>
      </c>
      <c r="P97" s="34" t="s">
        <v>95</v>
      </c>
      <c r="Q97" s="34" t="s">
        <v>95</v>
      </c>
      <c r="R97" s="34" t="s">
        <v>95</v>
      </c>
      <c r="S97" s="34" t="s">
        <v>95</v>
      </c>
      <c r="T97" s="34"/>
      <c r="U97" s="34"/>
      <c r="V97" s="34"/>
      <c r="W97" s="38"/>
      <c r="X97" s="78"/>
    </row>
    <row r="98" spans="1:29">
      <c r="A98" s="266"/>
      <c r="K98" s="28" t="s">
        <v>92</v>
      </c>
      <c r="L98" s="34" t="s">
        <v>93</v>
      </c>
      <c r="M98" s="34" t="s">
        <v>93</v>
      </c>
      <c r="N98" s="34" t="s">
        <v>93</v>
      </c>
      <c r="O98" s="34" t="s">
        <v>93</v>
      </c>
      <c r="P98" s="34" t="s">
        <v>95</v>
      </c>
      <c r="Q98" s="34" t="s">
        <v>95</v>
      </c>
      <c r="R98" s="34" t="s">
        <v>95</v>
      </c>
      <c r="S98" s="34" t="s">
        <v>95</v>
      </c>
      <c r="T98" s="34"/>
      <c r="W98" s="39"/>
    </row>
    <row r="99" spans="1:29" ht="15" thickBot="1">
      <c r="A99" s="266"/>
      <c r="K99" s="75"/>
      <c r="L99" s="76"/>
      <c r="M99" s="76"/>
      <c r="N99" s="76"/>
      <c r="O99" s="76"/>
      <c r="P99" s="76"/>
      <c r="Q99" s="76"/>
      <c r="R99" s="76"/>
      <c r="S99" s="76"/>
      <c r="T99" s="48"/>
      <c r="U99" s="48"/>
      <c r="V99" s="48"/>
      <c r="W99" s="45"/>
    </row>
    <row r="100" spans="1:29">
      <c r="A100" s="266"/>
      <c r="K100" s="59" t="s">
        <v>98</v>
      </c>
      <c r="L100" s="36" t="s">
        <v>93</v>
      </c>
      <c r="M100" s="36" t="s">
        <v>93</v>
      </c>
      <c r="N100" s="36" t="s">
        <v>99</v>
      </c>
      <c r="O100" s="36" t="s">
        <v>99</v>
      </c>
      <c r="P100" s="36" t="s">
        <v>99</v>
      </c>
      <c r="Q100" s="36" t="s">
        <v>99</v>
      </c>
      <c r="R100" s="36" t="s">
        <v>99</v>
      </c>
      <c r="S100" s="37" t="s">
        <v>99</v>
      </c>
    </row>
    <row r="101" spans="1:29" ht="15" thickBot="1">
      <c r="A101" s="266"/>
      <c r="K101" s="61" t="s">
        <v>98</v>
      </c>
      <c r="L101" s="41" t="s">
        <v>93</v>
      </c>
      <c r="M101" s="41" t="s">
        <v>93</v>
      </c>
      <c r="N101" s="41" t="s">
        <v>99</v>
      </c>
      <c r="O101" s="41" t="s">
        <v>99</v>
      </c>
      <c r="P101" s="41" t="s">
        <v>99</v>
      </c>
      <c r="Q101" s="41" t="s">
        <v>99</v>
      </c>
      <c r="R101" s="41" t="s">
        <v>99</v>
      </c>
      <c r="S101" s="42" t="s">
        <v>99</v>
      </c>
    </row>
    <row r="102" spans="1:29">
      <c r="A102" s="274">
        <v>45200</v>
      </c>
      <c r="K102" s="21"/>
      <c r="L102" s="34"/>
      <c r="M102" s="59" t="s">
        <v>98</v>
      </c>
      <c r="N102" s="36" t="s">
        <v>93</v>
      </c>
      <c r="O102" s="36" t="s">
        <v>93</v>
      </c>
      <c r="P102" s="36" t="s">
        <v>99</v>
      </c>
      <c r="Q102" s="36" t="s">
        <v>99</v>
      </c>
      <c r="R102" s="36" t="s">
        <v>99</v>
      </c>
      <c r="S102" s="36" t="s">
        <v>99</v>
      </c>
      <c r="T102" s="36" t="s">
        <v>99</v>
      </c>
      <c r="U102" s="37" t="s">
        <v>99</v>
      </c>
    </row>
    <row r="103" spans="1:29">
      <c r="A103" s="266"/>
      <c r="K103" s="21"/>
      <c r="L103" s="34"/>
      <c r="M103" s="60" t="s">
        <v>98</v>
      </c>
      <c r="N103" s="34" t="s">
        <v>93</v>
      </c>
      <c r="O103" s="34" t="s">
        <v>93</v>
      </c>
      <c r="P103" s="34" t="s">
        <v>99</v>
      </c>
      <c r="Q103" s="34" t="s">
        <v>99</v>
      </c>
      <c r="R103" s="34" t="s">
        <v>99</v>
      </c>
      <c r="S103" s="34" t="s">
        <v>99</v>
      </c>
      <c r="T103" s="34" t="s">
        <v>99</v>
      </c>
      <c r="U103" s="38" t="s">
        <v>99</v>
      </c>
    </row>
    <row r="104" spans="1:29">
      <c r="A104" s="266"/>
      <c r="K104" s="21"/>
      <c r="L104" s="34"/>
      <c r="M104" s="60" t="s">
        <v>98</v>
      </c>
      <c r="N104" s="34" t="s">
        <v>93</v>
      </c>
      <c r="O104" s="34" t="s">
        <v>93</v>
      </c>
      <c r="P104" s="34" t="s">
        <v>99</v>
      </c>
      <c r="Q104" s="34" t="s">
        <v>99</v>
      </c>
      <c r="R104" s="34" t="s">
        <v>99</v>
      </c>
      <c r="S104" s="34" t="s">
        <v>99</v>
      </c>
      <c r="T104" s="34" t="s">
        <v>99</v>
      </c>
      <c r="U104" s="38" t="s">
        <v>99</v>
      </c>
    </row>
    <row r="105" spans="1:29">
      <c r="A105" s="266"/>
      <c r="K105" s="21"/>
      <c r="L105" s="34"/>
      <c r="M105" s="60" t="s">
        <v>98</v>
      </c>
      <c r="N105" s="34" t="s">
        <v>93</v>
      </c>
      <c r="O105" s="34" t="s">
        <v>93</v>
      </c>
      <c r="P105" s="34" t="s">
        <v>99</v>
      </c>
      <c r="Q105" s="34" t="s">
        <v>99</v>
      </c>
      <c r="R105" s="34" t="s">
        <v>99</v>
      </c>
      <c r="S105" s="34" t="s">
        <v>99</v>
      </c>
      <c r="T105" s="34" t="s">
        <v>99</v>
      </c>
      <c r="U105" s="38" t="s">
        <v>99</v>
      </c>
    </row>
    <row r="106" spans="1:29">
      <c r="A106" s="266"/>
      <c r="K106" s="21"/>
      <c r="L106" s="34"/>
      <c r="M106" s="60" t="s">
        <v>98</v>
      </c>
      <c r="N106" s="34" t="s">
        <v>93</v>
      </c>
      <c r="O106" s="34" t="s">
        <v>93</v>
      </c>
      <c r="P106" s="34" t="s">
        <v>99</v>
      </c>
      <c r="Q106" s="34" t="s">
        <v>99</v>
      </c>
      <c r="R106" s="34" t="s">
        <v>99</v>
      </c>
      <c r="S106" s="34" t="s">
        <v>99</v>
      </c>
      <c r="T106" s="34" t="s">
        <v>99</v>
      </c>
      <c r="U106" s="38" t="s">
        <v>99</v>
      </c>
    </row>
    <row r="107" spans="1:29" ht="15" thickBot="1">
      <c r="A107" s="266"/>
      <c r="K107" s="21"/>
      <c r="L107" s="34"/>
      <c r="M107" s="60" t="s">
        <v>98</v>
      </c>
      <c r="N107" s="34" t="s">
        <v>93</v>
      </c>
      <c r="O107" s="34" t="s">
        <v>93</v>
      </c>
      <c r="P107" s="34" t="s">
        <v>99</v>
      </c>
      <c r="Q107" s="34" t="s">
        <v>99</v>
      </c>
      <c r="R107" s="34" t="s">
        <v>99</v>
      </c>
      <c r="S107" s="34" t="s">
        <v>99</v>
      </c>
      <c r="T107" s="34" t="s">
        <v>99</v>
      </c>
      <c r="U107" s="38" t="s">
        <v>99</v>
      </c>
      <c r="AC107" t="s">
        <v>173</v>
      </c>
    </row>
    <row r="108" spans="1:29">
      <c r="A108" s="266"/>
      <c r="K108" s="21"/>
      <c r="L108" s="34"/>
      <c r="M108" s="35" t="s">
        <v>92</v>
      </c>
      <c r="N108" s="36" t="s">
        <v>93</v>
      </c>
      <c r="O108" s="36" t="s">
        <v>93</v>
      </c>
      <c r="P108" s="36" t="s">
        <v>93</v>
      </c>
      <c r="Q108" s="36" t="s">
        <v>93</v>
      </c>
      <c r="R108" s="36" t="s">
        <v>95</v>
      </c>
      <c r="S108" s="36" t="s">
        <v>95</v>
      </c>
      <c r="T108" s="36" t="s">
        <v>95</v>
      </c>
      <c r="U108" s="37" t="s">
        <v>95</v>
      </c>
      <c r="V108" s="78" t="s">
        <v>174</v>
      </c>
    </row>
    <row r="109" spans="1:29">
      <c r="A109" s="266"/>
      <c r="K109" s="21"/>
      <c r="L109" s="34"/>
      <c r="M109" s="28" t="s">
        <v>92</v>
      </c>
      <c r="N109" s="34" t="s">
        <v>93</v>
      </c>
      <c r="O109" s="34" t="s">
        <v>93</v>
      </c>
      <c r="P109" s="34" t="s">
        <v>93</v>
      </c>
      <c r="Q109" s="34" t="s">
        <v>93</v>
      </c>
      <c r="R109" s="34" t="s">
        <v>95</v>
      </c>
      <c r="S109" s="34" t="s">
        <v>95</v>
      </c>
      <c r="T109" s="34" t="s">
        <v>95</v>
      </c>
      <c r="U109" s="38" t="s">
        <v>95</v>
      </c>
    </row>
    <row r="110" spans="1:29">
      <c r="A110" s="266"/>
      <c r="M110" s="28" t="s">
        <v>92</v>
      </c>
      <c r="N110" s="34" t="s">
        <v>93</v>
      </c>
      <c r="O110" s="34" t="s">
        <v>93</v>
      </c>
      <c r="P110" s="34" t="s">
        <v>93</v>
      </c>
      <c r="Q110" s="34" t="s">
        <v>93</v>
      </c>
      <c r="R110" s="34" t="s">
        <v>95</v>
      </c>
      <c r="S110" s="34" t="s">
        <v>95</v>
      </c>
      <c r="T110" s="34" t="s">
        <v>95</v>
      </c>
      <c r="U110" s="38" t="s">
        <v>95</v>
      </c>
    </row>
    <row r="111" spans="1:29">
      <c r="A111" s="266"/>
      <c r="M111" s="28" t="s">
        <v>92</v>
      </c>
      <c r="N111" s="34" t="s">
        <v>93</v>
      </c>
      <c r="O111" s="34" t="s">
        <v>93</v>
      </c>
      <c r="P111" s="34" t="s">
        <v>93</v>
      </c>
      <c r="Q111" s="34" t="s">
        <v>93</v>
      </c>
      <c r="R111" s="34" t="s">
        <v>95</v>
      </c>
      <c r="S111" s="34" t="s">
        <v>95</v>
      </c>
      <c r="T111" s="34" t="s">
        <v>95</v>
      </c>
      <c r="U111" s="38" t="s">
        <v>95</v>
      </c>
    </row>
    <row r="112" spans="1:29">
      <c r="A112" s="266"/>
      <c r="M112" s="28" t="s">
        <v>92</v>
      </c>
      <c r="N112" s="34" t="s">
        <v>93</v>
      </c>
      <c r="O112" s="34" t="s">
        <v>93</v>
      </c>
      <c r="P112" s="34" t="s">
        <v>93</v>
      </c>
      <c r="Q112" s="34" t="s">
        <v>93</v>
      </c>
      <c r="R112" s="34" t="s">
        <v>95</v>
      </c>
      <c r="S112" s="34" t="s">
        <v>95</v>
      </c>
      <c r="T112" s="34" t="s">
        <v>95</v>
      </c>
      <c r="U112" s="38" t="s">
        <v>95</v>
      </c>
      <c r="V112" s="34"/>
    </row>
    <row r="113" spans="1:27" ht="15" thickBot="1">
      <c r="A113" s="266"/>
      <c r="M113" s="75"/>
      <c r="N113" s="82"/>
      <c r="O113" s="82"/>
      <c r="P113" s="82"/>
      <c r="Q113" s="82"/>
      <c r="R113" s="82"/>
      <c r="S113" s="82"/>
      <c r="T113" s="82"/>
      <c r="U113" s="91"/>
      <c r="V113" s="34"/>
    </row>
    <row r="114" spans="1:27">
      <c r="A114" s="266"/>
      <c r="W114" s="34"/>
      <c r="X114" s="34"/>
      <c r="Y114" s="34"/>
    </row>
    <row r="115" spans="1:27" ht="15" thickBot="1">
      <c r="A115" s="266"/>
      <c r="W115" s="34"/>
      <c r="X115" s="34"/>
      <c r="Y115" s="34"/>
    </row>
    <row r="116" spans="1:27">
      <c r="A116" s="266"/>
      <c r="N116" s="35" t="s">
        <v>92</v>
      </c>
      <c r="O116" s="36" t="s">
        <v>93</v>
      </c>
      <c r="P116" s="36" t="s">
        <v>93</v>
      </c>
      <c r="Q116" s="36" t="s">
        <v>93</v>
      </c>
      <c r="R116" s="36" t="s">
        <v>93</v>
      </c>
      <c r="S116" s="36" t="s">
        <v>95</v>
      </c>
      <c r="T116" s="36" t="s">
        <v>95</v>
      </c>
      <c r="U116" s="36" t="s">
        <v>95</v>
      </c>
      <c r="V116" s="37" t="s">
        <v>95</v>
      </c>
      <c r="W116" s="78" t="s">
        <v>175</v>
      </c>
    </row>
    <row r="117" spans="1:27">
      <c r="A117" s="266"/>
      <c r="N117" s="28" t="s">
        <v>92</v>
      </c>
      <c r="O117" s="34" t="s">
        <v>93</v>
      </c>
      <c r="P117" s="34" t="s">
        <v>93</v>
      </c>
      <c r="Q117" s="34" t="s">
        <v>93</v>
      </c>
      <c r="R117" s="34" t="s">
        <v>93</v>
      </c>
      <c r="S117" s="34" t="s">
        <v>95</v>
      </c>
      <c r="T117" s="34" t="s">
        <v>95</v>
      </c>
      <c r="U117" s="34" t="s">
        <v>95</v>
      </c>
      <c r="V117" s="38" t="s">
        <v>95</v>
      </c>
    </row>
    <row r="118" spans="1:27" ht="15" thickBot="1">
      <c r="A118" s="266"/>
      <c r="N118" s="40" t="s">
        <v>92</v>
      </c>
      <c r="O118" s="41" t="s">
        <v>93</v>
      </c>
      <c r="P118" s="41" t="s">
        <v>93</v>
      </c>
      <c r="Q118" s="41" t="s">
        <v>93</v>
      </c>
      <c r="R118" s="41" t="s">
        <v>93</v>
      </c>
      <c r="S118" s="41" t="s">
        <v>95</v>
      </c>
      <c r="T118" s="41" t="s">
        <v>95</v>
      </c>
      <c r="U118" s="41" t="s">
        <v>95</v>
      </c>
      <c r="V118" s="42" t="s">
        <v>95</v>
      </c>
    </row>
    <row r="119" spans="1:27">
      <c r="A119" s="266"/>
      <c r="N119" s="35" t="s">
        <v>102</v>
      </c>
      <c r="O119" s="36" t="s">
        <v>93</v>
      </c>
      <c r="P119" s="36" t="s">
        <v>93</v>
      </c>
      <c r="Q119" s="36" t="s">
        <v>93</v>
      </c>
      <c r="R119" s="36" t="s">
        <v>93</v>
      </c>
      <c r="S119" s="36" t="s">
        <v>94</v>
      </c>
      <c r="T119" s="36" t="s">
        <v>94</v>
      </c>
      <c r="U119" s="36" t="s">
        <v>94</v>
      </c>
      <c r="V119" s="36" t="s">
        <v>94</v>
      </c>
      <c r="W119" s="36" t="s">
        <v>94</v>
      </c>
      <c r="X119" s="36" t="s">
        <v>94</v>
      </c>
      <c r="Y119" s="36" t="s">
        <v>94</v>
      </c>
      <c r="Z119" s="37" t="s">
        <v>94</v>
      </c>
      <c r="AA119" s="78" t="s">
        <v>176</v>
      </c>
    </row>
    <row r="120" spans="1:27">
      <c r="A120" s="266"/>
      <c r="N120" s="28" t="s">
        <v>92</v>
      </c>
      <c r="O120" s="34" t="s">
        <v>93</v>
      </c>
      <c r="P120" s="34" t="s">
        <v>93</v>
      </c>
      <c r="Q120" s="34" t="s">
        <v>93</v>
      </c>
      <c r="R120" s="34" t="s">
        <v>93</v>
      </c>
      <c r="S120" s="34" t="s">
        <v>95</v>
      </c>
      <c r="T120" s="34" t="s">
        <v>95</v>
      </c>
      <c r="U120" s="34" t="s">
        <v>95</v>
      </c>
      <c r="V120" s="34" t="s">
        <v>95</v>
      </c>
      <c r="W120" s="34"/>
      <c r="X120" s="34"/>
      <c r="Y120" s="34"/>
      <c r="Z120" s="38"/>
    </row>
    <row r="121" spans="1:27">
      <c r="A121" s="266"/>
      <c r="N121" s="97"/>
      <c r="O121" s="98"/>
      <c r="P121" s="98"/>
      <c r="Q121" s="98"/>
      <c r="R121" s="98"/>
      <c r="S121" s="98"/>
      <c r="T121" s="98"/>
      <c r="U121" s="98"/>
      <c r="V121" s="99"/>
      <c r="W121" s="34"/>
      <c r="X121" s="34"/>
      <c r="Y121" s="34"/>
      <c r="Z121" s="38"/>
    </row>
    <row r="122" spans="1:27" ht="15" thickBot="1">
      <c r="A122" s="266"/>
      <c r="N122" s="40" t="s">
        <v>92</v>
      </c>
      <c r="O122" s="41" t="s">
        <v>93</v>
      </c>
      <c r="P122" s="41" t="s">
        <v>93</v>
      </c>
      <c r="Q122" s="41" t="s">
        <v>93</v>
      </c>
      <c r="R122" s="41" t="s">
        <v>93</v>
      </c>
      <c r="S122" s="41" t="s">
        <v>95</v>
      </c>
      <c r="T122" s="41" t="s">
        <v>95</v>
      </c>
      <c r="U122" s="41" t="s">
        <v>95</v>
      </c>
      <c r="V122" s="41" t="s">
        <v>95</v>
      </c>
      <c r="W122" s="93"/>
      <c r="X122" s="41"/>
      <c r="Y122" s="41"/>
      <c r="Z122" s="42"/>
    </row>
    <row r="123" spans="1:27">
      <c r="A123" s="266"/>
      <c r="N123" s="35" t="s">
        <v>102</v>
      </c>
      <c r="O123" s="36" t="s">
        <v>93</v>
      </c>
      <c r="P123" s="36" t="s">
        <v>93</v>
      </c>
      <c r="Q123" s="36" t="s">
        <v>93</v>
      </c>
      <c r="R123" s="36" t="s">
        <v>93</v>
      </c>
      <c r="S123" s="36" t="s">
        <v>94</v>
      </c>
      <c r="T123" s="36" t="s">
        <v>94</v>
      </c>
      <c r="U123" s="36" t="s">
        <v>94</v>
      </c>
      <c r="V123" s="36" t="s">
        <v>94</v>
      </c>
      <c r="W123" s="36" t="s">
        <v>94</v>
      </c>
      <c r="X123" s="36" t="s">
        <v>94</v>
      </c>
      <c r="Y123" s="36" t="s">
        <v>94</v>
      </c>
      <c r="Z123" s="37" t="s">
        <v>94</v>
      </c>
      <c r="AA123" s="34" t="s">
        <v>177</v>
      </c>
    </row>
    <row r="124" spans="1:27">
      <c r="A124" s="266"/>
      <c r="N124" s="28" t="s">
        <v>92</v>
      </c>
      <c r="O124" s="34" t="s">
        <v>93</v>
      </c>
      <c r="P124" s="34" t="s">
        <v>93</v>
      </c>
      <c r="Q124" s="34" t="s">
        <v>93</v>
      </c>
      <c r="R124" s="34" t="s">
        <v>93</v>
      </c>
      <c r="S124" s="34" t="s">
        <v>95</v>
      </c>
      <c r="T124" s="34" t="s">
        <v>95</v>
      </c>
      <c r="U124" s="34" t="s">
        <v>95</v>
      </c>
      <c r="V124" s="34" t="s">
        <v>95</v>
      </c>
      <c r="W124" s="34"/>
      <c r="X124" s="34"/>
      <c r="Y124" s="34"/>
      <c r="Z124" s="38"/>
    </row>
    <row r="125" spans="1:27">
      <c r="A125" s="266"/>
      <c r="N125" s="28" t="s">
        <v>92</v>
      </c>
      <c r="O125" s="34" t="s">
        <v>93</v>
      </c>
      <c r="P125" s="34" t="s">
        <v>93</v>
      </c>
      <c r="Q125" s="34" t="s">
        <v>93</v>
      </c>
      <c r="R125" s="34" t="s">
        <v>93</v>
      </c>
      <c r="S125" s="34" t="s">
        <v>95</v>
      </c>
      <c r="T125" s="34" t="s">
        <v>95</v>
      </c>
      <c r="U125" s="34" t="s">
        <v>95</v>
      </c>
      <c r="V125" s="34" t="s">
        <v>95</v>
      </c>
      <c r="W125" s="34"/>
      <c r="X125" s="34"/>
      <c r="Y125" s="34"/>
      <c r="Z125" s="38"/>
    </row>
    <row r="126" spans="1:27" ht="15" thickBot="1">
      <c r="A126" s="266"/>
      <c r="N126" s="40" t="s">
        <v>92</v>
      </c>
      <c r="O126" s="34" t="s">
        <v>93</v>
      </c>
      <c r="P126" s="34" t="s">
        <v>93</v>
      </c>
      <c r="Q126" s="34" t="s">
        <v>93</v>
      </c>
      <c r="R126" s="34" t="s">
        <v>93</v>
      </c>
      <c r="S126" s="34" t="s">
        <v>95</v>
      </c>
      <c r="T126" s="34" t="s">
        <v>95</v>
      </c>
      <c r="U126" s="34" t="s">
        <v>95</v>
      </c>
      <c r="V126" s="34" t="s">
        <v>95</v>
      </c>
      <c r="W126" s="108"/>
      <c r="X126" s="41"/>
      <c r="Y126" s="41"/>
      <c r="Z126" s="42"/>
    </row>
    <row r="127" spans="1:27">
      <c r="A127" s="266"/>
      <c r="O127" s="105" t="s">
        <v>98</v>
      </c>
      <c r="P127" s="36" t="s">
        <v>93</v>
      </c>
      <c r="Q127" s="36" t="s">
        <v>93</v>
      </c>
      <c r="R127" s="36" t="s">
        <v>99</v>
      </c>
      <c r="S127" s="36" t="s">
        <v>99</v>
      </c>
      <c r="T127" s="36" t="s">
        <v>99</v>
      </c>
      <c r="U127" s="36" t="s">
        <v>99</v>
      </c>
      <c r="V127" s="36" t="s">
        <v>99</v>
      </c>
      <c r="W127" s="37" t="s">
        <v>99</v>
      </c>
      <c r="X127" s="34"/>
      <c r="Y127" s="34"/>
    </row>
    <row r="128" spans="1:27">
      <c r="A128" s="266"/>
      <c r="O128" s="106" t="s">
        <v>98</v>
      </c>
      <c r="P128" s="34" t="s">
        <v>93</v>
      </c>
      <c r="Q128" s="34" t="s">
        <v>93</v>
      </c>
      <c r="R128" s="34" t="s">
        <v>99</v>
      </c>
      <c r="S128" s="34" t="s">
        <v>99</v>
      </c>
      <c r="T128" s="34" t="s">
        <v>99</v>
      </c>
      <c r="U128" s="34" t="s">
        <v>99</v>
      </c>
      <c r="V128" s="34" t="s">
        <v>99</v>
      </c>
      <c r="W128" s="38" t="s">
        <v>99</v>
      </c>
      <c r="X128" s="34"/>
      <c r="Y128" s="34"/>
    </row>
    <row r="129" spans="1:31" ht="15" thickBot="1">
      <c r="A129" s="266"/>
      <c r="O129" s="107" t="s">
        <v>98</v>
      </c>
      <c r="P129" s="41" t="s">
        <v>93</v>
      </c>
      <c r="Q129" s="41" t="s">
        <v>93</v>
      </c>
      <c r="R129" s="41" t="s">
        <v>99</v>
      </c>
      <c r="S129" s="41" t="s">
        <v>99</v>
      </c>
      <c r="T129" s="41" t="s">
        <v>99</v>
      </c>
      <c r="U129" s="41" t="s">
        <v>99</v>
      </c>
      <c r="V129" s="41" t="s">
        <v>99</v>
      </c>
      <c r="W129" s="42" t="s">
        <v>99</v>
      </c>
      <c r="X129" s="34"/>
      <c r="Y129" s="34"/>
      <c r="Z129" s="34"/>
    </row>
    <row r="130" spans="1:31">
      <c r="A130" s="274">
        <v>45231</v>
      </c>
      <c r="O130" s="105" t="s">
        <v>98</v>
      </c>
      <c r="P130" s="36" t="s">
        <v>93</v>
      </c>
      <c r="Q130" s="36" t="s">
        <v>93</v>
      </c>
      <c r="R130" s="36" t="s">
        <v>99</v>
      </c>
      <c r="S130" s="36" t="s">
        <v>99</v>
      </c>
      <c r="T130" s="36" t="s">
        <v>99</v>
      </c>
      <c r="U130" s="36" t="s">
        <v>99</v>
      </c>
      <c r="V130" s="36" t="s">
        <v>99</v>
      </c>
      <c r="W130" s="37" t="s">
        <v>99</v>
      </c>
    </row>
    <row r="131" spans="1:31">
      <c r="A131" s="274"/>
      <c r="O131" s="106" t="s">
        <v>98</v>
      </c>
      <c r="P131" s="34" t="s">
        <v>93</v>
      </c>
      <c r="Q131" s="34" t="s">
        <v>93</v>
      </c>
      <c r="R131" s="34" t="s">
        <v>99</v>
      </c>
      <c r="S131" s="34" t="s">
        <v>99</v>
      </c>
      <c r="T131" s="34" t="s">
        <v>99</v>
      </c>
      <c r="U131" s="34" t="s">
        <v>99</v>
      </c>
      <c r="V131" s="34" t="s">
        <v>99</v>
      </c>
      <c r="W131" s="38" t="s">
        <v>99</v>
      </c>
    </row>
    <row r="132" spans="1:31" ht="15" thickBot="1">
      <c r="A132" s="274"/>
      <c r="O132" s="106" t="s">
        <v>98</v>
      </c>
      <c r="P132" s="34" t="s">
        <v>93</v>
      </c>
      <c r="Q132" s="34" t="s">
        <v>93</v>
      </c>
      <c r="R132" s="34" t="s">
        <v>99</v>
      </c>
      <c r="S132" s="34" t="s">
        <v>99</v>
      </c>
      <c r="T132" s="34" t="s">
        <v>99</v>
      </c>
      <c r="U132" s="34" t="s">
        <v>99</v>
      </c>
      <c r="V132" s="34" t="s">
        <v>99</v>
      </c>
      <c r="W132" s="38" t="s">
        <v>99</v>
      </c>
    </row>
    <row r="133" spans="1:31">
      <c r="A133" s="274"/>
      <c r="O133" s="35" t="s">
        <v>92</v>
      </c>
      <c r="P133" s="36" t="s">
        <v>93</v>
      </c>
      <c r="Q133" s="36" t="s">
        <v>93</v>
      </c>
      <c r="R133" s="36" t="s">
        <v>93</v>
      </c>
      <c r="S133" s="36" t="s">
        <v>93</v>
      </c>
      <c r="T133" s="36" t="s">
        <v>95</v>
      </c>
      <c r="U133" s="36" t="s">
        <v>95</v>
      </c>
      <c r="V133" s="36" t="s">
        <v>95</v>
      </c>
      <c r="W133" s="37" t="s">
        <v>95</v>
      </c>
      <c r="X133" s="34" t="s">
        <v>178</v>
      </c>
    </row>
    <row r="134" spans="1:31">
      <c r="A134" s="274"/>
      <c r="O134" s="28" t="s">
        <v>92</v>
      </c>
      <c r="P134" s="34" t="s">
        <v>93</v>
      </c>
      <c r="Q134" s="34" t="s">
        <v>93</v>
      </c>
      <c r="R134" s="34" t="s">
        <v>93</v>
      </c>
      <c r="S134" s="34" t="s">
        <v>93</v>
      </c>
      <c r="T134" s="34" t="s">
        <v>95</v>
      </c>
      <c r="U134" s="34" t="s">
        <v>95</v>
      </c>
      <c r="V134" s="34" t="s">
        <v>95</v>
      </c>
      <c r="W134" s="38" t="s">
        <v>95</v>
      </c>
      <c r="X134" s="34"/>
      <c r="Y134" s="34"/>
      <c r="Z134" s="34"/>
      <c r="AA134" s="34"/>
    </row>
    <row r="135" spans="1:31">
      <c r="A135" s="274"/>
      <c r="O135" s="28" t="s">
        <v>92</v>
      </c>
      <c r="P135" s="34" t="s">
        <v>93</v>
      </c>
      <c r="Q135" s="34" t="s">
        <v>93</v>
      </c>
      <c r="R135" s="34" t="s">
        <v>93</v>
      </c>
      <c r="S135" s="34" t="s">
        <v>93</v>
      </c>
      <c r="T135" s="34" t="s">
        <v>95</v>
      </c>
      <c r="U135" s="34" t="s">
        <v>95</v>
      </c>
      <c r="V135" s="34" t="s">
        <v>95</v>
      </c>
      <c r="W135" s="38" t="s">
        <v>95</v>
      </c>
      <c r="X135" s="34"/>
      <c r="Y135" s="34"/>
      <c r="Z135" s="34"/>
      <c r="AA135" s="34"/>
    </row>
    <row r="136" spans="1:31" ht="15" thickBot="1">
      <c r="A136" s="274"/>
      <c r="O136" s="40" t="s">
        <v>92</v>
      </c>
      <c r="P136" s="41" t="s">
        <v>93</v>
      </c>
      <c r="Q136" s="41" t="s">
        <v>93</v>
      </c>
      <c r="R136" s="41" t="s">
        <v>93</v>
      </c>
      <c r="S136" s="41" t="s">
        <v>93</v>
      </c>
      <c r="T136" s="41" t="s">
        <v>95</v>
      </c>
      <c r="U136" s="41" t="s">
        <v>95</v>
      </c>
      <c r="V136" s="41" t="s">
        <v>95</v>
      </c>
      <c r="W136" s="42" t="s">
        <v>95</v>
      </c>
    </row>
    <row r="137" spans="1:31">
      <c r="A137" s="274"/>
      <c r="W137" s="85"/>
      <c r="X137" s="78"/>
    </row>
    <row r="138" spans="1:31">
      <c r="A138" s="274"/>
      <c r="W138" s="85"/>
      <c r="X138" s="78"/>
    </row>
    <row r="139" spans="1:31" ht="15" thickBot="1">
      <c r="A139" s="274"/>
      <c r="W139" s="85"/>
      <c r="X139" s="78"/>
    </row>
    <row r="140" spans="1:31">
      <c r="A140" s="274"/>
      <c r="Q140" s="35" t="s">
        <v>92</v>
      </c>
      <c r="R140" s="36" t="s">
        <v>93</v>
      </c>
      <c r="S140" s="36" t="s">
        <v>93</v>
      </c>
      <c r="T140" s="36" t="s">
        <v>93</v>
      </c>
      <c r="U140" s="36" t="s">
        <v>93</v>
      </c>
      <c r="V140" s="36" t="s">
        <v>95</v>
      </c>
      <c r="W140" s="36" t="s">
        <v>95</v>
      </c>
      <c r="X140" s="36" t="s">
        <v>95</v>
      </c>
      <c r="Y140" s="37" t="s">
        <v>95</v>
      </c>
      <c r="Z140" s="104" t="s">
        <v>179</v>
      </c>
    </row>
    <row r="141" spans="1:31">
      <c r="A141" s="274"/>
      <c r="Q141" s="28" t="s">
        <v>92</v>
      </c>
      <c r="R141" s="34" t="s">
        <v>93</v>
      </c>
      <c r="S141" s="34" t="s">
        <v>93</v>
      </c>
      <c r="T141" s="34" t="s">
        <v>93</v>
      </c>
      <c r="U141" s="34" t="s">
        <v>93</v>
      </c>
      <c r="V141" s="34" t="s">
        <v>95</v>
      </c>
      <c r="W141" s="34" t="s">
        <v>95</v>
      </c>
      <c r="X141" s="34" t="s">
        <v>95</v>
      </c>
      <c r="Y141" s="38" t="s">
        <v>95</v>
      </c>
      <c r="Z141" s="34"/>
      <c r="AA141" s="34"/>
      <c r="AB141" s="34"/>
      <c r="AC141" s="34"/>
    </row>
    <row r="142" spans="1:31">
      <c r="A142" s="274"/>
      <c r="Q142" s="28" t="s">
        <v>92</v>
      </c>
      <c r="R142" s="34" t="s">
        <v>93</v>
      </c>
      <c r="S142" s="34" t="s">
        <v>93</v>
      </c>
      <c r="T142" s="34" t="s">
        <v>93</v>
      </c>
      <c r="U142" s="34" t="s">
        <v>93</v>
      </c>
      <c r="V142" s="34" t="s">
        <v>95</v>
      </c>
      <c r="W142" s="34" t="s">
        <v>95</v>
      </c>
      <c r="X142" s="34" t="s">
        <v>95</v>
      </c>
      <c r="Y142" s="38" t="s">
        <v>95</v>
      </c>
      <c r="Z142" s="34"/>
      <c r="AA142" s="34"/>
      <c r="AB142" s="34"/>
      <c r="AC142" s="34"/>
    </row>
    <row r="143" spans="1:31" ht="15" thickBot="1">
      <c r="A143" s="274"/>
      <c r="Q143" s="40" t="s">
        <v>92</v>
      </c>
      <c r="R143" s="34" t="s">
        <v>93</v>
      </c>
      <c r="S143" s="34" t="s">
        <v>93</v>
      </c>
      <c r="T143" s="34" t="s">
        <v>93</v>
      </c>
      <c r="U143" s="34" t="s">
        <v>93</v>
      </c>
      <c r="V143" s="34" t="s">
        <v>95</v>
      </c>
      <c r="W143" s="34" t="s">
        <v>95</v>
      </c>
      <c r="X143" s="34" t="s">
        <v>95</v>
      </c>
      <c r="Y143" s="38" t="s">
        <v>95</v>
      </c>
    </row>
    <row r="144" spans="1:31">
      <c r="A144" s="274"/>
      <c r="O144" s="21"/>
      <c r="P144" s="34"/>
      <c r="R144" s="35" t="s">
        <v>102</v>
      </c>
      <c r="S144" s="36" t="s">
        <v>93</v>
      </c>
      <c r="T144" s="36" t="s">
        <v>93</v>
      </c>
      <c r="U144" s="36" t="s">
        <v>93</v>
      </c>
      <c r="V144" s="36" t="s">
        <v>93</v>
      </c>
      <c r="W144" s="36" t="s">
        <v>94</v>
      </c>
      <c r="X144" s="36" t="s">
        <v>94</v>
      </c>
      <c r="Y144" s="36" t="s">
        <v>94</v>
      </c>
      <c r="Z144" s="36" t="s">
        <v>94</v>
      </c>
      <c r="AA144" s="36" t="s">
        <v>94</v>
      </c>
      <c r="AB144" s="36" t="s">
        <v>94</v>
      </c>
      <c r="AC144" s="36" t="s">
        <v>94</v>
      </c>
      <c r="AD144" s="37" t="s">
        <v>94</v>
      </c>
      <c r="AE144" s="78" t="s">
        <v>180</v>
      </c>
    </row>
    <row r="145" spans="1:32">
      <c r="A145" s="274"/>
      <c r="R145" s="28" t="s">
        <v>102</v>
      </c>
      <c r="S145" s="34" t="s">
        <v>93</v>
      </c>
      <c r="T145" s="34" t="s">
        <v>93</v>
      </c>
      <c r="U145" s="34" t="s">
        <v>93</v>
      </c>
      <c r="V145" s="34" t="s">
        <v>93</v>
      </c>
      <c r="W145" s="34" t="s">
        <v>94</v>
      </c>
      <c r="X145" s="34" t="s">
        <v>94</v>
      </c>
      <c r="Y145" s="34" t="s">
        <v>94</v>
      </c>
      <c r="Z145" s="34" t="s">
        <v>94</v>
      </c>
      <c r="AA145" s="34" t="s">
        <v>94</v>
      </c>
      <c r="AB145" s="34" t="s">
        <v>94</v>
      </c>
      <c r="AC145" s="34" t="s">
        <v>94</v>
      </c>
      <c r="AD145" s="38" t="s">
        <v>94</v>
      </c>
    </row>
    <row r="146" spans="1:32">
      <c r="A146" s="274"/>
      <c r="R146" s="28" t="s">
        <v>92</v>
      </c>
      <c r="S146" s="34" t="s">
        <v>93</v>
      </c>
      <c r="T146" s="34" t="s">
        <v>93</v>
      </c>
      <c r="U146" s="34" t="s">
        <v>93</v>
      </c>
      <c r="V146" s="34" t="s">
        <v>93</v>
      </c>
      <c r="W146" s="34" t="s">
        <v>95</v>
      </c>
      <c r="X146" s="34" t="s">
        <v>95</v>
      </c>
      <c r="Y146" s="34" t="s">
        <v>95</v>
      </c>
      <c r="Z146" s="34" t="s">
        <v>95</v>
      </c>
      <c r="AA146" s="34"/>
      <c r="AB146" s="34"/>
      <c r="AC146" s="34"/>
      <c r="AD146" s="38"/>
    </row>
    <row r="147" spans="1:32" ht="15" thickBot="1">
      <c r="A147" s="274"/>
      <c r="R147" s="40" t="s">
        <v>92</v>
      </c>
      <c r="S147" s="41" t="s">
        <v>93</v>
      </c>
      <c r="T147" s="41" t="s">
        <v>93</v>
      </c>
      <c r="U147" s="41" t="s">
        <v>93</v>
      </c>
      <c r="V147" s="41" t="s">
        <v>93</v>
      </c>
      <c r="W147" s="41" t="s">
        <v>95</v>
      </c>
      <c r="X147" s="41" t="s">
        <v>95</v>
      </c>
      <c r="Y147" s="41" t="s">
        <v>95</v>
      </c>
      <c r="Z147" s="41" t="s">
        <v>95</v>
      </c>
      <c r="AA147" s="48"/>
      <c r="AB147" s="48"/>
      <c r="AC147" s="48"/>
      <c r="AD147" s="45"/>
    </row>
    <row r="148" spans="1:32">
      <c r="A148" s="274"/>
      <c r="Q148" s="105" t="s">
        <v>98</v>
      </c>
      <c r="R148" s="36" t="s">
        <v>93</v>
      </c>
      <c r="S148" s="36" t="s">
        <v>93</v>
      </c>
      <c r="T148" s="36" t="s">
        <v>99</v>
      </c>
      <c r="U148" s="36" t="s">
        <v>99</v>
      </c>
      <c r="V148" s="36" t="s">
        <v>99</v>
      </c>
      <c r="W148" s="36" t="s">
        <v>99</v>
      </c>
      <c r="X148" s="36" t="s">
        <v>99</v>
      </c>
      <c r="Y148" s="37" t="s">
        <v>99</v>
      </c>
    </row>
    <row r="149" spans="1:32">
      <c r="A149" s="274"/>
      <c r="Q149" s="106" t="s">
        <v>98</v>
      </c>
      <c r="R149" s="34" t="s">
        <v>93</v>
      </c>
      <c r="S149" s="34" t="s">
        <v>93</v>
      </c>
      <c r="T149" s="34" t="s">
        <v>99</v>
      </c>
      <c r="U149" s="34" t="s">
        <v>99</v>
      </c>
      <c r="V149" s="34" t="s">
        <v>99</v>
      </c>
      <c r="W149" s="34" t="s">
        <v>99</v>
      </c>
      <c r="X149" s="34" t="s">
        <v>99</v>
      </c>
      <c r="Y149" s="38" t="s">
        <v>99</v>
      </c>
    </row>
    <row r="150" spans="1:32">
      <c r="A150" s="274"/>
      <c r="Q150" s="106" t="s">
        <v>98</v>
      </c>
      <c r="R150" s="34" t="s">
        <v>93</v>
      </c>
      <c r="S150" s="34" t="s">
        <v>93</v>
      </c>
      <c r="T150" s="34" t="s">
        <v>99</v>
      </c>
      <c r="U150" s="34" t="s">
        <v>99</v>
      </c>
      <c r="V150" s="34" t="s">
        <v>99</v>
      </c>
      <c r="W150" s="34" t="s">
        <v>99</v>
      </c>
      <c r="X150" s="34" t="s">
        <v>99</v>
      </c>
      <c r="Y150" s="38" t="s">
        <v>99</v>
      </c>
    </row>
    <row r="151" spans="1:32" ht="15" thickBot="1">
      <c r="A151" s="274"/>
      <c r="Q151" s="107" t="s">
        <v>98</v>
      </c>
      <c r="R151" s="41" t="s">
        <v>93</v>
      </c>
      <c r="S151" s="41" t="s">
        <v>93</v>
      </c>
      <c r="T151" s="41" t="s">
        <v>99</v>
      </c>
      <c r="U151" s="41" t="s">
        <v>99</v>
      </c>
      <c r="V151" s="41" t="s">
        <v>99</v>
      </c>
      <c r="W151" s="41" t="s">
        <v>99</v>
      </c>
      <c r="X151" s="41" t="s">
        <v>99</v>
      </c>
      <c r="Y151" s="42" t="s">
        <v>99</v>
      </c>
    </row>
    <row r="152" spans="1:32" ht="15" thickBot="1">
      <c r="A152" s="100"/>
      <c r="Q152" s="21"/>
      <c r="R152" s="34"/>
    </row>
    <row r="153" spans="1:32">
      <c r="A153" s="100"/>
      <c r="Q153" s="21"/>
      <c r="R153" s="34"/>
      <c r="S153" s="35" t="s">
        <v>102</v>
      </c>
      <c r="T153" s="36" t="s">
        <v>93</v>
      </c>
      <c r="U153" s="36" t="s">
        <v>93</v>
      </c>
      <c r="V153" s="36" t="s">
        <v>93</v>
      </c>
      <c r="W153" s="36" t="s">
        <v>93</v>
      </c>
      <c r="X153" s="36" t="s">
        <v>94</v>
      </c>
      <c r="Y153" s="36" t="s">
        <v>94</v>
      </c>
      <c r="Z153" s="36" t="s">
        <v>94</v>
      </c>
      <c r="AA153" s="36" t="s">
        <v>94</v>
      </c>
      <c r="AB153" s="36" t="s">
        <v>94</v>
      </c>
      <c r="AC153" s="36" t="s">
        <v>94</v>
      </c>
      <c r="AD153" s="36" t="s">
        <v>94</v>
      </c>
      <c r="AE153" s="37" t="s">
        <v>94</v>
      </c>
      <c r="AF153" s="104" t="s">
        <v>181</v>
      </c>
    </row>
    <row r="154" spans="1:32">
      <c r="A154" s="274">
        <v>45292</v>
      </c>
      <c r="S154" s="28" t="s">
        <v>102</v>
      </c>
      <c r="T154" s="34" t="s">
        <v>93</v>
      </c>
      <c r="U154" s="34" t="s">
        <v>93</v>
      </c>
      <c r="V154" s="34" t="s">
        <v>93</v>
      </c>
      <c r="W154" s="34" t="s">
        <v>93</v>
      </c>
      <c r="X154" s="34" t="s">
        <v>94</v>
      </c>
      <c r="Y154" s="34" t="s">
        <v>94</v>
      </c>
      <c r="Z154" s="34" t="s">
        <v>94</v>
      </c>
      <c r="AA154" s="34" t="s">
        <v>94</v>
      </c>
      <c r="AB154" s="34" t="s">
        <v>94</v>
      </c>
      <c r="AC154" s="34" t="s">
        <v>94</v>
      </c>
      <c r="AD154" s="34" t="s">
        <v>94</v>
      </c>
      <c r="AE154" s="38" t="s">
        <v>94</v>
      </c>
    </row>
    <row r="155" spans="1:32">
      <c r="A155" s="266"/>
      <c r="S155" s="28" t="s">
        <v>92</v>
      </c>
      <c r="T155" s="34" t="s">
        <v>93</v>
      </c>
      <c r="U155" s="34" t="s">
        <v>93</v>
      </c>
      <c r="V155" s="34" t="s">
        <v>93</v>
      </c>
      <c r="W155" s="34" t="s">
        <v>93</v>
      </c>
      <c r="X155" s="34" t="s">
        <v>95</v>
      </c>
      <c r="Y155" s="34" t="s">
        <v>95</v>
      </c>
      <c r="Z155" s="34" t="s">
        <v>95</v>
      </c>
      <c r="AA155" s="34" t="s">
        <v>95</v>
      </c>
      <c r="AB155" s="34"/>
      <c r="AC155" s="34"/>
      <c r="AD155" s="34"/>
      <c r="AE155" s="38"/>
    </row>
    <row r="156" spans="1:32">
      <c r="A156" s="266"/>
      <c r="S156" s="28" t="s">
        <v>92</v>
      </c>
      <c r="T156" s="34" t="s">
        <v>93</v>
      </c>
      <c r="U156" s="34" t="s">
        <v>93</v>
      </c>
      <c r="V156" s="34" t="s">
        <v>93</v>
      </c>
      <c r="W156" s="34" t="s">
        <v>93</v>
      </c>
      <c r="X156" s="34" t="s">
        <v>95</v>
      </c>
      <c r="Y156" s="34" t="s">
        <v>95</v>
      </c>
      <c r="Z156" s="34" t="s">
        <v>95</v>
      </c>
      <c r="AA156" s="34" t="s">
        <v>95</v>
      </c>
      <c r="AB156" s="34"/>
      <c r="AC156" s="34"/>
      <c r="AD156" s="34"/>
      <c r="AE156" s="38"/>
    </row>
    <row r="157" spans="1:32">
      <c r="A157" s="266"/>
      <c r="S157" s="28" t="s">
        <v>92</v>
      </c>
      <c r="T157" s="34" t="s">
        <v>93</v>
      </c>
      <c r="U157" s="34" t="s">
        <v>93</v>
      </c>
      <c r="V157" s="34" t="s">
        <v>93</v>
      </c>
      <c r="W157" s="34" t="s">
        <v>93</v>
      </c>
      <c r="X157" s="34" t="s">
        <v>95</v>
      </c>
      <c r="Y157" s="34" t="s">
        <v>95</v>
      </c>
      <c r="Z157" s="34" t="s">
        <v>95</v>
      </c>
      <c r="AA157" s="34" t="s">
        <v>95</v>
      </c>
      <c r="AB157" s="34"/>
      <c r="AC157" s="34"/>
      <c r="AD157" s="34"/>
      <c r="AE157" s="38"/>
    </row>
    <row r="158" spans="1:32" ht="15" thickBot="1">
      <c r="A158" s="266"/>
      <c r="S158" s="40" t="s">
        <v>92</v>
      </c>
      <c r="T158" s="41" t="s">
        <v>93</v>
      </c>
      <c r="U158" s="41" t="s">
        <v>93</v>
      </c>
      <c r="V158" s="41" t="s">
        <v>93</v>
      </c>
      <c r="W158" s="41" t="s">
        <v>93</v>
      </c>
      <c r="X158" s="41" t="s">
        <v>95</v>
      </c>
      <c r="Y158" s="41" t="s">
        <v>95</v>
      </c>
      <c r="Z158" s="41" t="s">
        <v>95</v>
      </c>
      <c r="AA158" s="41" t="s">
        <v>95</v>
      </c>
      <c r="AB158" s="48"/>
      <c r="AC158" s="48"/>
      <c r="AD158" s="48"/>
      <c r="AE158" s="45"/>
    </row>
    <row r="159" spans="1:32">
      <c r="A159" s="266"/>
      <c r="S159" s="105" t="s">
        <v>98</v>
      </c>
      <c r="T159" s="36" t="s">
        <v>93</v>
      </c>
      <c r="U159" s="36" t="s">
        <v>93</v>
      </c>
      <c r="V159" s="36" t="s">
        <v>99</v>
      </c>
      <c r="W159" s="36" t="s">
        <v>99</v>
      </c>
      <c r="X159" s="36" t="s">
        <v>99</v>
      </c>
      <c r="Y159" s="36" t="s">
        <v>99</v>
      </c>
      <c r="Z159" s="36" t="s">
        <v>99</v>
      </c>
      <c r="AA159" s="37" t="s">
        <v>99</v>
      </c>
    </row>
    <row r="160" spans="1:32">
      <c r="A160" s="266"/>
      <c r="S160" s="106" t="s">
        <v>98</v>
      </c>
      <c r="T160" s="34" t="s">
        <v>93</v>
      </c>
      <c r="U160" s="34" t="s">
        <v>93</v>
      </c>
      <c r="V160" s="34" t="s">
        <v>99</v>
      </c>
      <c r="W160" s="34" t="s">
        <v>99</v>
      </c>
      <c r="X160" s="34" t="s">
        <v>99</v>
      </c>
      <c r="Y160" s="34" t="s">
        <v>99</v>
      </c>
      <c r="Z160" s="34" t="s">
        <v>99</v>
      </c>
      <c r="AA160" s="38" t="s">
        <v>99</v>
      </c>
    </row>
    <row r="161" spans="1:36" ht="15" thickBot="1">
      <c r="A161" s="266"/>
      <c r="S161" s="107" t="s">
        <v>98</v>
      </c>
      <c r="T161" s="41" t="s">
        <v>93</v>
      </c>
      <c r="U161" s="41" t="s">
        <v>93</v>
      </c>
      <c r="V161" s="41" t="s">
        <v>99</v>
      </c>
      <c r="W161" s="41" t="s">
        <v>99</v>
      </c>
      <c r="X161" s="41" t="s">
        <v>99</v>
      </c>
      <c r="Y161" s="41" t="s">
        <v>99</v>
      </c>
      <c r="Z161" s="41" t="s">
        <v>99</v>
      </c>
      <c r="AA161" s="42" t="s">
        <v>99</v>
      </c>
    </row>
    <row r="162" spans="1:36" ht="15" thickBot="1">
      <c r="A162" s="266"/>
      <c r="S162" s="21"/>
      <c r="T162" s="34"/>
      <c r="U162" s="34"/>
      <c r="V162" s="34"/>
      <c r="W162" s="34"/>
      <c r="X162" s="34"/>
      <c r="Y162" s="34"/>
      <c r="Z162" s="34"/>
      <c r="AA162" s="34"/>
      <c r="AD162" s="34"/>
    </row>
    <row r="163" spans="1:36">
      <c r="A163" s="274">
        <v>45323</v>
      </c>
      <c r="U163" s="105" t="s">
        <v>98</v>
      </c>
      <c r="V163" s="36" t="s">
        <v>93</v>
      </c>
      <c r="W163" s="36" t="s">
        <v>93</v>
      </c>
      <c r="X163" s="36" t="s">
        <v>99</v>
      </c>
      <c r="Y163" s="36" t="s">
        <v>99</v>
      </c>
      <c r="Z163" s="36" t="s">
        <v>99</v>
      </c>
      <c r="AA163" s="36" t="s">
        <v>99</v>
      </c>
      <c r="AB163" s="36" t="s">
        <v>99</v>
      </c>
      <c r="AC163" s="37" t="s">
        <v>99</v>
      </c>
      <c r="AD163" s="34"/>
    </row>
    <row r="164" spans="1:36">
      <c r="A164" s="274"/>
      <c r="U164" s="106" t="s">
        <v>98</v>
      </c>
      <c r="V164" s="34" t="s">
        <v>93</v>
      </c>
      <c r="W164" s="34" t="s">
        <v>93</v>
      </c>
      <c r="X164" s="34" t="s">
        <v>99</v>
      </c>
      <c r="Y164" s="34" t="s">
        <v>99</v>
      </c>
      <c r="Z164" s="34" t="s">
        <v>99</v>
      </c>
      <c r="AA164" s="34" t="s">
        <v>99</v>
      </c>
      <c r="AB164" s="34" t="s">
        <v>99</v>
      </c>
      <c r="AC164" s="38" t="s">
        <v>99</v>
      </c>
      <c r="AD164" s="34"/>
    </row>
    <row r="165" spans="1:36" ht="15" thickBot="1">
      <c r="A165" s="274"/>
      <c r="U165" s="107" t="s">
        <v>98</v>
      </c>
      <c r="V165" s="41" t="s">
        <v>93</v>
      </c>
      <c r="W165" s="41" t="s">
        <v>93</v>
      </c>
      <c r="X165" s="41" t="s">
        <v>99</v>
      </c>
      <c r="Y165" s="41" t="s">
        <v>99</v>
      </c>
      <c r="Z165" s="41" t="s">
        <v>99</v>
      </c>
      <c r="AA165" s="41" t="s">
        <v>99</v>
      </c>
      <c r="AB165" s="41" t="s">
        <v>99</v>
      </c>
      <c r="AC165" s="42" t="s">
        <v>99</v>
      </c>
      <c r="AD165" s="34"/>
    </row>
    <row r="166" spans="1:36">
      <c r="A166" s="274"/>
      <c r="AD166" s="34"/>
    </row>
    <row r="167" spans="1:36" ht="15" thickBot="1">
      <c r="A167" s="274"/>
    </row>
    <row r="168" spans="1:36">
      <c r="A168" s="274">
        <v>45352</v>
      </c>
      <c r="W168" s="35" t="s">
        <v>102</v>
      </c>
      <c r="X168" s="36" t="s">
        <v>93</v>
      </c>
      <c r="Y168" s="36" t="s">
        <v>93</v>
      </c>
      <c r="Z168" s="36" t="s">
        <v>93</v>
      </c>
      <c r="AA168" s="36" t="s">
        <v>93</v>
      </c>
      <c r="AB168" s="36" t="s">
        <v>94</v>
      </c>
      <c r="AC168" s="36" t="s">
        <v>94</v>
      </c>
      <c r="AD168" s="36" t="s">
        <v>94</v>
      </c>
      <c r="AE168" s="36" t="s">
        <v>94</v>
      </c>
      <c r="AF168" s="36" t="s">
        <v>94</v>
      </c>
      <c r="AG168" s="36" t="s">
        <v>94</v>
      </c>
      <c r="AH168" s="36" t="s">
        <v>94</v>
      </c>
      <c r="AI168" s="37" t="s">
        <v>94</v>
      </c>
      <c r="AJ168" s="78" t="s">
        <v>182</v>
      </c>
    </row>
    <row r="169" spans="1:36">
      <c r="A169" s="274"/>
      <c r="W169" s="28" t="s">
        <v>92</v>
      </c>
      <c r="X169" s="34" t="s">
        <v>93</v>
      </c>
      <c r="Y169" s="34" t="s">
        <v>93</v>
      </c>
      <c r="Z169" s="34" t="s">
        <v>93</v>
      </c>
      <c r="AA169" s="34" t="s">
        <v>93</v>
      </c>
      <c r="AB169" s="34" t="s">
        <v>95</v>
      </c>
      <c r="AC169" s="34" t="s">
        <v>95</v>
      </c>
      <c r="AD169" s="34" t="s">
        <v>95</v>
      </c>
      <c r="AE169" s="34" t="s">
        <v>95</v>
      </c>
      <c r="AF169" s="34"/>
      <c r="AG169" s="34"/>
      <c r="AH169" s="34"/>
      <c r="AI169" s="38"/>
    </row>
    <row r="170" spans="1:36">
      <c r="A170" s="274"/>
      <c r="W170" s="28" t="s">
        <v>92</v>
      </c>
      <c r="X170" s="34" t="s">
        <v>93</v>
      </c>
      <c r="Y170" s="34" t="s">
        <v>93</v>
      </c>
      <c r="Z170" s="34" t="s">
        <v>93</v>
      </c>
      <c r="AA170" s="34" t="s">
        <v>93</v>
      </c>
      <c r="AB170" s="34" t="s">
        <v>95</v>
      </c>
      <c r="AC170" s="34" t="s">
        <v>95</v>
      </c>
      <c r="AD170" s="34" t="s">
        <v>95</v>
      </c>
      <c r="AE170" s="34" t="s">
        <v>95</v>
      </c>
      <c r="AF170" s="34"/>
      <c r="AG170" s="34"/>
      <c r="AH170" s="34"/>
      <c r="AI170" s="38"/>
    </row>
    <row r="171" spans="1:36">
      <c r="A171" s="274"/>
      <c r="W171" s="28" t="s">
        <v>92</v>
      </c>
      <c r="X171" s="34" t="s">
        <v>93</v>
      </c>
      <c r="Y171" s="34" t="s">
        <v>93</v>
      </c>
      <c r="Z171" s="34" t="s">
        <v>93</v>
      </c>
      <c r="AA171" s="34" t="s">
        <v>93</v>
      </c>
      <c r="AB171" s="34" t="s">
        <v>95</v>
      </c>
      <c r="AC171" s="34" t="s">
        <v>95</v>
      </c>
      <c r="AD171" s="34" t="s">
        <v>95</v>
      </c>
      <c r="AE171" s="34" t="s">
        <v>95</v>
      </c>
      <c r="AI171" s="39"/>
    </row>
    <row r="172" spans="1:36" ht="15" thickBot="1">
      <c r="A172" s="274"/>
      <c r="V172" s="21"/>
      <c r="W172" s="40" t="s">
        <v>92</v>
      </c>
      <c r="X172" s="41" t="s">
        <v>93</v>
      </c>
      <c r="Y172" s="41" t="s">
        <v>93</v>
      </c>
      <c r="Z172" s="41" t="s">
        <v>93</v>
      </c>
      <c r="AA172" s="41" t="s">
        <v>93</v>
      </c>
      <c r="AB172" s="41" t="s">
        <v>95</v>
      </c>
      <c r="AC172" s="41" t="s">
        <v>95</v>
      </c>
      <c r="AD172" s="41" t="s">
        <v>95</v>
      </c>
      <c r="AE172" s="41" t="s">
        <v>95</v>
      </c>
      <c r="AF172" s="48"/>
      <c r="AG172" s="48"/>
      <c r="AH172" s="48"/>
      <c r="AI172" s="45"/>
    </row>
    <row r="173" spans="1:36" ht="15" thickBot="1">
      <c r="A173" s="274"/>
    </row>
    <row r="174" spans="1:36">
      <c r="A174" s="274"/>
      <c r="W174" s="105" t="s">
        <v>98</v>
      </c>
      <c r="X174" s="36" t="s">
        <v>93</v>
      </c>
      <c r="Y174" s="36" t="s">
        <v>93</v>
      </c>
      <c r="Z174" s="36" t="s">
        <v>99</v>
      </c>
      <c r="AA174" s="36" t="s">
        <v>99</v>
      </c>
      <c r="AB174" s="36" t="s">
        <v>99</v>
      </c>
      <c r="AC174" s="36" t="s">
        <v>99</v>
      </c>
      <c r="AD174" s="36" t="s">
        <v>99</v>
      </c>
      <c r="AE174" s="37" t="s">
        <v>99</v>
      </c>
    </row>
    <row r="175" spans="1:36">
      <c r="A175" s="274"/>
      <c r="W175" s="106" t="s">
        <v>98</v>
      </c>
      <c r="X175" s="34" t="s">
        <v>93</v>
      </c>
      <c r="Y175" s="34" t="s">
        <v>93</v>
      </c>
      <c r="Z175" s="34" t="s">
        <v>99</v>
      </c>
      <c r="AA175" s="34" t="s">
        <v>99</v>
      </c>
      <c r="AB175" s="34" t="s">
        <v>99</v>
      </c>
      <c r="AC175" s="34" t="s">
        <v>99</v>
      </c>
      <c r="AD175" s="34" t="s">
        <v>99</v>
      </c>
      <c r="AE175" s="38" t="s">
        <v>99</v>
      </c>
    </row>
    <row r="176" spans="1:36" ht="15" thickBot="1">
      <c r="A176" s="274"/>
      <c r="W176" s="107" t="s">
        <v>98</v>
      </c>
      <c r="X176" s="41" t="s">
        <v>93</v>
      </c>
      <c r="Y176" s="41" t="s">
        <v>93</v>
      </c>
      <c r="Z176" s="41" t="s">
        <v>99</v>
      </c>
      <c r="AA176" s="41" t="s">
        <v>99</v>
      </c>
      <c r="AB176" s="41" t="s">
        <v>99</v>
      </c>
      <c r="AC176" s="41" t="s">
        <v>99</v>
      </c>
      <c r="AD176" s="41" t="s">
        <v>99</v>
      </c>
      <c r="AE176" s="42" t="s">
        <v>99</v>
      </c>
    </row>
    <row r="177" spans="1:39" ht="15" thickBot="1">
      <c r="A177" s="274"/>
      <c r="W177" s="21"/>
      <c r="X177" s="34"/>
      <c r="Y177" s="34"/>
      <c r="Z177" s="34"/>
      <c r="AA177" s="34"/>
      <c r="AB177" s="34"/>
      <c r="AC177" s="34"/>
      <c r="AD177" s="34"/>
      <c r="AE177" s="34"/>
    </row>
    <row r="178" spans="1:39">
      <c r="A178" s="274"/>
      <c r="X178" s="35" t="s">
        <v>102</v>
      </c>
      <c r="Y178" s="36" t="s">
        <v>93</v>
      </c>
      <c r="Z178" s="36" t="s">
        <v>93</v>
      </c>
      <c r="AA178" s="36" t="s">
        <v>93</v>
      </c>
      <c r="AB178" s="36" t="s">
        <v>93</v>
      </c>
      <c r="AC178" s="36" t="s">
        <v>94</v>
      </c>
      <c r="AD178" s="36" t="s">
        <v>94</v>
      </c>
      <c r="AE178" s="36" t="s">
        <v>94</v>
      </c>
      <c r="AF178" s="36" t="s">
        <v>94</v>
      </c>
      <c r="AG178" s="36" t="s">
        <v>94</v>
      </c>
      <c r="AH178" s="36" t="s">
        <v>94</v>
      </c>
      <c r="AI178" s="36" t="s">
        <v>94</v>
      </c>
      <c r="AJ178" s="37" t="s">
        <v>94</v>
      </c>
      <c r="AK178" s="78" t="s">
        <v>183</v>
      </c>
    </row>
    <row r="179" spans="1:39">
      <c r="A179" s="274"/>
      <c r="X179" s="28" t="s">
        <v>92</v>
      </c>
      <c r="Y179" s="34" t="s">
        <v>93</v>
      </c>
      <c r="Z179" s="34" t="s">
        <v>93</v>
      </c>
      <c r="AA179" s="34" t="s">
        <v>93</v>
      </c>
      <c r="AB179" s="34" t="s">
        <v>93</v>
      </c>
      <c r="AC179" s="34" t="s">
        <v>95</v>
      </c>
      <c r="AD179" s="34" t="s">
        <v>95</v>
      </c>
      <c r="AE179" s="34" t="s">
        <v>95</v>
      </c>
      <c r="AF179" s="34" t="s">
        <v>95</v>
      </c>
      <c r="AG179" s="34"/>
      <c r="AH179" s="34"/>
      <c r="AI179" s="34"/>
      <c r="AJ179" s="38"/>
    </row>
    <row r="180" spans="1:39">
      <c r="A180" s="274"/>
      <c r="X180" s="28" t="s">
        <v>92</v>
      </c>
      <c r="Y180" s="34" t="s">
        <v>93</v>
      </c>
      <c r="Z180" s="34" t="s">
        <v>93</v>
      </c>
      <c r="AA180" s="34" t="s">
        <v>93</v>
      </c>
      <c r="AB180" s="34" t="s">
        <v>93</v>
      </c>
      <c r="AC180" s="34" t="s">
        <v>95</v>
      </c>
      <c r="AD180" s="34" t="s">
        <v>95</v>
      </c>
      <c r="AE180" s="34" t="s">
        <v>95</v>
      </c>
      <c r="AF180" s="34" t="s">
        <v>95</v>
      </c>
      <c r="AG180" s="34"/>
      <c r="AH180" s="34"/>
      <c r="AI180" s="34"/>
      <c r="AJ180" s="38"/>
    </row>
    <row r="181" spans="1:39">
      <c r="A181" s="274"/>
      <c r="X181" s="28" t="s">
        <v>92</v>
      </c>
      <c r="Y181" s="34" t="s">
        <v>93</v>
      </c>
      <c r="Z181" s="34" t="s">
        <v>93</v>
      </c>
      <c r="AA181" s="34" t="s">
        <v>93</v>
      </c>
      <c r="AB181" s="34" t="s">
        <v>93</v>
      </c>
      <c r="AC181" s="34" t="s">
        <v>95</v>
      </c>
      <c r="AD181" s="34" t="s">
        <v>95</v>
      </c>
      <c r="AE181" s="34" t="s">
        <v>95</v>
      </c>
      <c r="AF181" s="34" t="s">
        <v>95</v>
      </c>
      <c r="AJ181" s="39"/>
    </row>
    <row r="182" spans="1:39" ht="15" thickBot="1">
      <c r="A182" s="274"/>
      <c r="X182" s="40" t="s">
        <v>92</v>
      </c>
      <c r="Y182" s="41" t="s">
        <v>93</v>
      </c>
      <c r="Z182" s="41" t="s">
        <v>93</v>
      </c>
      <c r="AA182" s="41" t="s">
        <v>93</v>
      </c>
      <c r="AB182" s="41" t="s">
        <v>93</v>
      </c>
      <c r="AC182" s="41" t="s">
        <v>95</v>
      </c>
      <c r="AD182" s="41" t="s">
        <v>95</v>
      </c>
      <c r="AE182" s="41" t="s">
        <v>95</v>
      </c>
      <c r="AF182" s="41" t="s">
        <v>95</v>
      </c>
      <c r="AG182" s="48"/>
      <c r="AH182" s="48"/>
      <c r="AI182" s="48"/>
      <c r="AJ182" s="45"/>
    </row>
    <row r="183" spans="1:39" ht="15" thickBot="1">
      <c r="A183" s="274">
        <v>45383</v>
      </c>
    </row>
    <row r="184" spans="1:39">
      <c r="A184" s="274"/>
      <c r="Y184" s="35" t="s">
        <v>102</v>
      </c>
      <c r="Z184" s="36" t="s">
        <v>93</v>
      </c>
      <c r="AA184" s="36" t="s">
        <v>93</v>
      </c>
      <c r="AB184" s="36" t="s">
        <v>93</v>
      </c>
      <c r="AC184" s="36" t="s">
        <v>93</v>
      </c>
      <c r="AD184" s="36" t="s">
        <v>94</v>
      </c>
      <c r="AE184" s="36" t="s">
        <v>94</v>
      </c>
      <c r="AF184" s="36" t="s">
        <v>94</v>
      </c>
      <c r="AG184" s="36" t="s">
        <v>94</v>
      </c>
      <c r="AH184" s="36" t="s">
        <v>94</v>
      </c>
      <c r="AI184" s="36" t="s">
        <v>94</v>
      </c>
      <c r="AJ184" s="36" t="s">
        <v>94</v>
      </c>
      <c r="AK184" s="37" t="s">
        <v>94</v>
      </c>
      <c r="AL184" s="34" t="s">
        <v>184</v>
      </c>
    </row>
    <row r="185" spans="1:39" ht="15.75" customHeight="1">
      <c r="A185" s="274"/>
      <c r="Y185" s="28" t="s">
        <v>92</v>
      </c>
      <c r="Z185" s="34" t="s">
        <v>93</v>
      </c>
      <c r="AA185" s="34" t="s">
        <v>93</v>
      </c>
      <c r="AB185" s="34" t="s">
        <v>93</v>
      </c>
      <c r="AC185" s="34" t="s">
        <v>93</v>
      </c>
      <c r="AD185" s="34" t="s">
        <v>95</v>
      </c>
      <c r="AE185" s="34" t="s">
        <v>95</v>
      </c>
      <c r="AF185" s="34" t="s">
        <v>95</v>
      </c>
      <c r="AG185" s="34" t="s">
        <v>95</v>
      </c>
      <c r="AH185" s="34"/>
      <c r="AI185" s="34"/>
      <c r="AJ185" s="34"/>
      <c r="AK185" s="38"/>
    </row>
    <row r="186" spans="1:39" ht="15.75" customHeight="1">
      <c r="A186" s="274"/>
      <c r="Y186" s="28" t="s">
        <v>92</v>
      </c>
      <c r="Z186" s="34" t="s">
        <v>93</v>
      </c>
      <c r="AA186" s="34" t="s">
        <v>93</v>
      </c>
      <c r="AB186" s="34" t="s">
        <v>93</v>
      </c>
      <c r="AC186" s="34" t="s">
        <v>93</v>
      </c>
      <c r="AD186" s="34" t="s">
        <v>95</v>
      </c>
      <c r="AE186" s="34" t="s">
        <v>95</v>
      </c>
      <c r="AF186" s="34" t="s">
        <v>95</v>
      </c>
      <c r="AG186" s="34" t="s">
        <v>95</v>
      </c>
      <c r="AH186" s="34"/>
      <c r="AI186" s="34"/>
      <c r="AJ186" s="34"/>
      <c r="AK186" s="38"/>
    </row>
    <row r="187" spans="1:39">
      <c r="A187" s="274"/>
      <c r="Y187" s="28" t="s">
        <v>92</v>
      </c>
      <c r="Z187" s="34" t="s">
        <v>93</v>
      </c>
      <c r="AA187" s="34" t="s">
        <v>93</v>
      </c>
      <c r="AB187" s="34" t="s">
        <v>93</v>
      </c>
      <c r="AC187" s="34" t="s">
        <v>93</v>
      </c>
      <c r="AD187" s="34" t="s">
        <v>95</v>
      </c>
      <c r="AE187" s="34" t="s">
        <v>95</v>
      </c>
      <c r="AF187" s="34" t="s">
        <v>95</v>
      </c>
      <c r="AG187" s="34" t="s">
        <v>95</v>
      </c>
      <c r="AK187" s="39"/>
    </row>
    <row r="188" spans="1:39" ht="15" thickBot="1">
      <c r="A188" s="274"/>
      <c r="Y188" s="40" t="s">
        <v>92</v>
      </c>
      <c r="Z188" s="41" t="s">
        <v>93</v>
      </c>
      <c r="AA188" s="41" t="s">
        <v>93</v>
      </c>
      <c r="AB188" s="41" t="s">
        <v>93</v>
      </c>
      <c r="AC188" s="41" t="s">
        <v>93</v>
      </c>
      <c r="AD188" s="41" t="s">
        <v>95</v>
      </c>
      <c r="AE188" s="41" t="s">
        <v>95</v>
      </c>
      <c r="AF188" s="41" t="s">
        <v>95</v>
      </c>
      <c r="AG188" s="41" t="s">
        <v>95</v>
      </c>
      <c r="AH188" s="48"/>
      <c r="AI188" s="48"/>
      <c r="AJ188" s="48"/>
      <c r="AK188" s="45"/>
    </row>
    <row r="189" spans="1:39" ht="15" thickBot="1">
      <c r="A189" s="274">
        <v>45413</v>
      </c>
    </row>
    <row r="190" spans="1:39">
      <c r="A190" s="274"/>
      <c r="Z190" s="35" t="s">
        <v>102</v>
      </c>
      <c r="AA190" s="36" t="s">
        <v>93</v>
      </c>
      <c r="AB190" s="36" t="s">
        <v>93</v>
      </c>
      <c r="AC190" s="36" t="s">
        <v>93</v>
      </c>
      <c r="AD190" s="36" t="s">
        <v>93</v>
      </c>
      <c r="AE190" s="36" t="s">
        <v>94</v>
      </c>
      <c r="AF190" s="36" t="s">
        <v>94</v>
      </c>
      <c r="AG190" s="36" t="s">
        <v>94</v>
      </c>
      <c r="AH190" s="36" t="s">
        <v>94</v>
      </c>
      <c r="AI190" s="36" t="s">
        <v>94</v>
      </c>
      <c r="AJ190" s="36" t="s">
        <v>94</v>
      </c>
      <c r="AK190" s="36" t="s">
        <v>94</v>
      </c>
      <c r="AL190" s="37" t="s">
        <v>94</v>
      </c>
      <c r="AM190" s="34" t="s">
        <v>185</v>
      </c>
    </row>
    <row r="191" spans="1:39">
      <c r="A191" s="274"/>
      <c r="Z191" s="28" t="s">
        <v>102</v>
      </c>
      <c r="AA191" s="34" t="s">
        <v>93</v>
      </c>
      <c r="AB191" s="34" t="s">
        <v>93</v>
      </c>
      <c r="AC191" s="34" t="s">
        <v>93</v>
      </c>
      <c r="AD191" s="34" t="s">
        <v>93</v>
      </c>
      <c r="AE191" s="34" t="s">
        <v>94</v>
      </c>
      <c r="AF191" s="34" t="s">
        <v>94</v>
      </c>
      <c r="AG191" s="34" t="s">
        <v>94</v>
      </c>
      <c r="AH191" s="34" t="s">
        <v>94</v>
      </c>
      <c r="AI191" s="34" t="s">
        <v>94</v>
      </c>
      <c r="AJ191" s="34" t="s">
        <v>94</v>
      </c>
      <c r="AK191" s="34" t="s">
        <v>94</v>
      </c>
      <c r="AL191" s="38" t="s">
        <v>94</v>
      </c>
      <c r="AM191" s="34"/>
    </row>
    <row r="192" spans="1:39">
      <c r="A192" s="274"/>
      <c r="Z192" s="28" t="s">
        <v>92</v>
      </c>
      <c r="AA192" s="34" t="s">
        <v>93</v>
      </c>
      <c r="AB192" s="34" t="s">
        <v>93</v>
      </c>
      <c r="AC192" s="34" t="s">
        <v>93</v>
      </c>
      <c r="AD192" s="34" t="s">
        <v>93</v>
      </c>
      <c r="AE192" s="34" t="s">
        <v>95</v>
      </c>
      <c r="AF192" s="34" t="s">
        <v>95</v>
      </c>
      <c r="AG192" s="34" t="s">
        <v>95</v>
      </c>
      <c r="AH192" s="34" t="s">
        <v>95</v>
      </c>
      <c r="AI192" s="34"/>
      <c r="AJ192" s="34"/>
      <c r="AK192" s="34"/>
      <c r="AL192" s="38"/>
      <c r="AM192" s="34"/>
    </row>
    <row r="193" spans="1:42">
      <c r="A193" s="100"/>
      <c r="Z193" s="28" t="s">
        <v>92</v>
      </c>
      <c r="AA193" s="34" t="s">
        <v>93</v>
      </c>
      <c r="AB193" s="34" t="s">
        <v>93</v>
      </c>
      <c r="AC193" s="34" t="s">
        <v>93</v>
      </c>
      <c r="AD193" s="34" t="s">
        <v>93</v>
      </c>
      <c r="AE193" s="34" t="s">
        <v>95</v>
      </c>
      <c r="AF193" s="34" t="s">
        <v>95</v>
      </c>
      <c r="AG193" s="34" t="s">
        <v>95</v>
      </c>
      <c r="AH193" s="34" t="s">
        <v>95</v>
      </c>
      <c r="AI193" s="34"/>
      <c r="AJ193" s="34"/>
      <c r="AK193" s="34"/>
      <c r="AL193" s="38"/>
    </row>
    <row r="194" spans="1:42">
      <c r="A194" s="100"/>
      <c r="Z194" s="28" t="s">
        <v>92</v>
      </c>
      <c r="AA194" s="34" t="s">
        <v>93</v>
      </c>
      <c r="AB194" s="34" t="s">
        <v>93</v>
      </c>
      <c r="AC194" s="34" t="s">
        <v>93</v>
      </c>
      <c r="AD194" s="34" t="s">
        <v>93</v>
      </c>
      <c r="AE194" s="34" t="s">
        <v>95</v>
      </c>
      <c r="AF194" s="34" t="s">
        <v>95</v>
      </c>
      <c r="AG194" s="34" t="s">
        <v>95</v>
      </c>
      <c r="AH194" s="34" t="s">
        <v>95</v>
      </c>
      <c r="AL194" s="39"/>
    </row>
    <row r="195" spans="1:42" ht="15" thickBot="1">
      <c r="Z195" s="40" t="s">
        <v>92</v>
      </c>
      <c r="AA195" s="41" t="s">
        <v>93</v>
      </c>
      <c r="AB195" s="41" t="s">
        <v>93</v>
      </c>
      <c r="AC195" s="41" t="s">
        <v>93</v>
      </c>
      <c r="AD195" s="41" t="s">
        <v>93</v>
      </c>
      <c r="AE195" s="41" t="s">
        <v>95</v>
      </c>
      <c r="AF195" s="41" t="s">
        <v>95</v>
      </c>
      <c r="AG195" s="41" t="s">
        <v>95</v>
      </c>
      <c r="AH195" s="41" t="s">
        <v>95</v>
      </c>
      <c r="AI195" s="48"/>
      <c r="AJ195" s="48"/>
      <c r="AK195" s="48"/>
      <c r="AL195" s="45"/>
    </row>
    <row r="196" spans="1:42" ht="15" thickBot="1"/>
    <row r="197" spans="1:42">
      <c r="AB197" s="35" t="s">
        <v>102</v>
      </c>
      <c r="AC197" s="36" t="s">
        <v>93</v>
      </c>
      <c r="AD197" s="36" t="s">
        <v>93</v>
      </c>
      <c r="AE197" s="36" t="s">
        <v>93</v>
      </c>
      <c r="AF197" s="36" t="s">
        <v>93</v>
      </c>
      <c r="AG197" s="36" t="s">
        <v>94</v>
      </c>
      <c r="AH197" s="36" t="s">
        <v>94</v>
      </c>
      <c r="AI197" s="36" t="s">
        <v>94</v>
      </c>
      <c r="AJ197" s="36" t="s">
        <v>94</v>
      </c>
      <c r="AK197" s="36" t="s">
        <v>94</v>
      </c>
      <c r="AL197" s="36" t="s">
        <v>94</v>
      </c>
      <c r="AM197" s="36" t="s">
        <v>94</v>
      </c>
      <c r="AN197" s="37" t="s">
        <v>94</v>
      </c>
      <c r="AO197" s="34" t="s">
        <v>186</v>
      </c>
    </row>
    <row r="198" spans="1:42">
      <c r="AB198" s="28" t="s">
        <v>102</v>
      </c>
      <c r="AC198" s="34" t="s">
        <v>93</v>
      </c>
      <c r="AD198" s="34" t="s">
        <v>93</v>
      </c>
      <c r="AE198" s="34" t="s">
        <v>93</v>
      </c>
      <c r="AF198" s="34" t="s">
        <v>93</v>
      </c>
      <c r="AG198" s="34" t="s">
        <v>94</v>
      </c>
      <c r="AH198" s="34" t="s">
        <v>94</v>
      </c>
      <c r="AI198" s="34" t="s">
        <v>94</v>
      </c>
      <c r="AJ198" s="34" t="s">
        <v>94</v>
      </c>
      <c r="AK198" s="34" t="s">
        <v>94</v>
      </c>
      <c r="AL198" s="34" t="s">
        <v>94</v>
      </c>
      <c r="AM198" s="34" t="s">
        <v>94</v>
      </c>
      <c r="AN198" s="38" t="s">
        <v>94</v>
      </c>
    </row>
    <row r="199" spans="1:42">
      <c r="AB199" s="28" t="s">
        <v>92</v>
      </c>
      <c r="AC199" s="34" t="s">
        <v>93</v>
      </c>
      <c r="AD199" s="34" t="s">
        <v>93</v>
      </c>
      <c r="AE199" s="34" t="s">
        <v>93</v>
      </c>
      <c r="AF199" s="34" t="s">
        <v>93</v>
      </c>
      <c r="AG199" s="34" t="s">
        <v>95</v>
      </c>
      <c r="AH199" s="34" t="s">
        <v>95</v>
      </c>
      <c r="AI199" s="34" t="s">
        <v>95</v>
      </c>
      <c r="AJ199" s="34" t="s">
        <v>95</v>
      </c>
      <c r="AK199" s="34"/>
      <c r="AL199" s="34"/>
      <c r="AM199" s="34"/>
      <c r="AN199" s="38"/>
    </row>
    <row r="200" spans="1:42">
      <c r="AB200" s="28" t="s">
        <v>92</v>
      </c>
      <c r="AC200" s="34" t="s">
        <v>93</v>
      </c>
      <c r="AD200" s="34" t="s">
        <v>93</v>
      </c>
      <c r="AE200" s="34" t="s">
        <v>93</v>
      </c>
      <c r="AF200" s="34" t="s">
        <v>93</v>
      </c>
      <c r="AG200" s="34" t="s">
        <v>95</v>
      </c>
      <c r="AH200" s="34" t="s">
        <v>95</v>
      </c>
      <c r="AI200" s="34" t="s">
        <v>95</v>
      </c>
      <c r="AJ200" s="34" t="s">
        <v>95</v>
      </c>
      <c r="AK200" s="34"/>
      <c r="AL200" s="34"/>
      <c r="AM200" s="34"/>
      <c r="AN200" s="38"/>
    </row>
    <row r="201" spans="1:42">
      <c r="AB201" s="28" t="s">
        <v>92</v>
      </c>
      <c r="AC201" s="34" t="s">
        <v>93</v>
      </c>
      <c r="AD201" s="34" t="s">
        <v>93</v>
      </c>
      <c r="AE201" s="34" t="s">
        <v>93</v>
      </c>
      <c r="AF201" s="34" t="s">
        <v>93</v>
      </c>
      <c r="AG201" s="34" t="s">
        <v>95</v>
      </c>
      <c r="AH201" s="34" t="s">
        <v>95</v>
      </c>
      <c r="AI201" s="34" t="s">
        <v>95</v>
      </c>
      <c r="AJ201" s="34" t="s">
        <v>95</v>
      </c>
      <c r="AN201" s="39"/>
    </row>
    <row r="202" spans="1:42" ht="15" thickBot="1">
      <c r="AB202" s="40" t="s">
        <v>92</v>
      </c>
      <c r="AC202" s="41" t="s">
        <v>93</v>
      </c>
      <c r="AD202" s="41" t="s">
        <v>93</v>
      </c>
      <c r="AE202" s="41" t="s">
        <v>93</v>
      </c>
      <c r="AF202" s="41" t="s">
        <v>93</v>
      </c>
      <c r="AG202" s="41" t="s">
        <v>95</v>
      </c>
      <c r="AH202" s="41" t="s">
        <v>95</v>
      </c>
      <c r="AI202" s="41" t="s">
        <v>95</v>
      </c>
      <c r="AJ202" s="41" t="s">
        <v>95</v>
      </c>
      <c r="AK202" s="48"/>
      <c r="AL202" s="48"/>
      <c r="AM202" s="48"/>
      <c r="AN202" s="45"/>
    </row>
    <row r="203" spans="1:42" ht="15" thickBot="1"/>
    <row r="204" spans="1:42">
      <c r="AC204" s="35" t="s">
        <v>102</v>
      </c>
      <c r="AD204" s="36" t="s">
        <v>93</v>
      </c>
      <c r="AE204" s="36" t="s">
        <v>93</v>
      </c>
      <c r="AF204" s="36" t="s">
        <v>93</v>
      </c>
      <c r="AG204" s="36" t="s">
        <v>93</v>
      </c>
      <c r="AH204" s="36" t="s">
        <v>94</v>
      </c>
      <c r="AI204" s="36" t="s">
        <v>94</v>
      </c>
      <c r="AJ204" s="36" t="s">
        <v>94</v>
      </c>
      <c r="AK204" s="36" t="s">
        <v>94</v>
      </c>
      <c r="AL204" s="36" t="s">
        <v>94</v>
      </c>
      <c r="AM204" s="36" t="s">
        <v>94</v>
      </c>
      <c r="AN204" s="36" t="s">
        <v>94</v>
      </c>
      <c r="AO204" s="37" t="s">
        <v>94</v>
      </c>
      <c r="AP204" s="34" t="s">
        <v>187</v>
      </c>
    </row>
    <row r="205" spans="1:42">
      <c r="AC205" s="28" t="s">
        <v>102</v>
      </c>
      <c r="AD205" s="34" t="s">
        <v>93</v>
      </c>
      <c r="AE205" s="34" t="s">
        <v>93</v>
      </c>
      <c r="AF205" s="34" t="s">
        <v>93</v>
      </c>
      <c r="AG205" s="34" t="s">
        <v>93</v>
      </c>
      <c r="AH205" s="34" t="s">
        <v>94</v>
      </c>
      <c r="AI205" s="34" t="s">
        <v>94</v>
      </c>
      <c r="AJ205" s="34" t="s">
        <v>94</v>
      </c>
      <c r="AK205" s="34" t="s">
        <v>94</v>
      </c>
      <c r="AL205" s="34" t="s">
        <v>94</v>
      </c>
      <c r="AM205" s="34" t="s">
        <v>94</v>
      </c>
      <c r="AN205" s="34" t="s">
        <v>94</v>
      </c>
      <c r="AO205" s="38" t="s">
        <v>94</v>
      </c>
    </row>
    <row r="206" spans="1:42">
      <c r="AC206" s="28" t="s">
        <v>92</v>
      </c>
      <c r="AD206" s="34" t="s">
        <v>93</v>
      </c>
      <c r="AE206" s="34" t="s">
        <v>93</v>
      </c>
      <c r="AF206" s="34" t="s">
        <v>93</v>
      </c>
      <c r="AG206" s="34" t="s">
        <v>93</v>
      </c>
      <c r="AH206" s="34" t="s">
        <v>95</v>
      </c>
      <c r="AI206" s="34" t="s">
        <v>95</v>
      </c>
      <c r="AJ206" s="34" t="s">
        <v>95</v>
      </c>
      <c r="AK206" s="34" t="s">
        <v>95</v>
      </c>
      <c r="AO206" s="39"/>
    </row>
    <row r="207" spans="1:42" ht="15" thickBot="1">
      <c r="AC207" s="40" t="s">
        <v>92</v>
      </c>
      <c r="AD207" s="41" t="s">
        <v>93</v>
      </c>
      <c r="AE207" s="41" t="s">
        <v>93</v>
      </c>
      <c r="AF207" s="41" t="s">
        <v>93</v>
      </c>
      <c r="AG207" s="41" t="s">
        <v>93</v>
      </c>
      <c r="AH207" s="41" t="s">
        <v>95</v>
      </c>
      <c r="AI207" s="41" t="s">
        <v>95</v>
      </c>
      <c r="AJ207" s="41" t="s">
        <v>95</v>
      </c>
      <c r="AK207" s="41" t="s">
        <v>95</v>
      </c>
      <c r="AL207" s="48"/>
      <c r="AM207" s="48"/>
      <c r="AN207" s="48"/>
      <c r="AO207" s="45"/>
    </row>
    <row r="208" spans="1:42" ht="15" thickBot="1"/>
    <row r="209" spans="30:45">
      <c r="AD209" s="35" t="s">
        <v>102</v>
      </c>
      <c r="AE209" s="36" t="s">
        <v>93</v>
      </c>
      <c r="AF209" s="36" t="s">
        <v>93</v>
      </c>
      <c r="AG209" s="36" t="s">
        <v>93</v>
      </c>
      <c r="AH209" s="36" t="s">
        <v>93</v>
      </c>
      <c r="AI209" s="36" t="s">
        <v>94</v>
      </c>
      <c r="AJ209" s="36" t="s">
        <v>94</v>
      </c>
      <c r="AK209" s="36" t="s">
        <v>94</v>
      </c>
      <c r="AL209" s="36" t="s">
        <v>94</v>
      </c>
      <c r="AM209" s="36" t="s">
        <v>94</v>
      </c>
      <c r="AN209" s="36" t="s">
        <v>94</v>
      </c>
      <c r="AO209" s="36" t="s">
        <v>94</v>
      </c>
      <c r="AP209" s="37" t="s">
        <v>94</v>
      </c>
      <c r="AQ209" s="34" t="s">
        <v>188</v>
      </c>
    </row>
    <row r="210" spans="30:45">
      <c r="AD210" s="28" t="s">
        <v>102</v>
      </c>
      <c r="AE210" s="34" t="s">
        <v>93</v>
      </c>
      <c r="AF210" s="34" t="s">
        <v>93</v>
      </c>
      <c r="AG210" s="34" t="s">
        <v>93</v>
      </c>
      <c r="AH210" s="34" t="s">
        <v>93</v>
      </c>
      <c r="AI210" s="34" t="s">
        <v>94</v>
      </c>
      <c r="AJ210" s="34" t="s">
        <v>94</v>
      </c>
      <c r="AK210" s="34" t="s">
        <v>94</v>
      </c>
      <c r="AL210" s="34" t="s">
        <v>94</v>
      </c>
      <c r="AM210" s="34" t="s">
        <v>94</v>
      </c>
      <c r="AN210" s="34" t="s">
        <v>94</v>
      </c>
      <c r="AO210" s="34" t="s">
        <v>94</v>
      </c>
      <c r="AP210" s="38" t="s">
        <v>94</v>
      </c>
    </row>
    <row r="211" spans="30:45">
      <c r="AD211" s="28" t="s">
        <v>92</v>
      </c>
      <c r="AE211" s="34" t="s">
        <v>93</v>
      </c>
      <c r="AF211" s="34" t="s">
        <v>93</v>
      </c>
      <c r="AG211" s="34" t="s">
        <v>93</v>
      </c>
      <c r="AH211" s="34" t="s">
        <v>93</v>
      </c>
      <c r="AI211" s="34" t="s">
        <v>95</v>
      </c>
      <c r="AJ211" s="34" t="s">
        <v>95</v>
      </c>
      <c r="AK211" s="34" t="s">
        <v>95</v>
      </c>
      <c r="AL211" s="34" t="s">
        <v>95</v>
      </c>
      <c r="AM211" s="34"/>
      <c r="AN211" s="34"/>
      <c r="AO211" s="34"/>
      <c r="AP211" s="38"/>
    </row>
    <row r="212" spans="30:45">
      <c r="AD212" s="28" t="s">
        <v>92</v>
      </c>
      <c r="AE212" s="34" t="s">
        <v>93</v>
      </c>
      <c r="AF212" s="34" t="s">
        <v>93</v>
      </c>
      <c r="AG212" s="34" t="s">
        <v>93</v>
      </c>
      <c r="AH212" s="34" t="s">
        <v>93</v>
      </c>
      <c r="AI212" s="34" t="s">
        <v>95</v>
      </c>
      <c r="AJ212" s="34" t="s">
        <v>95</v>
      </c>
      <c r="AK212" s="34" t="s">
        <v>95</v>
      </c>
      <c r="AL212" s="34" t="s">
        <v>95</v>
      </c>
      <c r="AP212" s="39"/>
    </row>
    <row r="213" spans="30:45" ht="15" thickBot="1">
      <c r="AD213" s="40" t="s">
        <v>92</v>
      </c>
      <c r="AE213" s="41" t="s">
        <v>93</v>
      </c>
      <c r="AF213" s="41" t="s">
        <v>93</v>
      </c>
      <c r="AG213" s="41" t="s">
        <v>93</v>
      </c>
      <c r="AH213" s="41" t="s">
        <v>93</v>
      </c>
      <c r="AI213" s="41" t="s">
        <v>95</v>
      </c>
      <c r="AJ213" s="41" t="s">
        <v>95</v>
      </c>
      <c r="AK213" s="41" t="s">
        <v>95</v>
      </c>
      <c r="AL213" s="41" t="s">
        <v>95</v>
      </c>
      <c r="AM213" s="48"/>
      <c r="AN213" s="48"/>
      <c r="AO213" s="48"/>
      <c r="AP213" s="45"/>
    </row>
    <row r="218" spans="30:45" ht="15" thickBot="1"/>
    <row r="219" spans="30:45">
      <c r="AD219" s="103" t="s">
        <v>189</v>
      </c>
      <c r="AF219" s="35" t="s">
        <v>102</v>
      </c>
      <c r="AG219" s="36" t="s">
        <v>93</v>
      </c>
      <c r="AH219" s="36" t="s">
        <v>93</v>
      </c>
      <c r="AI219" s="36" t="s">
        <v>93</v>
      </c>
      <c r="AJ219" s="36" t="s">
        <v>93</v>
      </c>
      <c r="AK219" s="36" t="s">
        <v>94</v>
      </c>
      <c r="AL219" s="36" t="s">
        <v>94</v>
      </c>
      <c r="AM219" s="36" t="s">
        <v>94</v>
      </c>
      <c r="AN219" s="36" t="s">
        <v>94</v>
      </c>
      <c r="AO219" s="36" t="s">
        <v>94</v>
      </c>
      <c r="AP219" s="36" t="s">
        <v>94</v>
      </c>
      <c r="AQ219" s="36" t="s">
        <v>94</v>
      </c>
      <c r="AR219" s="37" t="s">
        <v>94</v>
      </c>
      <c r="AS219" s="34" t="s">
        <v>190</v>
      </c>
    </row>
    <row r="220" spans="30:45">
      <c r="AF220" s="28" t="s">
        <v>102</v>
      </c>
      <c r="AG220" s="34" t="s">
        <v>93</v>
      </c>
      <c r="AH220" s="34" t="s">
        <v>93</v>
      </c>
      <c r="AI220" s="34" t="s">
        <v>93</v>
      </c>
      <c r="AJ220" s="34" t="s">
        <v>93</v>
      </c>
      <c r="AK220" s="34" t="s">
        <v>94</v>
      </c>
      <c r="AL220" s="34" t="s">
        <v>94</v>
      </c>
      <c r="AM220" s="34" t="s">
        <v>94</v>
      </c>
      <c r="AN220" s="34" t="s">
        <v>94</v>
      </c>
      <c r="AO220" s="34" t="s">
        <v>94</v>
      </c>
      <c r="AP220" s="34" t="s">
        <v>94</v>
      </c>
      <c r="AQ220" s="34" t="s">
        <v>94</v>
      </c>
      <c r="AR220" s="38" t="s">
        <v>94</v>
      </c>
    </row>
    <row r="221" spans="30:45">
      <c r="AF221" s="28" t="s">
        <v>92</v>
      </c>
      <c r="AG221" s="34" t="s">
        <v>93</v>
      </c>
      <c r="AH221" s="34" t="s">
        <v>93</v>
      </c>
      <c r="AI221" s="34" t="s">
        <v>93</v>
      </c>
      <c r="AJ221" s="34" t="s">
        <v>93</v>
      </c>
      <c r="AK221" s="34" t="s">
        <v>95</v>
      </c>
      <c r="AL221" s="34" t="s">
        <v>95</v>
      </c>
      <c r="AM221" s="34" t="s">
        <v>95</v>
      </c>
      <c r="AN221" s="34" t="s">
        <v>95</v>
      </c>
      <c r="AO221" s="34"/>
      <c r="AP221" s="34"/>
      <c r="AQ221" s="34"/>
      <c r="AR221" s="38"/>
    </row>
    <row r="222" spans="30:45">
      <c r="AF222" s="28" t="s">
        <v>92</v>
      </c>
      <c r="AG222" s="34" t="s">
        <v>93</v>
      </c>
      <c r="AH222" s="34" t="s">
        <v>93</v>
      </c>
      <c r="AI222" s="34" t="s">
        <v>93</v>
      </c>
      <c r="AJ222" s="34" t="s">
        <v>93</v>
      </c>
      <c r="AK222" s="34" t="s">
        <v>95</v>
      </c>
      <c r="AL222" s="34" t="s">
        <v>95</v>
      </c>
      <c r="AM222" s="34" t="s">
        <v>95</v>
      </c>
      <c r="AN222" s="34" t="s">
        <v>95</v>
      </c>
      <c r="AR222" s="39"/>
    </row>
    <row r="223" spans="30:45" ht="15" thickBot="1">
      <c r="AF223" s="40" t="s">
        <v>92</v>
      </c>
      <c r="AG223" s="41" t="s">
        <v>93</v>
      </c>
      <c r="AH223" s="41" t="s">
        <v>93</v>
      </c>
      <c r="AI223" s="41" t="s">
        <v>93</v>
      </c>
      <c r="AJ223" s="41" t="s">
        <v>93</v>
      </c>
      <c r="AK223" s="41" t="s">
        <v>95</v>
      </c>
      <c r="AL223" s="41" t="s">
        <v>95</v>
      </c>
      <c r="AM223" s="41" t="s">
        <v>95</v>
      </c>
      <c r="AN223" s="41" t="s">
        <v>95</v>
      </c>
      <c r="AO223" s="48"/>
      <c r="AP223" s="48"/>
      <c r="AQ223" s="48"/>
      <c r="AR223" s="45"/>
    </row>
    <row r="224" spans="30:45" ht="15" thickBot="1"/>
    <row r="225" spans="33:50">
      <c r="AG225" s="35" t="s">
        <v>102</v>
      </c>
      <c r="AH225" s="36" t="s">
        <v>93</v>
      </c>
      <c r="AI225" s="36" t="s">
        <v>93</v>
      </c>
      <c r="AJ225" s="36" t="s">
        <v>93</v>
      </c>
      <c r="AK225" s="36" t="s">
        <v>93</v>
      </c>
      <c r="AL225" s="36" t="s">
        <v>94</v>
      </c>
      <c r="AM225" s="36" t="s">
        <v>94</v>
      </c>
      <c r="AN225" s="36" t="s">
        <v>94</v>
      </c>
      <c r="AO225" s="36" t="s">
        <v>94</v>
      </c>
      <c r="AP225" s="36" t="s">
        <v>94</v>
      </c>
      <c r="AQ225" s="36" t="s">
        <v>94</v>
      </c>
      <c r="AR225" s="36" t="s">
        <v>94</v>
      </c>
      <c r="AS225" s="37" t="s">
        <v>94</v>
      </c>
      <c r="AT225" s="78" t="s">
        <v>191</v>
      </c>
    </row>
    <row r="226" spans="33:50">
      <c r="AG226" s="28" t="s">
        <v>92</v>
      </c>
      <c r="AH226" s="34" t="s">
        <v>93</v>
      </c>
      <c r="AI226" s="34" t="s">
        <v>93</v>
      </c>
      <c r="AJ226" s="34" t="s">
        <v>93</v>
      </c>
      <c r="AK226" s="34" t="s">
        <v>93</v>
      </c>
      <c r="AL226" s="34" t="s">
        <v>95</v>
      </c>
      <c r="AM226" s="34" t="s">
        <v>95</v>
      </c>
      <c r="AN226" s="34" t="s">
        <v>95</v>
      </c>
      <c r="AO226" s="34" t="s">
        <v>95</v>
      </c>
      <c r="AP226" s="34"/>
      <c r="AQ226" s="34"/>
      <c r="AR226" s="34"/>
      <c r="AS226" s="38"/>
    </row>
    <row r="227" spans="33:50">
      <c r="AG227" s="28" t="s">
        <v>92</v>
      </c>
      <c r="AH227" s="34" t="s">
        <v>93</v>
      </c>
      <c r="AI227" s="34" t="s">
        <v>93</v>
      </c>
      <c r="AJ227" s="34" t="s">
        <v>93</v>
      </c>
      <c r="AK227" s="34" t="s">
        <v>93</v>
      </c>
      <c r="AL227" s="34" t="s">
        <v>95</v>
      </c>
      <c r="AM227" s="34" t="s">
        <v>95</v>
      </c>
      <c r="AN227" s="34" t="s">
        <v>95</v>
      </c>
      <c r="AO227" s="34" t="s">
        <v>95</v>
      </c>
      <c r="AP227" s="34"/>
      <c r="AQ227" s="34"/>
      <c r="AR227" s="34"/>
      <c r="AS227" s="38"/>
    </row>
    <row r="228" spans="33:50">
      <c r="AG228" s="28" t="s">
        <v>92</v>
      </c>
      <c r="AH228" s="34" t="s">
        <v>93</v>
      </c>
      <c r="AI228" s="34" t="s">
        <v>93</v>
      </c>
      <c r="AJ228" s="34" t="s">
        <v>93</v>
      </c>
      <c r="AK228" s="34" t="s">
        <v>93</v>
      </c>
      <c r="AL228" s="34" t="s">
        <v>95</v>
      </c>
      <c r="AM228" s="34" t="s">
        <v>95</v>
      </c>
      <c r="AN228" s="34" t="s">
        <v>95</v>
      </c>
      <c r="AO228" s="34" t="s">
        <v>95</v>
      </c>
      <c r="AS228" s="39"/>
    </row>
    <row r="229" spans="33:50">
      <c r="AH229" s="28" t="s">
        <v>92</v>
      </c>
      <c r="AI229" s="34" t="s">
        <v>93</v>
      </c>
      <c r="AJ229" s="34" t="s">
        <v>93</v>
      </c>
      <c r="AK229" s="34" t="s">
        <v>93</v>
      </c>
      <c r="AL229" s="34" t="s">
        <v>93</v>
      </c>
      <c r="AM229" s="34" t="s">
        <v>95</v>
      </c>
      <c r="AN229" s="34" t="s">
        <v>95</v>
      </c>
      <c r="AO229" s="34" t="s">
        <v>95</v>
      </c>
      <c r="AP229" s="34" t="s">
        <v>95</v>
      </c>
      <c r="AT229" s="39"/>
    </row>
    <row r="230" spans="33:50" ht="15" thickBot="1">
      <c r="AH230" s="40" t="s">
        <v>92</v>
      </c>
      <c r="AI230" s="41" t="s">
        <v>93</v>
      </c>
      <c r="AJ230" s="41" t="s">
        <v>93</v>
      </c>
      <c r="AK230" s="41" t="s">
        <v>93</v>
      </c>
      <c r="AL230" s="41" t="s">
        <v>93</v>
      </c>
      <c r="AM230" s="41" t="s">
        <v>95</v>
      </c>
      <c r="AN230" s="41" t="s">
        <v>95</v>
      </c>
      <c r="AO230" s="41" t="s">
        <v>95</v>
      </c>
      <c r="AP230" s="41" t="s">
        <v>95</v>
      </c>
      <c r="AQ230" s="48"/>
      <c r="AR230" s="48"/>
      <c r="AS230" s="48"/>
      <c r="AT230" s="45"/>
    </row>
    <row r="231" spans="33:50">
      <c r="AH231" s="35" t="s">
        <v>102</v>
      </c>
      <c r="AI231" s="36" t="s">
        <v>93</v>
      </c>
      <c r="AJ231" s="36" t="s">
        <v>93</v>
      </c>
      <c r="AK231" s="36" t="s">
        <v>93</v>
      </c>
      <c r="AL231" s="36" t="s">
        <v>93</v>
      </c>
      <c r="AM231" s="36" t="s">
        <v>94</v>
      </c>
      <c r="AN231" s="36" t="s">
        <v>94</v>
      </c>
      <c r="AO231" s="36" t="s">
        <v>94</v>
      </c>
      <c r="AP231" s="36" t="s">
        <v>94</v>
      </c>
      <c r="AQ231" s="36" t="s">
        <v>94</v>
      </c>
      <c r="AR231" s="36" t="s">
        <v>94</v>
      </c>
      <c r="AS231" s="36" t="s">
        <v>94</v>
      </c>
      <c r="AT231" s="37" t="s">
        <v>94</v>
      </c>
    </row>
    <row r="232" spans="33:50">
      <c r="AH232" s="28" t="s">
        <v>102</v>
      </c>
      <c r="AI232" s="34" t="s">
        <v>93</v>
      </c>
      <c r="AJ232" s="34" t="s">
        <v>93</v>
      </c>
      <c r="AK232" s="34" t="s">
        <v>93</v>
      </c>
      <c r="AL232" s="34" t="s">
        <v>93</v>
      </c>
      <c r="AM232" s="34" t="s">
        <v>94</v>
      </c>
      <c r="AN232" s="34" t="s">
        <v>94</v>
      </c>
      <c r="AO232" s="34" t="s">
        <v>94</v>
      </c>
      <c r="AP232" s="34" t="s">
        <v>94</v>
      </c>
      <c r="AQ232" s="34" t="s">
        <v>94</v>
      </c>
      <c r="AR232" s="34" t="s">
        <v>94</v>
      </c>
      <c r="AS232" s="34" t="s">
        <v>94</v>
      </c>
      <c r="AT232" s="38" t="s">
        <v>94</v>
      </c>
      <c r="AV232" s="78" t="s">
        <v>192</v>
      </c>
    </row>
    <row r="234" spans="33:50">
      <c r="AJ234" s="28" t="s">
        <v>102</v>
      </c>
      <c r="AK234" s="34" t="s">
        <v>93</v>
      </c>
      <c r="AL234" s="34" t="s">
        <v>93</v>
      </c>
      <c r="AM234" s="34" t="s">
        <v>93</v>
      </c>
      <c r="AN234" s="34" t="s">
        <v>93</v>
      </c>
      <c r="AO234" s="34" t="s">
        <v>94</v>
      </c>
      <c r="AP234" s="34" t="s">
        <v>94</v>
      </c>
      <c r="AQ234" s="34" t="s">
        <v>94</v>
      </c>
      <c r="AR234" s="34" t="s">
        <v>94</v>
      </c>
      <c r="AS234" s="34" t="s">
        <v>94</v>
      </c>
      <c r="AT234" s="34" t="s">
        <v>94</v>
      </c>
      <c r="AU234" s="34" t="s">
        <v>94</v>
      </c>
      <c r="AV234" s="38" t="s">
        <v>94</v>
      </c>
    </row>
    <row r="235" spans="33:50">
      <c r="AJ235" s="28" t="s">
        <v>92</v>
      </c>
      <c r="AK235" s="34" t="s">
        <v>93</v>
      </c>
      <c r="AL235" s="34" t="s">
        <v>93</v>
      </c>
      <c r="AM235" s="34" t="s">
        <v>93</v>
      </c>
      <c r="AN235" s="34" t="s">
        <v>93</v>
      </c>
      <c r="AO235" s="34" t="s">
        <v>95</v>
      </c>
      <c r="AP235" s="34" t="s">
        <v>95</v>
      </c>
      <c r="AQ235" s="34" t="s">
        <v>95</v>
      </c>
      <c r="AR235" s="34" t="s">
        <v>95</v>
      </c>
      <c r="AV235" s="39"/>
    </row>
    <row r="236" spans="33:50">
      <c r="AJ236" s="28" t="s">
        <v>92</v>
      </c>
      <c r="AK236" s="34" t="s">
        <v>93</v>
      </c>
      <c r="AL236" s="34" t="s">
        <v>93</v>
      </c>
      <c r="AM236" s="34" t="s">
        <v>93</v>
      </c>
      <c r="AN236" s="34" t="s">
        <v>93</v>
      </c>
      <c r="AO236" s="34" t="s">
        <v>95</v>
      </c>
      <c r="AP236" s="34" t="s">
        <v>95</v>
      </c>
      <c r="AQ236" s="34" t="s">
        <v>95</v>
      </c>
      <c r="AR236" s="34" t="s">
        <v>95</v>
      </c>
      <c r="AV236" s="39"/>
    </row>
    <row r="237" spans="33:50" ht="15" thickBot="1">
      <c r="AJ237" s="40" t="s">
        <v>92</v>
      </c>
      <c r="AK237" s="41" t="s">
        <v>93</v>
      </c>
      <c r="AL237" s="41" t="s">
        <v>93</v>
      </c>
      <c r="AM237" s="41" t="s">
        <v>93</v>
      </c>
      <c r="AN237" s="41" t="s">
        <v>93</v>
      </c>
      <c r="AO237" s="41" t="s">
        <v>95</v>
      </c>
      <c r="AP237" s="41" t="s">
        <v>95</v>
      </c>
      <c r="AQ237" s="41" t="s">
        <v>95</v>
      </c>
      <c r="AR237" s="41" t="s">
        <v>95</v>
      </c>
      <c r="AS237" s="48"/>
      <c r="AT237" s="48"/>
      <c r="AU237" s="48"/>
      <c r="AV237" s="45"/>
    </row>
    <row r="238" spans="33:50" ht="15" thickBot="1"/>
    <row r="239" spans="33:50">
      <c r="AK239" s="35" t="s">
        <v>102</v>
      </c>
      <c r="AL239" s="36" t="s">
        <v>93</v>
      </c>
      <c r="AM239" s="36" t="s">
        <v>93</v>
      </c>
      <c r="AN239" s="36" t="s">
        <v>93</v>
      </c>
      <c r="AO239" s="36" t="s">
        <v>93</v>
      </c>
      <c r="AP239" s="36" t="s">
        <v>94</v>
      </c>
      <c r="AQ239" s="36" t="s">
        <v>94</v>
      </c>
      <c r="AR239" s="36" t="s">
        <v>94</v>
      </c>
      <c r="AS239" s="36" t="s">
        <v>94</v>
      </c>
      <c r="AT239" s="36" t="s">
        <v>94</v>
      </c>
      <c r="AU239" s="36" t="s">
        <v>94</v>
      </c>
      <c r="AV239" s="36" t="s">
        <v>94</v>
      </c>
      <c r="AW239" s="37" t="s">
        <v>94</v>
      </c>
      <c r="AX239" s="78" t="s">
        <v>193</v>
      </c>
    </row>
    <row r="240" spans="33:50">
      <c r="AK240" s="28" t="s">
        <v>102</v>
      </c>
      <c r="AL240" s="34" t="s">
        <v>93</v>
      </c>
      <c r="AM240" s="34" t="s">
        <v>93</v>
      </c>
      <c r="AN240" s="34" t="s">
        <v>93</v>
      </c>
      <c r="AO240" s="34" t="s">
        <v>93</v>
      </c>
      <c r="AP240" s="34" t="s">
        <v>94</v>
      </c>
      <c r="AQ240" s="34" t="s">
        <v>94</v>
      </c>
      <c r="AR240" s="34" t="s">
        <v>94</v>
      </c>
      <c r="AS240" s="34" t="s">
        <v>94</v>
      </c>
      <c r="AT240" s="34" t="s">
        <v>94</v>
      </c>
      <c r="AU240" s="34" t="s">
        <v>94</v>
      </c>
      <c r="AV240" s="34" t="s">
        <v>94</v>
      </c>
      <c r="AW240" s="38" t="s">
        <v>94</v>
      </c>
    </row>
    <row r="241" spans="37:54">
      <c r="AK241" s="28" t="s">
        <v>102</v>
      </c>
      <c r="AL241" s="34" t="s">
        <v>93</v>
      </c>
      <c r="AM241" s="34" t="s">
        <v>93</v>
      </c>
      <c r="AN241" s="34" t="s">
        <v>93</v>
      </c>
      <c r="AO241" s="34" t="s">
        <v>93</v>
      </c>
      <c r="AP241" s="34" t="s">
        <v>94</v>
      </c>
      <c r="AQ241" s="34" t="s">
        <v>94</v>
      </c>
      <c r="AR241" s="34" t="s">
        <v>94</v>
      </c>
      <c r="AS241" s="34" t="s">
        <v>94</v>
      </c>
      <c r="AT241" s="34" t="s">
        <v>94</v>
      </c>
      <c r="AU241" s="34" t="s">
        <v>94</v>
      </c>
      <c r="AV241" s="34" t="s">
        <v>94</v>
      </c>
      <c r="AW241" s="38" t="s">
        <v>94</v>
      </c>
    </row>
    <row r="242" spans="37:54">
      <c r="AK242" s="28" t="s">
        <v>92</v>
      </c>
      <c r="AL242" s="34" t="s">
        <v>93</v>
      </c>
      <c r="AM242" s="34" t="s">
        <v>93</v>
      </c>
      <c r="AN242" s="34" t="s">
        <v>93</v>
      </c>
      <c r="AO242" s="34" t="s">
        <v>93</v>
      </c>
      <c r="AP242" s="34" t="s">
        <v>95</v>
      </c>
      <c r="AQ242" s="34" t="s">
        <v>95</v>
      </c>
      <c r="AR242" s="34" t="s">
        <v>95</v>
      </c>
      <c r="AS242" s="34" t="s">
        <v>95</v>
      </c>
      <c r="AW242" s="39"/>
    </row>
    <row r="243" spans="37:54">
      <c r="AK243" s="28" t="s">
        <v>92</v>
      </c>
      <c r="AL243" s="34" t="s">
        <v>93</v>
      </c>
      <c r="AM243" s="34" t="s">
        <v>93</v>
      </c>
      <c r="AN243" s="34" t="s">
        <v>93</v>
      </c>
      <c r="AO243" s="34" t="s">
        <v>93</v>
      </c>
      <c r="AP243" s="34" t="s">
        <v>95</v>
      </c>
      <c r="AQ243" s="34" t="s">
        <v>95</v>
      </c>
      <c r="AR243" s="34" t="s">
        <v>95</v>
      </c>
      <c r="AS243" s="34" t="s">
        <v>95</v>
      </c>
      <c r="AW243" s="39"/>
    </row>
    <row r="244" spans="37:54" ht="15" thickBot="1">
      <c r="AK244" s="40" t="s">
        <v>92</v>
      </c>
      <c r="AL244" s="41" t="s">
        <v>93</v>
      </c>
      <c r="AM244" s="41" t="s">
        <v>93</v>
      </c>
      <c r="AN244" s="41" t="s">
        <v>93</v>
      </c>
      <c r="AO244" s="41" t="s">
        <v>93</v>
      </c>
      <c r="AP244" s="41" t="s">
        <v>95</v>
      </c>
      <c r="AQ244" s="41" t="s">
        <v>95</v>
      </c>
      <c r="AR244" s="41" t="s">
        <v>95</v>
      </c>
      <c r="AS244" s="41" t="s">
        <v>95</v>
      </c>
      <c r="AT244" s="48"/>
      <c r="AU244" s="48"/>
      <c r="AV244" s="48"/>
      <c r="AW244" s="45"/>
    </row>
    <row r="245" spans="37:54" ht="15" thickBot="1"/>
    <row r="246" spans="37:54">
      <c r="AM246" s="35" t="s">
        <v>102</v>
      </c>
      <c r="AN246" s="36" t="s">
        <v>93</v>
      </c>
      <c r="AO246" s="36" t="s">
        <v>93</v>
      </c>
      <c r="AP246" s="36" t="s">
        <v>93</v>
      </c>
      <c r="AQ246" s="36" t="s">
        <v>93</v>
      </c>
      <c r="AR246" s="36" t="s">
        <v>94</v>
      </c>
      <c r="AS246" s="36" t="s">
        <v>94</v>
      </c>
      <c r="AT246" s="36" t="s">
        <v>94</v>
      </c>
      <c r="AU246" s="36" t="s">
        <v>94</v>
      </c>
      <c r="AV246" s="36" t="s">
        <v>94</v>
      </c>
      <c r="AW246" s="36" t="s">
        <v>94</v>
      </c>
      <c r="AX246" s="36" t="s">
        <v>94</v>
      </c>
      <c r="AY246" s="37" t="s">
        <v>94</v>
      </c>
      <c r="AZ246" s="78" t="s">
        <v>194</v>
      </c>
    </row>
    <row r="247" spans="37:54">
      <c r="AM247" s="28" t="s">
        <v>102</v>
      </c>
      <c r="AN247" s="34" t="s">
        <v>93</v>
      </c>
      <c r="AO247" s="34" t="s">
        <v>93</v>
      </c>
      <c r="AP247" s="34" t="s">
        <v>93</v>
      </c>
      <c r="AQ247" s="34" t="s">
        <v>93</v>
      </c>
      <c r="AR247" s="34" t="s">
        <v>94</v>
      </c>
      <c r="AS247" s="34" t="s">
        <v>94</v>
      </c>
      <c r="AT247" s="34" t="s">
        <v>94</v>
      </c>
      <c r="AU247" s="34" t="s">
        <v>94</v>
      </c>
      <c r="AV247" s="34" t="s">
        <v>94</v>
      </c>
      <c r="AW247" s="34" t="s">
        <v>94</v>
      </c>
      <c r="AX247" s="34" t="s">
        <v>94</v>
      </c>
      <c r="AY247" s="38" t="s">
        <v>94</v>
      </c>
    </row>
    <row r="248" spans="37:54">
      <c r="AM248" s="28" t="s">
        <v>92</v>
      </c>
      <c r="AN248" s="34" t="s">
        <v>93</v>
      </c>
      <c r="AO248" s="34" t="s">
        <v>93</v>
      </c>
      <c r="AP248" s="34" t="s">
        <v>93</v>
      </c>
      <c r="AQ248" s="34" t="s">
        <v>93</v>
      </c>
      <c r="AR248" s="34" t="s">
        <v>95</v>
      </c>
      <c r="AS248" s="34" t="s">
        <v>95</v>
      </c>
      <c r="AT248" s="34" t="s">
        <v>95</v>
      </c>
      <c r="AU248" s="34" t="s">
        <v>95</v>
      </c>
      <c r="AV248" s="34"/>
      <c r="AW248" s="34"/>
      <c r="AX248" s="34"/>
      <c r="AY248" s="38"/>
    </row>
    <row r="249" spans="37:54">
      <c r="AM249" s="28" t="s">
        <v>92</v>
      </c>
      <c r="AN249" s="34" t="s">
        <v>93</v>
      </c>
      <c r="AO249" s="34" t="s">
        <v>93</v>
      </c>
      <c r="AP249" s="34" t="s">
        <v>93</v>
      </c>
      <c r="AQ249" s="34" t="s">
        <v>93</v>
      </c>
      <c r="AR249" s="34" t="s">
        <v>95</v>
      </c>
      <c r="AS249" s="34" t="s">
        <v>95</v>
      </c>
      <c r="AT249" s="34" t="s">
        <v>95</v>
      </c>
      <c r="AU249" s="34" t="s">
        <v>95</v>
      </c>
      <c r="AY249" s="39"/>
    </row>
    <row r="250" spans="37:54">
      <c r="AN250" s="28" t="s">
        <v>92</v>
      </c>
      <c r="AO250" s="34" t="s">
        <v>93</v>
      </c>
      <c r="AP250" s="34" t="s">
        <v>93</v>
      </c>
      <c r="AQ250" s="34" t="s">
        <v>93</v>
      </c>
      <c r="AR250" s="34" t="s">
        <v>93</v>
      </c>
      <c r="AS250" s="34" t="s">
        <v>95</v>
      </c>
      <c r="AT250" s="34" t="s">
        <v>95</v>
      </c>
      <c r="AU250" s="34" t="s">
        <v>95</v>
      </c>
      <c r="AV250" s="34" t="s">
        <v>95</v>
      </c>
      <c r="AZ250" s="39"/>
    </row>
    <row r="251" spans="37:54" ht="15" thickBot="1">
      <c r="AN251" s="40" t="s">
        <v>92</v>
      </c>
      <c r="AO251" s="41" t="s">
        <v>93</v>
      </c>
      <c r="AP251" s="41" t="s">
        <v>93</v>
      </c>
      <c r="AQ251" s="41" t="s">
        <v>93</v>
      </c>
      <c r="AR251" s="41" t="s">
        <v>93</v>
      </c>
      <c r="AS251" s="41" t="s">
        <v>95</v>
      </c>
      <c r="AT251" s="41" t="s">
        <v>95</v>
      </c>
      <c r="AU251" s="41" t="s">
        <v>95</v>
      </c>
      <c r="AV251" s="41" t="s">
        <v>95</v>
      </c>
      <c r="AW251" s="48"/>
      <c r="AX251" s="48"/>
      <c r="AY251" s="48"/>
      <c r="AZ251" s="45"/>
    </row>
    <row r="252" spans="37:54">
      <c r="AN252" s="35" t="s">
        <v>102</v>
      </c>
      <c r="AO252" s="36" t="s">
        <v>93</v>
      </c>
      <c r="AP252" s="36" t="s">
        <v>93</v>
      </c>
      <c r="AQ252" s="36" t="s">
        <v>93</v>
      </c>
      <c r="AR252" s="36" t="s">
        <v>93</v>
      </c>
      <c r="AS252" s="36" t="s">
        <v>94</v>
      </c>
      <c r="AT252" s="36" t="s">
        <v>94</v>
      </c>
      <c r="AU252" s="36" t="s">
        <v>94</v>
      </c>
      <c r="AV252" s="36" t="s">
        <v>94</v>
      </c>
      <c r="AW252" s="36" t="s">
        <v>94</v>
      </c>
      <c r="AX252" s="36" t="s">
        <v>94</v>
      </c>
      <c r="AY252" s="36" t="s">
        <v>94</v>
      </c>
      <c r="AZ252" s="37" t="s">
        <v>94</v>
      </c>
    </row>
    <row r="253" spans="37:54">
      <c r="AN253" s="28" t="s">
        <v>102</v>
      </c>
      <c r="AO253" s="34" t="s">
        <v>93</v>
      </c>
      <c r="AP253" s="34" t="s">
        <v>93</v>
      </c>
      <c r="AQ253" s="34" t="s">
        <v>93</v>
      </c>
      <c r="AR253" s="34" t="s">
        <v>93</v>
      </c>
      <c r="AS253" s="34" t="s">
        <v>94</v>
      </c>
      <c r="AT253" s="34" t="s">
        <v>94</v>
      </c>
      <c r="AU253" s="34" t="s">
        <v>94</v>
      </c>
      <c r="AV253" s="34" t="s">
        <v>94</v>
      </c>
      <c r="AW253" s="34" t="s">
        <v>94</v>
      </c>
      <c r="AX253" s="34" t="s">
        <v>94</v>
      </c>
      <c r="AY253" s="34" t="s">
        <v>94</v>
      </c>
      <c r="AZ253" s="38" t="s">
        <v>94</v>
      </c>
      <c r="BB253" s="78" t="s">
        <v>195</v>
      </c>
    </row>
    <row r="255" spans="37:54">
      <c r="AO255" s="28" t="s">
        <v>102</v>
      </c>
      <c r="AP255" s="34" t="s">
        <v>93</v>
      </c>
      <c r="AQ255" s="34" t="s">
        <v>93</v>
      </c>
      <c r="AR255" s="34" t="s">
        <v>93</v>
      </c>
      <c r="AS255" s="34" t="s">
        <v>93</v>
      </c>
      <c r="AT255" s="34" t="s">
        <v>94</v>
      </c>
      <c r="AU255" s="34" t="s">
        <v>94</v>
      </c>
      <c r="AV255" s="34" t="s">
        <v>94</v>
      </c>
      <c r="AW255" s="34" t="s">
        <v>94</v>
      </c>
      <c r="AX255" s="34" t="s">
        <v>94</v>
      </c>
      <c r="AY255" s="34" t="s">
        <v>94</v>
      </c>
      <c r="AZ255" s="34" t="s">
        <v>94</v>
      </c>
      <c r="BA255" s="38" t="s">
        <v>94</v>
      </c>
    </row>
    <row r="256" spans="37:54">
      <c r="AO256" s="28" t="s">
        <v>92</v>
      </c>
      <c r="AP256" s="34" t="s">
        <v>93</v>
      </c>
      <c r="AQ256" s="34" t="s">
        <v>93</v>
      </c>
      <c r="AR256" s="34" t="s">
        <v>93</v>
      </c>
      <c r="AS256" s="34" t="s">
        <v>93</v>
      </c>
      <c r="AT256" s="34" t="s">
        <v>95</v>
      </c>
      <c r="AU256" s="34" t="s">
        <v>95</v>
      </c>
      <c r="AV256" s="34" t="s">
        <v>95</v>
      </c>
      <c r="AW256" s="34" t="s">
        <v>95</v>
      </c>
      <c r="BA256" s="39"/>
    </row>
    <row r="257" spans="25:58">
      <c r="AO257" s="28" t="s">
        <v>92</v>
      </c>
      <c r="AP257" s="34" t="s">
        <v>93</v>
      </c>
      <c r="AQ257" s="34" t="s">
        <v>93</v>
      </c>
      <c r="AR257" s="34" t="s">
        <v>93</v>
      </c>
      <c r="AS257" s="34" t="s">
        <v>93</v>
      </c>
      <c r="AT257" s="34" t="s">
        <v>95</v>
      </c>
      <c r="AU257" s="34" t="s">
        <v>95</v>
      </c>
      <c r="AV257" s="34" t="s">
        <v>95</v>
      </c>
      <c r="AW257" s="34" t="s">
        <v>95</v>
      </c>
      <c r="BA257" s="39"/>
    </row>
    <row r="258" spans="25:58" ht="15" thickBot="1">
      <c r="AO258" s="40" t="s">
        <v>92</v>
      </c>
      <c r="AP258" s="41" t="s">
        <v>93</v>
      </c>
      <c r="AQ258" s="41" t="s">
        <v>93</v>
      </c>
      <c r="AR258" s="41" t="s">
        <v>93</v>
      </c>
      <c r="AS258" s="41" t="s">
        <v>93</v>
      </c>
      <c r="AT258" s="41" t="s">
        <v>95</v>
      </c>
      <c r="AU258" s="41" t="s">
        <v>95</v>
      </c>
      <c r="AV258" s="41" t="s">
        <v>95</v>
      </c>
      <c r="AW258" s="41" t="s">
        <v>95</v>
      </c>
      <c r="AX258" s="48"/>
      <c r="AY258" s="48"/>
      <c r="AZ258" s="48"/>
      <c r="BA258" s="45"/>
    </row>
    <row r="259" spans="25:58" ht="15" thickBot="1"/>
    <row r="260" spans="25:58">
      <c r="AQ260" s="35" t="s">
        <v>102</v>
      </c>
      <c r="AR260" s="36" t="s">
        <v>93</v>
      </c>
      <c r="AS260" s="36" t="s">
        <v>93</v>
      </c>
      <c r="AT260" s="36" t="s">
        <v>93</v>
      </c>
      <c r="AU260" s="36" t="s">
        <v>93</v>
      </c>
      <c r="AV260" s="36" t="s">
        <v>94</v>
      </c>
      <c r="AW260" s="36" t="s">
        <v>94</v>
      </c>
      <c r="AX260" s="36" t="s">
        <v>94</v>
      </c>
      <c r="AY260" s="36" t="s">
        <v>94</v>
      </c>
      <c r="AZ260" s="36" t="s">
        <v>94</v>
      </c>
      <c r="BA260" s="36" t="s">
        <v>94</v>
      </c>
      <c r="BB260" s="36" t="s">
        <v>94</v>
      </c>
      <c r="BC260" s="37" t="s">
        <v>94</v>
      </c>
      <c r="BD260" s="78" t="s">
        <v>196</v>
      </c>
    </row>
    <row r="261" spans="25:58">
      <c r="AQ261" s="28" t="s">
        <v>102</v>
      </c>
      <c r="AR261" s="34" t="s">
        <v>93</v>
      </c>
      <c r="AS261" s="34" t="s">
        <v>93</v>
      </c>
      <c r="AT261" s="34" t="s">
        <v>93</v>
      </c>
      <c r="AU261" s="34" t="s">
        <v>93</v>
      </c>
      <c r="AV261" s="34" t="s">
        <v>94</v>
      </c>
      <c r="AW261" s="34" t="s">
        <v>94</v>
      </c>
      <c r="AX261" s="34" t="s">
        <v>94</v>
      </c>
      <c r="AY261" s="34" t="s">
        <v>94</v>
      </c>
      <c r="AZ261" s="34" t="s">
        <v>94</v>
      </c>
      <c r="BA261" s="34" t="s">
        <v>94</v>
      </c>
      <c r="BB261" s="34" t="s">
        <v>94</v>
      </c>
      <c r="BC261" s="38" t="s">
        <v>94</v>
      </c>
    </row>
    <row r="262" spans="25:58">
      <c r="AQ262" s="28" t="s">
        <v>102</v>
      </c>
      <c r="AR262" s="34" t="s">
        <v>93</v>
      </c>
      <c r="AS262" s="34" t="s">
        <v>93</v>
      </c>
      <c r="AT262" s="34" t="s">
        <v>93</v>
      </c>
      <c r="AU262" s="34" t="s">
        <v>93</v>
      </c>
      <c r="AV262" s="34" t="s">
        <v>94</v>
      </c>
      <c r="AW262" s="34" t="s">
        <v>94</v>
      </c>
      <c r="AX262" s="34" t="s">
        <v>94</v>
      </c>
      <c r="AY262" s="34" t="s">
        <v>94</v>
      </c>
      <c r="AZ262" s="34" t="s">
        <v>94</v>
      </c>
      <c r="BA262" s="34" t="s">
        <v>94</v>
      </c>
      <c r="BB262" s="34" t="s">
        <v>94</v>
      </c>
      <c r="BC262" s="38" t="s">
        <v>94</v>
      </c>
    </row>
    <row r="263" spans="25:58">
      <c r="Y263" s="103" t="s">
        <v>189</v>
      </c>
      <c r="AQ263" s="28" t="s">
        <v>92</v>
      </c>
      <c r="AR263" s="34" t="s">
        <v>93</v>
      </c>
      <c r="AS263" s="34" t="s">
        <v>93</v>
      </c>
      <c r="AT263" s="34" t="s">
        <v>93</v>
      </c>
      <c r="AU263" s="34" t="s">
        <v>93</v>
      </c>
      <c r="AV263" s="34" t="s">
        <v>95</v>
      </c>
      <c r="AW263" s="34" t="s">
        <v>95</v>
      </c>
      <c r="AX263" s="34" t="s">
        <v>95</v>
      </c>
      <c r="AY263" s="34" t="s">
        <v>95</v>
      </c>
      <c r="BC263" s="39"/>
    </row>
    <row r="264" spans="25:58">
      <c r="AQ264" s="28" t="s">
        <v>92</v>
      </c>
      <c r="AR264" s="34" t="s">
        <v>93</v>
      </c>
      <c r="AS264" s="34" t="s">
        <v>93</v>
      </c>
      <c r="AT264" s="34" t="s">
        <v>93</v>
      </c>
      <c r="AU264" s="34" t="s">
        <v>93</v>
      </c>
      <c r="AV264" s="34" t="s">
        <v>95</v>
      </c>
      <c r="AW264" s="34" t="s">
        <v>95</v>
      </c>
      <c r="AX264" s="34" t="s">
        <v>95</v>
      </c>
      <c r="AY264" s="34" t="s">
        <v>95</v>
      </c>
      <c r="BC264" s="39"/>
    </row>
    <row r="265" spans="25:58" ht="15" thickBot="1">
      <c r="AR265" s="40" t="s">
        <v>92</v>
      </c>
      <c r="AS265" s="41" t="s">
        <v>93</v>
      </c>
      <c r="AT265" s="41" t="s">
        <v>93</v>
      </c>
      <c r="AU265" s="41" t="s">
        <v>93</v>
      </c>
      <c r="AV265" s="41" t="s">
        <v>93</v>
      </c>
      <c r="AW265" s="41" t="s">
        <v>95</v>
      </c>
      <c r="AX265" s="41" t="s">
        <v>95</v>
      </c>
      <c r="AY265" s="41" t="s">
        <v>95</v>
      </c>
      <c r="AZ265" s="41" t="s">
        <v>95</v>
      </c>
      <c r="BA265" s="48"/>
      <c r="BB265" s="48"/>
      <c r="BC265" s="48"/>
      <c r="BD265" s="45"/>
    </row>
    <row r="266" spans="25:58" ht="15" thickBot="1">
      <c r="Y266" s="101" t="s">
        <v>98</v>
      </c>
      <c r="Z266" s="36" t="s">
        <v>93</v>
      </c>
      <c r="AA266" s="36" t="s">
        <v>93</v>
      </c>
      <c r="AB266" s="36" t="s">
        <v>99</v>
      </c>
      <c r="AC266" s="36" t="s">
        <v>99</v>
      </c>
      <c r="AD266" s="36" t="s">
        <v>99</v>
      </c>
      <c r="AE266" s="36" t="s">
        <v>99</v>
      </c>
      <c r="AF266" s="36" t="s">
        <v>99</v>
      </c>
      <c r="AG266" s="37" t="s">
        <v>99</v>
      </c>
      <c r="AR266" s="40" t="s">
        <v>92</v>
      </c>
      <c r="AS266" s="41" t="s">
        <v>93</v>
      </c>
      <c r="AT266" s="41" t="s">
        <v>93</v>
      </c>
      <c r="AU266" s="41" t="s">
        <v>93</v>
      </c>
      <c r="AV266" s="41" t="s">
        <v>93</v>
      </c>
      <c r="AW266" s="41" t="s">
        <v>95</v>
      </c>
      <c r="AX266" s="41" t="s">
        <v>95</v>
      </c>
      <c r="AY266" s="41" t="s">
        <v>95</v>
      </c>
      <c r="AZ266" s="41" t="s">
        <v>95</v>
      </c>
      <c r="BA266" s="48"/>
      <c r="BB266" s="48"/>
      <c r="BC266" s="48"/>
      <c r="BD266" s="45"/>
    </row>
    <row r="267" spans="25:58">
      <c r="Y267" s="102" t="s">
        <v>98</v>
      </c>
      <c r="Z267" s="34" t="s">
        <v>93</v>
      </c>
      <c r="AA267" s="34" t="s">
        <v>93</v>
      </c>
      <c r="AB267" s="34" t="s">
        <v>99</v>
      </c>
      <c r="AC267" s="34" t="s">
        <v>99</v>
      </c>
      <c r="AD267" s="34" t="s">
        <v>99</v>
      </c>
      <c r="AE267" s="34" t="s">
        <v>99</v>
      </c>
      <c r="AF267" s="34" t="s">
        <v>99</v>
      </c>
      <c r="AG267" s="38" t="s">
        <v>99</v>
      </c>
      <c r="AR267" s="35" t="s">
        <v>102</v>
      </c>
      <c r="AS267" s="36" t="s">
        <v>93</v>
      </c>
      <c r="AT267" s="36" t="s">
        <v>93</v>
      </c>
      <c r="AU267" s="36" t="s">
        <v>93</v>
      </c>
      <c r="AV267" s="36" t="s">
        <v>93</v>
      </c>
      <c r="AW267" s="36" t="s">
        <v>94</v>
      </c>
      <c r="AX267" s="36" t="s">
        <v>94</v>
      </c>
      <c r="AY267" s="36" t="s">
        <v>94</v>
      </c>
      <c r="AZ267" s="36" t="s">
        <v>94</v>
      </c>
      <c r="BA267" s="36" t="s">
        <v>94</v>
      </c>
      <c r="BB267" s="36" t="s">
        <v>94</v>
      </c>
      <c r="BC267" s="36" t="s">
        <v>94</v>
      </c>
      <c r="BD267" s="37" t="s">
        <v>94</v>
      </c>
      <c r="BF267" s="78" t="s">
        <v>197</v>
      </c>
    </row>
    <row r="268" spans="25:58">
      <c r="AS268" s="28" t="s">
        <v>102</v>
      </c>
      <c r="AT268" s="34" t="s">
        <v>93</v>
      </c>
      <c r="AU268" s="34" t="s">
        <v>93</v>
      </c>
      <c r="AV268" s="34" t="s">
        <v>93</v>
      </c>
      <c r="AW268" s="34" t="s">
        <v>93</v>
      </c>
      <c r="AX268" s="34" t="s">
        <v>94</v>
      </c>
      <c r="AY268" s="34" t="s">
        <v>94</v>
      </c>
      <c r="AZ268" s="34" t="s">
        <v>94</v>
      </c>
      <c r="BA268" s="34" t="s">
        <v>94</v>
      </c>
      <c r="BB268" s="34" t="s">
        <v>94</v>
      </c>
      <c r="BC268" s="34" t="s">
        <v>94</v>
      </c>
      <c r="BD268" s="34" t="s">
        <v>94</v>
      </c>
      <c r="BE268" s="38" t="s">
        <v>94</v>
      </c>
    </row>
    <row r="269" spans="25:58">
      <c r="AA269" s="102" t="s">
        <v>98</v>
      </c>
      <c r="AB269" s="34" t="s">
        <v>93</v>
      </c>
      <c r="AC269" s="34" t="s">
        <v>93</v>
      </c>
      <c r="AD269" s="34" t="s">
        <v>99</v>
      </c>
      <c r="AE269" s="34" t="s">
        <v>99</v>
      </c>
      <c r="AF269" s="34" t="s">
        <v>99</v>
      </c>
      <c r="AG269" s="34" t="s">
        <v>99</v>
      </c>
      <c r="AH269" s="34" t="s">
        <v>99</v>
      </c>
      <c r="AI269" s="38" t="s">
        <v>99</v>
      </c>
      <c r="AS269" s="28" t="s">
        <v>102</v>
      </c>
      <c r="AT269" s="34" t="s">
        <v>93</v>
      </c>
      <c r="AU269" s="34" t="s">
        <v>93</v>
      </c>
      <c r="AV269" s="34" t="s">
        <v>93</v>
      </c>
      <c r="AW269" s="34" t="s">
        <v>93</v>
      </c>
      <c r="AX269" s="34" t="s">
        <v>94</v>
      </c>
      <c r="AY269" s="34" t="s">
        <v>94</v>
      </c>
      <c r="AZ269" s="34" t="s">
        <v>94</v>
      </c>
      <c r="BA269" s="34" t="s">
        <v>94</v>
      </c>
      <c r="BB269" s="34" t="s">
        <v>94</v>
      </c>
      <c r="BC269" s="34" t="s">
        <v>94</v>
      </c>
      <c r="BD269" s="34" t="s">
        <v>94</v>
      </c>
      <c r="BE269" s="38" t="s">
        <v>94</v>
      </c>
    </row>
    <row r="270" spans="25:58">
      <c r="AA270" s="102" t="s">
        <v>98</v>
      </c>
      <c r="AB270" s="34" t="s">
        <v>93</v>
      </c>
      <c r="AC270" s="34" t="s">
        <v>93</v>
      </c>
      <c r="AD270" s="34" t="s">
        <v>99</v>
      </c>
      <c r="AE270" s="34" t="s">
        <v>99</v>
      </c>
      <c r="AF270" s="34" t="s">
        <v>99</v>
      </c>
      <c r="AG270" s="34" t="s">
        <v>99</v>
      </c>
      <c r="AH270" s="34" t="s">
        <v>99</v>
      </c>
      <c r="AI270" s="38" t="s">
        <v>99</v>
      </c>
      <c r="AS270" s="28" t="s">
        <v>92</v>
      </c>
      <c r="AT270" s="34" t="s">
        <v>93</v>
      </c>
      <c r="AU270" s="34" t="s">
        <v>93</v>
      </c>
      <c r="AV270" s="34" t="s">
        <v>93</v>
      </c>
      <c r="AW270" s="34" t="s">
        <v>93</v>
      </c>
      <c r="AX270" s="34" t="s">
        <v>95</v>
      </c>
      <c r="AY270" s="34" t="s">
        <v>95</v>
      </c>
      <c r="AZ270" s="34" t="s">
        <v>95</v>
      </c>
      <c r="BA270" s="34" t="s">
        <v>95</v>
      </c>
      <c r="BE270" s="39"/>
    </row>
    <row r="271" spans="25:58">
      <c r="AS271" s="28" t="s">
        <v>92</v>
      </c>
      <c r="AT271" s="34" t="s">
        <v>93</v>
      </c>
      <c r="AU271" s="34" t="s">
        <v>93</v>
      </c>
      <c r="AV271" s="34" t="s">
        <v>93</v>
      </c>
      <c r="AW271" s="34" t="s">
        <v>93</v>
      </c>
      <c r="AX271" s="34" t="s">
        <v>95</v>
      </c>
      <c r="AY271" s="34" t="s">
        <v>95</v>
      </c>
      <c r="AZ271" s="34" t="s">
        <v>95</v>
      </c>
      <c r="BA271" s="34" t="s">
        <v>95</v>
      </c>
      <c r="BE271" s="39"/>
    </row>
    <row r="272" spans="25:58">
      <c r="AC272" s="102" t="s">
        <v>98</v>
      </c>
      <c r="AD272" s="34" t="s">
        <v>93</v>
      </c>
      <c r="AE272" s="34" t="s">
        <v>93</v>
      </c>
      <c r="AF272" s="34" t="s">
        <v>99</v>
      </c>
      <c r="AG272" s="34" t="s">
        <v>99</v>
      </c>
      <c r="AH272" s="34" t="s">
        <v>99</v>
      </c>
      <c r="AI272" s="34" t="s">
        <v>99</v>
      </c>
      <c r="AJ272" s="34" t="s">
        <v>99</v>
      </c>
      <c r="AK272" s="38" t="s">
        <v>99</v>
      </c>
    </row>
    <row r="273" spans="29:63" ht="15" thickBot="1">
      <c r="AC273" s="102" t="s">
        <v>98</v>
      </c>
      <c r="AD273" s="34" t="s">
        <v>93</v>
      </c>
      <c r="AE273" s="34" t="s">
        <v>93</v>
      </c>
      <c r="AF273" s="34" t="s">
        <v>99</v>
      </c>
      <c r="AG273" s="34" t="s">
        <v>99</v>
      </c>
      <c r="AH273" s="34" t="s">
        <v>99</v>
      </c>
      <c r="AI273" s="34" t="s">
        <v>99</v>
      </c>
      <c r="AJ273" s="34" t="s">
        <v>99</v>
      </c>
      <c r="AK273" s="38" t="s">
        <v>99</v>
      </c>
    </row>
    <row r="274" spans="29:63">
      <c r="AC274" s="102" t="s">
        <v>98</v>
      </c>
      <c r="AD274" s="34" t="s">
        <v>93</v>
      </c>
      <c r="AE274" s="34" t="s">
        <v>93</v>
      </c>
      <c r="AF274" s="34" t="s">
        <v>99</v>
      </c>
      <c r="AG274" s="34" t="s">
        <v>99</v>
      </c>
      <c r="AH274" s="34" t="s">
        <v>99</v>
      </c>
      <c r="AI274" s="34" t="s">
        <v>99</v>
      </c>
      <c r="AJ274" s="34" t="s">
        <v>99</v>
      </c>
      <c r="AK274" s="38" t="s">
        <v>99</v>
      </c>
      <c r="AU274" s="35" t="s">
        <v>102</v>
      </c>
      <c r="AV274" s="36" t="s">
        <v>93</v>
      </c>
      <c r="AW274" s="36" t="s">
        <v>93</v>
      </c>
      <c r="AX274" s="36" t="s">
        <v>93</v>
      </c>
      <c r="AY274" s="36" t="s">
        <v>93</v>
      </c>
      <c r="AZ274" s="36" t="s">
        <v>94</v>
      </c>
      <c r="BA274" s="36" t="s">
        <v>94</v>
      </c>
      <c r="BB274" s="36" t="s">
        <v>94</v>
      </c>
      <c r="BC274" s="36" t="s">
        <v>94</v>
      </c>
      <c r="BD274" s="36" t="s">
        <v>94</v>
      </c>
      <c r="BE274" s="36" t="s">
        <v>94</v>
      </c>
      <c r="BF274" s="36" t="s">
        <v>94</v>
      </c>
      <c r="BG274" s="37" t="s">
        <v>94</v>
      </c>
    </row>
    <row r="275" spans="29:63">
      <c r="AU275" s="28" t="s">
        <v>102</v>
      </c>
      <c r="AV275" s="34" t="s">
        <v>93</v>
      </c>
      <c r="AW275" s="34" t="s">
        <v>93</v>
      </c>
      <c r="AX275" s="34" t="s">
        <v>93</v>
      </c>
      <c r="AY275" s="34" t="s">
        <v>93</v>
      </c>
      <c r="AZ275" s="34" t="s">
        <v>94</v>
      </c>
      <c r="BA275" s="34" t="s">
        <v>94</v>
      </c>
      <c r="BB275" s="34" t="s">
        <v>94</v>
      </c>
      <c r="BC275" s="34" t="s">
        <v>94</v>
      </c>
      <c r="BD275" s="34" t="s">
        <v>94</v>
      </c>
      <c r="BE275" s="34" t="s">
        <v>94</v>
      </c>
      <c r="BF275" s="34" t="s">
        <v>94</v>
      </c>
      <c r="BG275" s="38" t="s">
        <v>94</v>
      </c>
    </row>
    <row r="276" spans="29:63">
      <c r="AE276" s="102" t="s">
        <v>98</v>
      </c>
      <c r="AF276" s="34" t="s">
        <v>93</v>
      </c>
      <c r="AG276" s="34" t="s">
        <v>93</v>
      </c>
      <c r="AH276" s="34" t="s">
        <v>99</v>
      </c>
      <c r="AI276" s="34" t="s">
        <v>99</v>
      </c>
      <c r="AJ276" s="34" t="s">
        <v>99</v>
      </c>
      <c r="AK276" s="34" t="s">
        <v>99</v>
      </c>
      <c r="AL276" s="34" t="s">
        <v>99</v>
      </c>
      <c r="AM276" s="38" t="s">
        <v>99</v>
      </c>
      <c r="AU276" s="28" t="s">
        <v>92</v>
      </c>
      <c r="AV276" s="34" t="s">
        <v>93</v>
      </c>
      <c r="AW276" s="34" t="s">
        <v>93</v>
      </c>
      <c r="AX276" s="34" t="s">
        <v>93</v>
      </c>
      <c r="AY276" s="34" t="s">
        <v>93</v>
      </c>
      <c r="AZ276" s="34" t="s">
        <v>95</v>
      </c>
      <c r="BA276" s="34" t="s">
        <v>95</v>
      </c>
      <c r="BB276" s="34" t="s">
        <v>95</v>
      </c>
      <c r="BC276" s="34" t="s">
        <v>95</v>
      </c>
      <c r="BD276" s="34"/>
      <c r="BE276" s="34"/>
      <c r="BF276" s="34"/>
      <c r="BG276" s="38"/>
    </row>
    <row r="277" spans="29:63">
      <c r="AE277" s="102" t="s">
        <v>98</v>
      </c>
      <c r="AF277" s="34" t="s">
        <v>93</v>
      </c>
      <c r="AG277" s="34" t="s">
        <v>93</v>
      </c>
      <c r="AH277" s="34" t="s">
        <v>99</v>
      </c>
      <c r="AI277" s="34" t="s">
        <v>99</v>
      </c>
      <c r="AJ277" s="34" t="s">
        <v>99</v>
      </c>
      <c r="AK277" s="34" t="s">
        <v>99</v>
      </c>
      <c r="AL277" s="34" t="s">
        <v>99</v>
      </c>
      <c r="AM277" s="38" t="s">
        <v>99</v>
      </c>
      <c r="AU277" s="28" t="s">
        <v>92</v>
      </c>
      <c r="AV277" s="34" t="s">
        <v>93</v>
      </c>
      <c r="AW277" s="34" t="s">
        <v>93</v>
      </c>
      <c r="AX277" s="34" t="s">
        <v>93</v>
      </c>
      <c r="AY277" s="34" t="s">
        <v>93</v>
      </c>
      <c r="AZ277" s="34" t="s">
        <v>95</v>
      </c>
      <c r="BA277" s="34" t="s">
        <v>95</v>
      </c>
      <c r="BB277" s="34" t="s">
        <v>95</v>
      </c>
      <c r="BC277" s="34" t="s">
        <v>95</v>
      </c>
      <c r="BG277" s="39"/>
    </row>
    <row r="278" spans="29:63">
      <c r="AE278" s="102" t="s">
        <v>98</v>
      </c>
      <c r="AF278" s="34" t="s">
        <v>93</v>
      </c>
      <c r="AG278" s="34" t="s">
        <v>93</v>
      </c>
      <c r="AH278" s="34" t="s">
        <v>99</v>
      </c>
      <c r="AI278" s="34" t="s">
        <v>99</v>
      </c>
      <c r="AJ278" s="34" t="s">
        <v>99</v>
      </c>
      <c r="AK278" s="34" t="s">
        <v>99</v>
      </c>
      <c r="AL278" s="34" t="s">
        <v>99</v>
      </c>
      <c r="AM278" s="38" t="s">
        <v>99</v>
      </c>
      <c r="AU278" s="28" t="s">
        <v>92</v>
      </c>
      <c r="AV278" s="34" t="s">
        <v>93</v>
      </c>
      <c r="AW278" s="34" t="s">
        <v>93</v>
      </c>
      <c r="AX278" s="34" t="s">
        <v>93</v>
      </c>
      <c r="AY278" s="34" t="s">
        <v>93</v>
      </c>
      <c r="AZ278" s="34" t="s">
        <v>95</v>
      </c>
      <c r="BA278" s="34" t="s">
        <v>95</v>
      </c>
      <c r="BB278" s="34" t="s">
        <v>95</v>
      </c>
      <c r="BC278" s="34" t="s">
        <v>95</v>
      </c>
      <c r="BG278" s="39"/>
    </row>
    <row r="279" spans="29:63" ht="15" thickBot="1">
      <c r="AU279" s="40" t="s">
        <v>92</v>
      </c>
      <c r="AV279" s="41" t="s">
        <v>93</v>
      </c>
      <c r="AW279" s="41" t="s">
        <v>93</v>
      </c>
      <c r="AX279" s="41" t="s">
        <v>93</v>
      </c>
      <c r="AY279" s="41" t="s">
        <v>93</v>
      </c>
      <c r="AZ279" s="41" t="s">
        <v>95</v>
      </c>
      <c r="BA279" s="41" t="s">
        <v>95</v>
      </c>
      <c r="BB279" s="41" t="s">
        <v>95</v>
      </c>
      <c r="BC279" s="41" t="s">
        <v>95</v>
      </c>
      <c r="BD279" s="48"/>
      <c r="BE279" s="48"/>
      <c r="BF279" s="48"/>
      <c r="BG279" s="45"/>
    </row>
    <row r="280" spans="29:63" ht="15" thickBot="1">
      <c r="AG280" s="102" t="s">
        <v>98</v>
      </c>
      <c r="AH280" s="34" t="s">
        <v>93</v>
      </c>
      <c r="AI280" s="34" t="s">
        <v>93</v>
      </c>
      <c r="AJ280" s="34" t="s">
        <v>99</v>
      </c>
      <c r="AK280" s="34" t="s">
        <v>99</v>
      </c>
      <c r="AL280" s="34" t="s">
        <v>99</v>
      </c>
      <c r="AM280" s="34" t="s">
        <v>99</v>
      </c>
      <c r="AN280" s="34" t="s">
        <v>99</v>
      </c>
      <c r="AO280" s="38" t="s">
        <v>99</v>
      </c>
    </row>
    <row r="281" spans="29:63">
      <c r="AG281" s="102" t="s">
        <v>98</v>
      </c>
      <c r="AH281" s="34" t="s">
        <v>93</v>
      </c>
      <c r="AI281" s="34" t="s">
        <v>93</v>
      </c>
      <c r="AJ281" s="34" t="s">
        <v>99</v>
      </c>
      <c r="AK281" s="34" t="s">
        <v>99</v>
      </c>
      <c r="AL281" s="34" t="s">
        <v>99</v>
      </c>
      <c r="AM281" s="34" t="s">
        <v>99</v>
      </c>
      <c r="AN281" s="34" t="s">
        <v>99</v>
      </c>
      <c r="AO281" s="38" t="s">
        <v>99</v>
      </c>
      <c r="AW281" s="35" t="s">
        <v>102</v>
      </c>
      <c r="AX281" s="36" t="s">
        <v>93</v>
      </c>
      <c r="AY281" s="36" t="s">
        <v>93</v>
      </c>
      <c r="AZ281" s="36" t="s">
        <v>93</v>
      </c>
      <c r="BA281" s="36" t="s">
        <v>93</v>
      </c>
      <c r="BB281" s="36" t="s">
        <v>94</v>
      </c>
      <c r="BC281" s="36" t="s">
        <v>94</v>
      </c>
      <c r="BD281" s="36" t="s">
        <v>94</v>
      </c>
      <c r="BE281" s="36" t="s">
        <v>94</v>
      </c>
      <c r="BF281" s="36" t="s">
        <v>94</v>
      </c>
      <c r="BG281" s="36" t="s">
        <v>94</v>
      </c>
      <c r="BH281" s="36" t="s">
        <v>94</v>
      </c>
      <c r="BI281" s="37" t="s">
        <v>94</v>
      </c>
    </row>
    <row r="282" spans="29:63">
      <c r="AG282" s="102" t="s">
        <v>98</v>
      </c>
      <c r="AH282" s="34" t="s">
        <v>93</v>
      </c>
      <c r="AI282" s="34" t="s">
        <v>93</v>
      </c>
      <c r="AJ282" s="34" t="s">
        <v>99</v>
      </c>
      <c r="AK282" s="34" t="s">
        <v>99</v>
      </c>
      <c r="AL282" s="34" t="s">
        <v>99</v>
      </c>
      <c r="AM282" s="34" t="s">
        <v>99</v>
      </c>
      <c r="AN282" s="34" t="s">
        <v>99</v>
      </c>
      <c r="AO282" s="38" t="s">
        <v>99</v>
      </c>
      <c r="AW282" s="28" t="s">
        <v>102</v>
      </c>
      <c r="AX282" s="34" t="s">
        <v>93</v>
      </c>
      <c r="AY282" s="34" t="s">
        <v>93</v>
      </c>
      <c r="AZ282" s="34" t="s">
        <v>93</v>
      </c>
      <c r="BA282" s="34" t="s">
        <v>93</v>
      </c>
      <c r="BB282" s="34" t="s">
        <v>94</v>
      </c>
      <c r="BC282" s="34" t="s">
        <v>94</v>
      </c>
      <c r="BD282" s="34" t="s">
        <v>94</v>
      </c>
      <c r="BE282" s="34" t="s">
        <v>94</v>
      </c>
      <c r="BF282" s="34" t="s">
        <v>94</v>
      </c>
      <c r="BG282" s="34" t="s">
        <v>94</v>
      </c>
      <c r="BH282" s="34" t="s">
        <v>94</v>
      </c>
      <c r="BI282" s="38" t="s">
        <v>94</v>
      </c>
    </row>
    <row r="283" spans="29:63">
      <c r="AW283" s="28" t="s">
        <v>102</v>
      </c>
      <c r="AX283" s="34" t="s">
        <v>93</v>
      </c>
      <c r="AY283" s="34" t="s">
        <v>93</v>
      </c>
      <c r="AZ283" s="34" t="s">
        <v>93</v>
      </c>
      <c r="BA283" s="34" t="s">
        <v>93</v>
      </c>
      <c r="BB283" s="34" t="s">
        <v>94</v>
      </c>
      <c r="BC283" s="34" t="s">
        <v>94</v>
      </c>
      <c r="BD283" s="34" t="s">
        <v>94</v>
      </c>
      <c r="BE283" s="34" t="s">
        <v>94</v>
      </c>
      <c r="BF283" s="34" t="s">
        <v>94</v>
      </c>
      <c r="BG283" s="34" t="s">
        <v>94</v>
      </c>
      <c r="BH283" s="34" t="s">
        <v>94</v>
      </c>
      <c r="BI283" s="38" t="s">
        <v>94</v>
      </c>
    </row>
    <row r="284" spans="29:63">
      <c r="AI284" s="102" t="s">
        <v>98</v>
      </c>
      <c r="AJ284" s="34" t="s">
        <v>93</v>
      </c>
      <c r="AK284" s="34" t="s">
        <v>93</v>
      </c>
      <c r="AL284" s="34" t="s">
        <v>99</v>
      </c>
      <c r="AM284" s="34" t="s">
        <v>99</v>
      </c>
      <c r="AN284" s="34" t="s">
        <v>99</v>
      </c>
      <c r="AO284" s="34" t="s">
        <v>99</v>
      </c>
      <c r="AP284" s="34" t="s">
        <v>99</v>
      </c>
      <c r="AQ284" s="38" t="s">
        <v>99</v>
      </c>
      <c r="AW284" s="28" t="s">
        <v>92</v>
      </c>
      <c r="AX284" s="34" t="s">
        <v>93</v>
      </c>
      <c r="AY284" s="34" t="s">
        <v>93</v>
      </c>
      <c r="AZ284" s="34" t="s">
        <v>93</v>
      </c>
      <c r="BA284" s="34" t="s">
        <v>93</v>
      </c>
      <c r="BB284" s="34" t="s">
        <v>95</v>
      </c>
      <c r="BC284" s="34" t="s">
        <v>95</v>
      </c>
      <c r="BD284" s="34" t="s">
        <v>95</v>
      </c>
      <c r="BE284" s="34" t="s">
        <v>95</v>
      </c>
      <c r="BI284" s="39"/>
    </row>
    <row r="285" spans="29:63">
      <c r="AI285" s="102" t="s">
        <v>98</v>
      </c>
      <c r="AJ285" s="34" t="s">
        <v>93</v>
      </c>
      <c r="AK285" s="34" t="s">
        <v>93</v>
      </c>
      <c r="AL285" s="34" t="s">
        <v>99</v>
      </c>
      <c r="AM285" s="34" t="s">
        <v>99</v>
      </c>
      <c r="AN285" s="34" t="s">
        <v>99</v>
      </c>
      <c r="AO285" s="34" t="s">
        <v>99</v>
      </c>
      <c r="AP285" s="34" t="s">
        <v>99</v>
      </c>
      <c r="AQ285" s="38" t="s">
        <v>99</v>
      </c>
      <c r="AW285" s="28" t="s">
        <v>92</v>
      </c>
      <c r="AX285" s="34" t="s">
        <v>93</v>
      </c>
      <c r="AY285" s="34" t="s">
        <v>93</v>
      </c>
      <c r="AZ285" s="34" t="s">
        <v>93</v>
      </c>
      <c r="BA285" s="34" t="s">
        <v>93</v>
      </c>
      <c r="BB285" s="34" t="s">
        <v>95</v>
      </c>
      <c r="BC285" s="34" t="s">
        <v>95</v>
      </c>
      <c r="BD285" s="34" t="s">
        <v>95</v>
      </c>
      <c r="BE285" s="34" t="s">
        <v>95</v>
      </c>
      <c r="BI285" s="39"/>
    </row>
    <row r="286" spans="29:63" ht="15" thickBot="1">
      <c r="AI286" s="102" t="s">
        <v>98</v>
      </c>
      <c r="AJ286" s="34" t="s">
        <v>93</v>
      </c>
      <c r="AK286" s="34" t="s">
        <v>93</v>
      </c>
      <c r="AL286" s="34" t="s">
        <v>99</v>
      </c>
      <c r="AM286" s="34" t="s">
        <v>99</v>
      </c>
      <c r="AN286" s="34" t="s">
        <v>99</v>
      </c>
      <c r="AO286" s="34" t="s">
        <v>99</v>
      </c>
      <c r="AP286" s="34" t="s">
        <v>99</v>
      </c>
      <c r="AQ286" s="38" t="s">
        <v>99</v>
      </c>
      <c r="AW286" s="40" t="s">
        <v>92</v>
      </c>
      <c r="AX286" s="41" t="s">
        <v>93</v>
      </c>
      <c r="AY286" s="41" t="s">
        <v>93</v>
      </c>
      <c r="AZ286" s="41" t="s">
        <v>93</v>
      </c>
      <c r="BA286" s="41" t="s">
        <v>93</v>
      </c>
      <c r="BB286" s="41" t="s">
        <v>95</v>
      </c>
      <c r="BC286" s="41" t="s">
        <v>95</v>
      </c>
      <c r="BD286" s="41" t="s">
        <v>95</v>
      </c>
      <c r="BE286" s="41" t="s">
        <v>95</v>
      </c>
      <c r="BF286" s="48"/>
      <c r="BG286" s="48"/>
      <c r="BH286" s="48"/>
      <c r="BI286" s="45"/>
    </row>
    <row r="287" spans="29:63" ht="15" thickBot="1"/>
    <row r="288" spans="29:63">
      <c r="AK288" s="102" t="s">
        <v>98</v>
      </c>
      <c r="AL288" s="34" t="s">
        <v>93</v>
      </c>
      <c r="AM288" s="34" t="s">
        <v>93</v>
      </c>
      <c r="AN288" s="34" t="s">
        <v>99</v>
      </c>
      <c r="AO288" s="34" t="s">
        <v>99</v>
      </c>
      <c r="AP288" s="34" t="s">
        <v>99</v>
      </c>
      <c r="AQ288" s="34" t="s">
        <v>99</v>
      </c>
      <c r="AR288" s="34" t="s">
        <v>99</v>
      </c>
      <c r="AS288" s="38" t="s">
        <v>99</v>
      </c>
      <c r="AY288" s="35" t="s">
        <v>102</v>
      </c>
      <c r="AZ288" s="36" t="s">
        <v>93</v>
      </c>
      <c r="BA288" s="36" t="s">
        <v>93</v>
      </c>
      <c r="BB288" s="36" t="s">
        <v>93</v>
      </c>
      <c r="BC288" s="36" t="s">
        <v>93</v>
      </c>
      <c r="BD288" s="36" t="s">
        <v>94</v>
      </c>
      <c r="BE288" s="36" t="s">
        <v>94</v>
      </c>
      <c r="BF288" s="36" t="s">
        <v>94</v>
      </c>
      <c r="BG288" s="36" t="s">
        <v>94</v>
      </c>
      <c r="BH288" s="36" t="s">
        <v>94</v>
      </c>
      <c r="BI288" s="36" t="s">
        <v>94</v>
      </c>
      <c r="BJ288" s="36" t="s">
        <v>94</v>
      </c>
      <c r="BK288" s="37" t="s">
        <v>94</v>
      </c>
    </row>
    <row r="289" spans="37:67">
      <c r="AK289" s="102" t="s">
        <v>98</v>
      </c>
      <c r="AL289" s="34" t="s">
        <v>93</v>
      </c>
      <c r="AM289" s="34" t="s">
        <v>93</v>
      </c>
      <c r="AN289" s="34" t="s">
        <v>99</v>
      </c>
      <c r="AO289" s="34" t="s">
        <v>99</v>
      </c>
      <c r="AP289" s="34" t="s">
        <v>99</v>
      </c>
      <c r="AQ289" s="34" t="s">
        <v>99</v>
      </c>
      <c r="AR289" s="34" t="s">
        <v>99</v>
      </c>
      <c r="AS289" s="38" t="s">
        <v>99</v>
      </c>
      <c r="AY289" s="28" t="s">
        <v>102</v>
      </c>
      <c r="AZ289" s="34" t="s">
        <v>93</v>
      </c>
      <c r="BA289" s="34" t="s">
        <v>93</v>
      </c>
      <c r="BB289" s="34" t="s">
        <v>93</v>
      </c>
      <c r="BC289" s="34" t="s">
        <v>93</v>
      </c>
      <c r="BD289" s="34" t="s">
        <v>94</v>
      </c>
      <c r="BE289" s="34" t="s">
        <v>94</v>
      </c>
      <c r="BF289" s="34" t="s">
        <v>94</v>
      </c>
      <c r="BG289" s="34" t="s">
        <v>94</v>
      </c>
      <c r="BH289" s="34" t="s">
        <v>94</v>
      </c>
      <c r="BI289" s="34" t="s">
        <v>94</v>
      </c>
      <c r="BJ289" s="34" t="s">
        <v>94</v>
      </c>
      <c r="BK289" s="38" t="s">
        <v>94</v>
      </c>
    </row>
    <row r="290" spans="37:67">
      <c r="AK290" s="102" t="s">
        <v>98</v>
      </c>
      <c r="AL290" s="34" t="s">
        <v>93</v>
      </c>
      <c r="AM290" s="34" t="s">
        <v>93</v>
      </c>
      <c r="AN290" s="34" t="s">
        <v>99</v>
      </c>
      <c r="AO290" s="34" t="s">
        <v>99</v>
      </c>
      <c r="AP290" s="34" t="s">
        <v>99</v>
      </c>
      <c r="AQ290" s="34" t="s">
        <v>99</v>
      </c>
      <c r="AR290" s="34" t="s">
        <v>99</v>
      </c>
      <c r="AS290" s="38" t="s">
        <v>99</v>
      </c>
      <c r="AY290" s="28" t="s">
        <v>92</v>
      </c>
      <c r="AZ290" s="34" t="s">
        <v>93</v>
      </c>
      <c r="BA290" s="34" t="s">
        <v>93</v>
      </c>
      <c r="BB290" s="34" t="s">
        <v>93</v>
      </c>
      <c r="BC290" s="34" t="s">
        <v>93</v>
      </c>
      <c r="BD290" s="34" t="s">
        <v>95</v>
      </c>
      <c r="BE290" s="34" t="s">
        <v>95</v>
      </c>
      <c r="BF290" s="34" t="s">
        <v>95</v>
      </c>
      <c r="BG290" s="34" t="s">
        <v>95</v>
      </c>
      <c r="BH290" s="34"/>
      <c r="BI290" s="34"/>
      <c r="BJ290" s="34"/>
      <c r="BK290" s="38"/>
    </row>
    <row r="291" spans="37:67">
      <c r="AY291" s="28" t="s">
        <v>92</v>
      </c>
      <c r="AZ291" s="34" t="s">
        <v>93</v>
      </c>
      <c r="BA291" s="34" t="s">
        <v>93</v>
      </c>
      <c r="BB291" s="34" t="s">
        <v>93</v>
      </c>
      <c r="BC291" s="34" t="s">
        <v>93</v>
      </c>
      <c r="BD291" s="34" t="s">
        <v>95</v>
      </c>
      <c r="BE291" s="34" t="s">
        <v>95</v>
      </c>
      <c r="BF291" s="34" t="s">
        <v>95</v>
      </c>
      <c r="BG291" s="34" t="s">
        <v>95</v>
      </c>
      <c r="BK291" s="39"/>
    </row>
    <row r="292" spans="37:67">
      <c r="AM292" s="102" t="s">
        <v>98</v>
      </c>
      <c r="AN292" s="34" t="s">
        <v>93</v>
      </c>
      <c r="AO292" s="34" t="s">
        <v>93</v>
      </c>
      <c r="AP292" s="34" t="s">
        <v>99</v>
      </c>
      <c r="AQ292" s="34" t="s">
        <v>99</v>
      </c>
      <c r="AR292" s="34" t="s">
        <v>99</v>
      </c>
      <c r="AS292" s="34" t="s">
        <v>99</v>
      </c>
      <c r="AT292" s="34" t="s">
        <v>99</v>
      </c>
      <c r="AU292" s="38" t="s">
        <v>99</v>
      </c>
      <c r="AY292" s="28" t="s">
        <v>92</v>
      </c>
      <c r="AZ292" s="34" t="s">
        <v>93</v>
      </c>
      <c r="BA292" s="34" t="s">
        <v>93</v>
      </c>
      <c r="BB292" s="34" t="s">
        <v>93</v>
      </c>
      <c r="BC292" s="34" t="s">
        <v>93</v>
      </c>
      <c r="BD292" s="34" t="s">
        <v>95</v>
      </c>
      <c r="BE292" s="34" t="s">
        <v>95</v>
      </c>
      <c r="BF292" s="34" t="s">
        <v>95</v>
      </c>
      <c r="BG292" s="34" t="s">
        <v>95</v>
      </c>
      <c r="BK292" s="39"/>
    </row>
    <row r="293" spans="37:67" ht="15" thickBot="1">
      <c r="AM293" s="102" t="s">
        <v>98</v>
      </c>
      <c r="AN293" s="34" t="s">
        <v>93</v>
      </c>
      <c r="AO293" s="34" t="s">
        <v>93</v>
      </c>
      <c r="AP293" s="34" t="s">
        <v>99</v>
      </c>
      <c r="AQ293" s="34" t="s">
        <v>99</v>
      </c>
      <c r="AR293" s="34" t="s">
        <v>99</v>
      </c>
      <c r="AS293" s="34" t="s">
        <v>99</v>
      </c>
      <c r="AT293" s="34" t="s">
        <v>99</v>
      </c>
      <c r="AU293" s="38" t="s">
        <v>99</v>
      </c>
      <c r="AY293" s="40" t="s">
        <v>92</v>
      </c>
      <c r="AZ293" s="41" t="s">
        <v>93</v>
      </c>
      <c r="BA293" s="41" t="s">
        <v>93</v>
      </c>
      <c r="BB293" s="41" t="s">
        <v>93</v>
      </c>
      <c r="BC293" s="41" t="s">
        <v>93</v>
      </c>
      <c r="BD293" s="41" t="s">
        <v>95</v>
      </c>
      <c r="BE293" s="41" t="s">
        <v>95</v>
      </c>
      <c r="BF293" s="41" t="s">
        <v>95</v>
      </c>
      <c r="BG293" s="41" t="s">
        <v>95</v>
      </c>
      <c r="BH293" s="48"/>
      <c r="BI293" s="48"/>
      <c r="BJ293" s="48"/>
      <c r="BK293" s="45"/>
    </row>
    <row r="294" spans="37:67" ht="15" thickBot="1">
      <c r="AM294" s="102" t="s">
        <v>98</v>
      </c>
      <c r="AN294" s="34" t="s">
        <v>93</v>
      </c>
      <c r="AO294" s="34" t="s">
        <v>93</v>
      </c>
      <c r="AP294" s="34" t="s">
        <v>99</v>
      </c>
      <c r="AQ294" s="34" t="s">
        <v>99</v>
      </c>
      <c r="AR294" s="34" t="s">
        <v>99</v>
      </c>
      <c r="AS294" s="34" t="s">
        <v>99</v>
      </c>
      <c r="AT294" s="34" t="s">
        <v>99</v>
      </c>
      <c r="AU294" s="38" t="s">
        <v>99</v>
      </c>
    </row>
    <row r="295" spans="37:67">
      <c r="BA295" s="35" t="s">
        <v>102</v>
      </c>
      <c r="BB295" s="36" t="s">
        <v>93</v>
      </c>
      <c r="BC295" s="36" t="s">
        <v>93</v>
      </c>
      <c r="BD295" s="36" t="s">
        <v>93</v>
      </c>
      <c r="BE295" s="36" t="s">
        <v>93</v>
      </c>
      <c r="BF295" s="36" t="s">
        <v>94</v>
      </c>
      <c r="BG295" s="36" t="s">
        <v>94</v>
      </c>
      <c r="BH295" s="36" t="s">
        <v>94</v>
      </c>
      <c r="BI295" s="36" t="s">
        <v>94</v>
      </c>
      <c r="BJ295" s="36" t="s">
        <v>94</v>
      </c>
      <c r="BK295" s="36" t="s">
        <v>94</v>
      </c>
      <c r="BL295" s="36" t="s">
        <v>94</v>
      </c>
      <c r="BM295" s="37" t="s">
        <v>94</v>
      </c>
    </row>
    <row r="296" spans="37:67">
      <c r="AO296" s="102" t="s">
        <v>98</v>
      </c>
      <c r="AP296" s="34" t="s">
        <v>93</v>
      </c>
      <c r="AQ296" s="34" t="s">
        <v>93</v>
      </c>
      <c r="AR296" s="34" t="s">
        <v>99</v>
      </c>
      <c r="AS296" s="34" t="s">
        <v>99</v>
      </c>
      <c r="AT296" s="34" t="s">
        <v>99</v>
      </c>
      <c r="AU296" s="34" t="s">
        <v>99</v>
      </c>
      <c r="AV296" s="34" t="s">
        <v>99</v>
      </c>
      <c r="AW296" s="38" t="s">
        <v>99</v>
      </c>
      <c r="BA296" s="28" t="s">
        <v>102</v>
      </c>
      <c r="BB296" s="34" t="s">
        <v>93</v>
      </c>
      <c r="BC296" s="34" t="s">
        <v>93</v>
      </c>
      <c r="BD296" s="34" t="s">
        <v>93</v>
      </c>
      <c r="BE296" s="34" t="s">
        <v>93</v>
      </c>
      <c r="BF296" s="34" t="s">
        <v>94</v>
      </c>
      <c r="BG296" s="34" t="s">
        <v>94</v>
      </c>
      <c r="BH296" s="34" t="s">
        <v>94</v>
      </c>
      <c r="BI296" s="34" t="s">
        <v>94</v>
      </c>
      <c r="BJ296" s="34" t="s">
        <v>94</v>
      </c>
      <c r="BK296" s="34" t="s">
        <v>94</v>
      </c>
      <c r="BL296" s="34" t="s">
        <v>94</v>
      </c>
      <c r="BM296" s="38" t="s">
        <v>94</v>
      </c>
    </row>
    <row r="297" spans="37:67">
      <c r="AO297" s="102" t="s">
        <v>98</v>
      </c>
      <c r="AP297" s="34" t="s">
        <v>93</v>
      </c>
      <c r="AQ297" s="34" t="s">
        <v>93</v>
      </c>
      <c r="AR297" s="34" t="s">
        <v>99</v>
      </c>
      <c r="AS297" s="34" t="s">
        <v>99</v>
      </c>
      <c r="AT297" s="34" t="s">
        <v>99</v>
      </c>
      <c r="AU297" s="34" t="s">
        <v>99</v>
      </c>
      <c r="AV297" s="34" t="s">
        <v>99</v>
      </c>
      <c r="AW297" s="38" t="s">
        <v>99</v>
      </c>
      <c r="BA297" s="28" t="s">
        <v>92</v>
      </c>
      <c r="BB297" s="34" t="s">
        <v>93</v>
      </c>
      <c r="BC297" s="34" t="s">
        <v>93</v>
      </c>
      <c r="BD297" s="34" t="s">
        <v>93</v>
      </c>
      <c r="BE297" s="34" t="s">
        <v>93</v>
      </c>
      <c r="BF297" s="34" t="s">
        <v>95</v>
      </c>
      <c r="BG297" s="34" t="s">
        <v>95</v>
      </c>
      <c r="BH297" s="34" t="s">
        <v>95</v>
      </c>
      <c r="BI297" s="34" t="s">
        <v>95</v>
      </c>
      <c r="BJ297" s="34"/>
      <c r="BK297" s="34"/>
      <c r="BL297" s="34"/>
      <c r="BM297" s="38"/>
    </row>
    <row r="298" spans="37:67">
      <c r="AO298" s="102" t="s">
        <v>98</v>
      </c>
      <c r="AP298" s="34" t="s">
        <v>93</v>
      </c>
      <c r="AQ298" s="34" t="s">
        <v>93</v>
      </c>
      <c r="AR298" s="34" t="s">
        <v>99</v>
      </c>
      <c r="AS298" s="34" t="s">
        <v>99</v>
      </c>
      <c r="AT298" s="34" t="s">
        <v>99</v>
      </c>
      <c r="AU298" s="34" t="s">
        <v>99</v>
      </c>
      <c r="AV298" s="34" t="s">
        <v>99</v>
      </c>
      <c r="AW298" s="38" t="s">
        <v>99</v>
      </c>
      <c r="BA298" s="28" t="s">
        <v>92</v>
      </c>
      <c r="BB298" s="34" t="s">
        <v>93</v>
      </c>
      <c r="BC298" s="34" t="s">
        <v>93</v>
      </c>
      <c r="BD298" s="34" t="s">
        <v>93</v>
      </c>
      <c r="BE298" s="34" t="s">
        <v>93</v>
      </c>
      <c r="BF298" s="34" t="s">
        <v>95</v>
      </c>
      <c r="BG298" s="34" t="s">
        <v>95</v>
      </c>
      <c r="BH298" s="34" t="s">
        <v>95</v>
      </c>
      <c r="BI298" s="34" t="s">
        <v>95</v>
      </c>
      <c r="BM298" s="39"/>
    </row>
    <row r="299" spans="37:67">
      <c r="BA299" s="28" t="s">
        <v>92</v>
      </c>
      <c r="BB299" s="34" t="s">
        <v>93</v>
      </c>
      <c r="BC299" s="34" t="s">
        <v>93</v>
      </c>
      <c r="BD299" s="34" t="s">
        <v>93</v>
      </c>
      <c r="BE299" s="34" t="s">
        <v>93</v>
      </c>
      <c r="BF299" s="34" t="s">
        <v>95</v>
      </c>
      <c r="BG299" s="34" t="s">
        <v>95</v>
      </c>
      <c r="BH299" s="34" t="s">
        <v>95</v>
      </c>
      <c r="BI299" s="34" t="s">
        <v>95</v>
      </c>
      <c r="BM299" s="39"/>
    </row>
    <row r="300" spans="37:67" ht="15" thickBot="1">
      <c r="AQ300" s="102" t="s">
        <v>98</v>
      </c>
      <c r="AR300" s="34" t="s">
        <v>93</v>
      </c>
      <c r="AS300" s="34" t="s">
        <v>93</v>
      </c>
      <c r="AT300" s="34" t="s">
        <v>99</v>
      </c>
      <c r="AU300" s="34" t="s">
        <v>99</v>
      </c>
      <c r="AV300" s="34" t="s">
        <v>99</v>
      </c>
      <c r="AW300" s="34" t="s">
        <v>99</v>
      </c>
      <c r="AX300" s="34" t="s">
        <v>99</v>
      </c>
      <c r="AY300" s="38" t="s">
        <v>99</v>
      </c>
      <c r="BA300" s="40" t="s">
        <v>92</v>
      </c>
      <c r="BB300" s="41" t="s">
        <v>93</v>
      </c>
      <c r="BC300" s="41" t="s">
        <v>93</v>
      </c>
      <c r="BD300" s="41" t="s">
        <v>93</v>
      </c>
      <c r="BE300" s="41" t="s">
        <v>93</v>
      </c>
      <c r="BF300" s="41" t="s">
        <v>95</v>
      </c>
      <c r="BG300" s="41" t="s">
        <v>95</v>
      </c>
      <c r="BH300" s="41" t="s">
        <v>95</v>
      </c>
      <c r="BI300" s="41" t="s">
        <v>95</v>
      </c>
      <c r="BJ300" s="48"/>
      <c r="BK300" s="48"/>
      <c r="BL300" s="48"/>
      <c r="BM300" s="45"/>
    </row>
    <row r="301" spans="37:67" ht="15" thickBot="1">
      <c r="AQ301" s="102" t="s">
        <v>98</v>
      </c>
      <c r="AR301" s="34" t="s">
        <v>93</v>
      </c>
      <c r="AS301" s="34" t="s">
        <v>93</v>
      </c>
      <c r="AT301" s="34" t="s">
        <v>99</v>
      </c>
      <c r="AU301" s="34" t="s">
        <v>99</v>
      </c>
      <c r="AV301" s="34" t="s">
        <v>99</v>
      </c>
      <c r="AW301" s="34" t="s">
        <v>99</v>
      </c>
      <c r="AX301" s="34" t="s">
        <v>99</v>
      </c>
      <c r="AY301" s="38" t="s">
        <v>99</v>
      </c>
    </row>
    <row r="302" spans="37:67">
      <c r="AQ302" s="102" t="s">
        <v>98</v>
      </c>
      <c r="AR302" s="34" t="s">
        <v>93</v>
      </c>
      <c r="AS302" s="34" t="s">
        <v>93</v>
      </c>
      <c r="AT302" s="34" t="s">
        <v>99</v>
      </c>
      <c r="AU302" s="34" t="s">
        <v>99</v>
      </c>
      <c r="AV302" s="34" t="s">
        <v>99</v>
      </c>
      <c r="AW302" s="34" t="s">
        <v>99</v>
      </c>
      <c r="AX302" s="34" t="s">
        <v>99</v>
      </c>
      <c r="AY302" s="38" t="s">
        <v>99</v>
      </c>
      <c r="BC302" s="35" t="s">
        <v>102</v>
      </c>
      <c r="BD302" s="36" t="s">
        <v>93</v>
      </c>
      <c r="BE302" s="36" t="s">
        <v>93</v>
      </c>
      <c r="BF302" s="36" t="s">
        <v>93</v>
      </c>
      <c r="BG302" s="36" t="s">
        <v>93</v>
      </c>
      <c r="BH302" s="36" t="s">
        <v>94</v>
      </c>
      <c r="BI302" s="36" t="s">
        <v>94</v>
      </c>
      <c r="BJ302" s="36" t="s">
        <v>94</v>
      </c>
      <c r="BK302" s="36" t="s">
        <v>94</v>
      </c>
      <c r="BL302" s="36" t="s">
        <v>94</v>
      </c>
      <c r="BM302" s="36" t="s">
        <v>94</v>
      </c>
      <c r="BN302" s="36" t="s">
        <v>94</v>
      </c>
      <c r="BO302" s="37" t="s">
        <v>94</v>
      </c>
    </row>
    <row r="303" spans="37:67">
      <c r="BC303" s="28" t="s">
        <v>102</v>
      </c>
      <c r="BD303" s="34" t="s">
        <v>93</v>
      </c>
      <c r="BE303" s="34" t="s">
        <v>93</v>
      </c>
      <c r="BF303" s="34" t="s">
        <v>93</v>
      </c>
      <c r="BG303" s="34" t="s">
        <v>93</v>
      </c>
      <c r="BH303" s="34" t="s">
        <v>94</v>
      </c>
      <c r="BI303" s="34" t="s">
        <v>94</v>
      </c>
      <c r="BJ303" s="34" t="s">
        <v>94</v>
      </c>
      <c r="BK303" s="34" t="s">
        <v>94</v>
      </c>
      <c r="BL303" s="34" t="s">
        <v>94</v>
      </c>
      <c r="BM303" s="34" t="s">
        <v>94</v>
      </c>
      <c r="BN303" s="34" t="s">
        <v>94</v>
      </c>
      <c r="BO303" s="38" t="s">
        <v>94</v>
      </c>
    </row>
    <row r="304" spans="37:67">
      <c r="AS304" s="102" t="s">
        <v>98</v>
      </c>
      <c r="AT304" s="34" t="s">
        <v>93</v>
      </c>
      <c r="AU304" s="34" t="s">
        <v>93</v>
      </c>
      <c r="AV304" s="34" t="s">
        <v>99</v>
      </c>
      <c r="AW304" s="34" t="s">
        <v>99</v>
      </c>
      <c r="AX304" s="34" t="s">
        <v>99</v>
      </c>
      <c r="AY304" s="34" t="s">
        <v>99</v>
      </c>
      <c r="AZ304" s="34" t="s">
        <v>99</v>
      </c>
      <c r="BA304" s="38" t="s">
        <v>99</v>
      </c>
      <c r="BC304" s="28" t="s">
        <v>92</v>
      </c>
      <c r="BD304" s="34" t="s">
        <v>93</v>
      </c>
      <c r="BE304" s="34" t="s">
        <v>93</v>
      </c>
      <c r="BF304" s="34" t="s">
        <v>93</v>
      </c>
      <c r="BG304" s="34" t="s">
        <v>93</v>
      </c>
      <c r="BH304" s="34" t="s">
        <v>95</v>
      </c>
      <c r="BI304" s="34" t="s">
        <v>95</v>
      </c>
      <c r="BJ304" s="34" t="s">
        <v>95</v>
      </c>
      <c r="BK304" s="34" t="s">
        <v>95</v>
      </c>
      <c r="BL304" s="34"/>
      <c r="BM304" s="34"/>
      <c r="BN304" s="34"/>
      <c r="BO304" s="38"/>
    </row>
    <row r="305" spans="45:69">
      <c r="AS305" s="102" t="s">
        <v>98</v>
      </c>
      <c r="AT305" s="34" t="s">
        <v>93</v>
      </c>
      <c r="AU305" s="34" t="s">
        <v>93</v>
      </c>
      <c r="AV305" s="34" t="s">
        <v>99</v>
      </c>
      <c r="AW305" s="34" t="s">
        <v>99</v>
      </c>
      <c r="AX305" s="34" t="s">
        <v>99</v>
      </c>
      <c r="AY305" s="34" t="s">
        <v>99</v>
      </c>
      <c r="AZ305" s="34" t="s">
        <v>99</v>
      </c>
      <c r="BA305" s="38" t="s">
        <v>99</v>
      </c>
      <c r="BC305" s="28" t="s">
        <v>92</v>
      </c>
      <c r="BD305" s="34" t="s">
        <v>93</v>
      </c>
      <c r="BE305" s="34" t="s">
        <v>93</v>
      </c>
      <c r="BF305" s="34" t="s">
        <v>93</v>
      </c>
      <c r="BG305" s="34" t="s">
        <v>93</v>
      </c>
      <c r="BH305" s="34" t="s">
        <v>95</v>
      </c>
      <c r="BI305" s="34" t="s">
        <v>95</v>
      </c>
      <c r="BJ305" s="34" t="s">
        <v>95</v>
      </c>
      <c r="BK305" s="34" t="s">
        <v>95</v>
      </c>
      <c r="BO305" s="39"/>
    </row>
    <row r="306" spans="45:69">
      <c r="AS306" s="102" t="s">
        <v>98</v>
      </c>
      <c r="AT306" s="34" t="s">
        <v>93</v>
      </c>
      <c r="AU306" s="34" t="s">
        <v>93</v>
      </c>
      <c r="AV306" s="34" t="s">
        <v>99</v>
      </c>
      <c r="AW306" s="34" t="s">
        <v>99</v>
      </c>
      <c r="AX306" s="34" t="s">
        <v>99</v>
      </c>
      <c r="AY306" s="34" t="s">
        <v>99</v>
      </c>
      <c r="AZ306" s="34" t="s">
        <v>99</v>
      </c>
      <c r="BA306" s="38" t="s">
        <v>99</v>
      </c>
      <c r="BC306" s="28" t="s">
        <v>92</v>
      </c>
      <c r="BD306" s="34" t="s">
        <v>93</v>
      </c>
      <c r="BE306" s="34" t="s">
        <v>93</v>
      </c>
      <c r="BF306" s="34" t="s">
        <v>93</v>
      </c>
      <c r="BG306" s="34" t="s">
        <v>93</v>
      </c>
      <c r="BH306" s="34" t="s">
        <v>95</v>
      </c>
      <c r="BI306" s="34" t="s">
        <v>95</v>
      </c>
      <c r="BJ306" s="34" t="s">
        <v>95</v>
      </c>
      <c r="BK306" s="34" t="s">
        <v>95</v>
      </c>
      <c r="BO306" s="39"/>
    </row>
    <row r="307" spans="45:69" ht="15" thickBot="1">
      <c r="BC307" s="40" t="s">
        <v>92</v>
      </c>
      <c r="BD307" s="41" t="s">
        <v>93</v>
      </c>
      <c r="BE307" s="41" t="s">
        <v>93</v>
      </c>
      <c r="BF307" s="41" t="s">
        <v>93</v>
      </c>
      <c r="BG307" s="41" t="s">
        <v>93</v>
      </c>
      <c r="BH307" s="41" t="s">
        <v>95</v>
      </c>
      <c r="BI307" s="41" t="s">
        <v>95</v>
      </c>
      <c r="BJ307" s="41" t="s">
        <v>95</v>
      </c>
      <c r="BK307" s="41" t="s">
        <v>95</v>
      </c>
      <c r="BL307" s="48"/>
      <c r="BM307" s="48"/>
      <c r="BN307" s="48"/>
      <c r="BO307" s="45"/>
    </row>
    <row r="308" spans="45:69" ht="15" thickBot="1">
      <c r="AU308" s="102" t="s">
        <v>98</v>
      </c>
      <c r="AV308" s="34" t="s">
        <v>93</v>
      </c>
      <c r="AW308" s="34" t="s">
        <v>93</v>
      </c>
      <c r="AX308" s="34" t="s">
        <v>99</v>
      </c>
      <c r="AY308" s="34" t="s">
        <v>99</v>
      </c>
      <c r="AZ308" s="34" t="s">
        <v>99</v>
      </c>
      <c r="BA308" s="34" t="s">
        <v>99</v>
      </c>
      <c r="BB308" s="34" t="s">
        <v>99</v>
      </c>
      <c r="BC308" s="38" t="s">
        <v>99</v>
      </c>
    </row>
    <row r="309" spans="45:69">
      <c r="AU309" s="102" t="s">
        <v>98</v>
      </c>
      <c r="AV309" s="34" t="s">
        <v>93</v>
      </c>
      <c r="AW309" s="34" t="s">
        <v>93</v>
      </c>
      <c r="AX309" s="34" t="s">
        <v>99</v>
      </c>
      <c r="AY309" s="34" t="s">
        <v>99</v>
      </c>
      <c r="AZ309" s="34" t="s">
        <v>99</v>
      </c>
      <c r="BA309" s="34" t="s">
        <v>99</v>
      </c>
      <c r="BB309" s="34" t="s">
        <v>99</v>
      </c>
      <c r="BC309" s="38" t="s">
        <v>99</v>
      </c>
      <c r="BE309" s="35" t="s">
        <v>102</v>
      </c>
      <c r="BF309" s="36" t="s">
        <v>93</v>
      </c>
      <c r="BG309" s="36" t="s">
        <v>93</v>
      </c>
      <c r="BH309" s="36" t="s">
        <v>93</v>
      </c>
      <c r="BI309" s="36" t="s">
        <v>93</v>
      </c>
      <c r="BJ309" s="36" t="s">
        <v>94</v>
      </c>
      <c r="BK309" s="36" t="s">
        <v>94</v>
      </c>
      <c r="BL309" s="36" t="s">
        <v>94</v>
      </c>
      <c r="BM309" s="36" t="s">
        <v>94</v>
      </c>
      <c r="BN309" s="36" t="s">
        <v>94</v>
      </c>
      <c r="BO309" s="36" t="s">
        <v>94</v>
      </c>
      <c r="BP309" s="36" t="s">
        <v>94</v>
      </c>
      <c r="BQ309" s="37" t="s">
        <v>94</v>
      </c>
    </row>
    <row r="310" spans="45:69">
      <c r="AU310" s="102" t="s">
        <v>98</v>
      </c>
      <c r="AV310" s="34" t="s">
        <v>93</v>
      </c>
      <c r="AW310" s="34" t="s">
        <v>93</v>
      </c>
      <c r="AX310" s="34" t="s">
        <v>99</v>
      </c>
      <c r="AY310" s="34" t="s">
        <v>99</v>
      </c>
      <c r="AZ310" s="34" t="s">
        <v>99</v>
      </c>
      <c r="BA310" s="34" t="s">
        <v>99</v>
      </c>
      <c r="BB310" s="34" t="s">
        <v>99</v>
      </c>
      <c r="BC310" s="38" t="s">
        <v>99</v>
      </c>
      <c r="BE310" s="28" t="s">
        <v>102</v>
      </c>
      <c r="BF310" s="34" t="s">
        <v>93</v>
      </c>
      <c r="BG310" s="34" t="s">
        <v>93</v>
      </c>
      <c r="BH310" s="34" t="s">
        <v>93</v>
      </c>
      <c r="BI310" s="34" t="s">
        <v>93</v>
      </c>
      <c r="BJ310" s="34" t="s">
        <v>94</v>
      </c>
      <c r="BK310" s="34" t="s">
        <v>94</v>
      </c>
      <c r="BL310" s="34" t="s">
        <v>94</v>
      </c>
      <c r="BM310" s="34" t="s">
        <v>94</v>
      </c>
      <c r="BN310" s="34" t="s">
        <v>94</v>
      </c>
      <c r="BO310" s="34" t="s">
        <v>94</v>
      </c>
      <c r="BP310" s="34" t="s">
        <v>94</v>
      </c>
      <c r="BQ310" s="38" t="s">
        <v>94</v>
      </c>
    </row>
    <row r="311" spans="45:69">
      <c r="BE311" s="28" t="s">
        <v>92</v>
      </c>
      <c r="BF311" s="34" t="s">
        <v>93</v>
      </c>
      <c r="BG311" s="34" t="s">
        <v>93</v>
      </c>
      <c r="BH311" s="34" t="s">
        <v>93</v>
      </c>
      <c r="BI311" s="34" t="s">
        <v>93</v>
      </c>
      <c r="BJ311" s="34" t="s">
        <v>95</v>
      </c>
      <c r="BK311" s="34" t="s">
        <v>95</v>
      </c>
      <c r="BL311" s="34" t="s">
        <v>95</v>
      </c>
      <c r="BM311" s="34" t="s">
        <v>95</v>
      </c>
      <c r="BN311" s="34"/>
      <c r="BO311" s="34"/>
      <c r="BP311" s="34"/>
      <c r="BQ311" s="38"/>
    </row>
    <row r="312" spans="45:69">
      <c r="BE312" s="28" t="s">
        <v>92</v>
      </c>
      <c r="BF312" s="34" t="s">
        <v>93</v>
      </c>
      <c r="BG312" s="34" t="s">
        <v>93</v>
      </c>
      <c r="BH312" s="34" t="s">
        <v>93</v>
      </c>
      <c r="BI312" s="34" t="s">
        <v>93</v>
      </c>
      <c r="BJ312" s="34" t="s">
        <v>95</v>
      </c>
      <c r="BK312" s="34" t="s">
        <v>95</v>
      </c>
      <c r="BL312" s="34" t="s">
        <v>95</v>
      </c>
      <c r="BM312" s="34" t="s">
        <v>95</v>
      </c>
      <c r="BQ312" s="39"/>
    </row>
    <row r="313" spans="45:69">
      <c r="BE313" s="28" t="s">
        <v>92</v>
      </c>
      <c r="BF313" s="34" t="s">
        <v>93</v>
      </c>
      <c r="BG313" s="34" t="s">
        <v>93</v>
      </c>
      <c r="BH313" s="34" t="s">
        <v>93</v>
      </c>
      <c r="BI313" s="34" t="s">
        <v>93</v>
      </c>
      <c r="BJ313" s="34" t="s">
        <v>95</v>
      </c>
      <c r="BK313" s="34" t="s">
        <v>95</v>
      </c>
      <c r="BL313" s="34" t="s">
        <v>95</v>
      </c>
      <c r="BM313" s="34" t="s">
        <v>95</v>
      </c>
      <c r="BQ313" s="39"/>
    </row>
    <row r="314" spans="45:69" ht="15" thickBot="1">
      <c r="BE314" s="40" t="s">
        <v>92</v>
      </c>
      <c r="BF314" s="41" t="s">
        <v>93</v>
      </c>
      <c r="BG314" s="41" t="s">
        <v>93</v>
      </c>
      <c r="BH314" s="41" t="s">
        <v>93</v>
      </c>
      <c r="BI314" s="41" t="s">
        <v>93</v>
      </c>
      <c r="BJ314" s="41" t="s">
        <v>95</v>
      </c>
      <c r="BK314" s="41" t="s">
        <v>95</v>
      </c>
      <c r="BL314" s="41" t="s">
        <v>95</v>
      </c>
      <c r="BM314" s="41" t="s">
        <v>95</v>
      </c>
      <c r="BN314" s="48"/>
      <c r="BO314" s="48"/>
      <c r="BP314" s="48"/>
      <c r="BQ314" s="45"/>
    </row>
    <row r="315" spans="45:69">
      <c r="AW315" s="102" t="s">
        <v>98</v>
      </c>
      <c r="AX315" s="34" t="s">
        <v>93</v>
      </c>
      <c r="AY315" s="34" t="s">
        <v>93</v>
      </c>
      <c r="AZ315" s="34" t="s">
        <v>99</v>
      </c>
      <c r="BA315" s="34" t="s">
        <v>99</v>
      </c>
      <c r="BB315" s="34" t="s">
        <v>99</v>
      </c>
      <c r="BC315" s="34" t="s">
        <v>99</v>
      </c>
      <c r="BD315" s="34" t="s">
        <v>99</v>
      </c>
      <c r="BE315" s="38" t="s">
        <v>99</v>
      </c>
    </row>
    <row r="316" spans="45:69">
      <c r="AW316" s="102" t="s">
        <v>98</v>
      </c>
      <c r="AX316" s="34" t="s">
        <v>93</v>
      </c>
      <c r="AY316" s="34" t="s">
        <v>93</v>
      </c>
      <c r="AZ316" s="34" t="s">
        <v>99</v>
      </c>
      <c r="BA316" s="34" t="s">
        <v>99</v>
      </c>
      <c r="BB316" s="34" t="s">
        <v>99</v>
      </c>
      <c r="BC316" s="34" t="s">
        <v>99</v>
      </c>
      <c r="BD316" s="34" t="s">
        <v>99</v>
      </c>
      <c r="BE316" s="38" t="s">
        <v>99</v>
      </c>
    </row>
    <row r="317" spans="45:69">
      <c r="AW317" s="102" t="s">
        <v>98</v>
      </c>
      <c r="AX317" s="34" t="s">
        <v>93</v>
      </c>
      <c r="AY317" s="34" t="s">
        <v>93</v>
      </c>
      <c r="AZ317" s="34" t="s">
        <v>99</v>
      </c>
      <c r="BA317" s="34" t="s">
        <v>99</v>
      </c>
      <c r="BB317" s="34" t="s">
        <v>99</v>
      </c>
      <c r="BC317" s="34" t="s">
        <v>99</v>
      </c>
      <c r="BD317" s="34" t="s">
        <v>99</v>
      </c>
      <c r="BE317" s="38" t="s">
        <v>99</v>
      </c>
    </row>
    <row r="319" spans="45:69">
      <c r="AY319" s="102" t="s">
        <v>98</v>
      </c>
      <c r="AZ319" s="34" t="s">
        <v>93</v>
      </c>
      <c r="BA319" s="34" t="s">
        <v>93</v>
      </c>
      <c r="BB319" s="34" t="s">
        <v>99</v>
      </c>
      <c r="BC319" s="34" t="s">
        <v>99</v>
      </c>
      <c r="BD319" s="34" t="s">
        <v>99</v>
      </c>
      <c r="BE319" s="34" t="s">
        <v>99</v>
      </c>
      <c r="BF319" s="34" t="s">
        <v>99</v>
      </c>
      <c r="BG319" s="38" t="s">
        <v>99</v>
      </c>
    </row>
    <row r="320" spans="45:69">
      <c r="AY320" s="102" t="s">
        <v>98</v>
      </c>
      <c r="AZ320" s="34" t="s">
        <v>93</v>
      </c>
      <c r="BA320" s="34" t="s">
        <v>93</v>
      </c>
      <c r="BB320" s="34" t="s">
        <v>99</v>
      </c>
      <c r="BC320" s="34" t="s">
        <v>99</v>
      </c>
      <c r="BD320" s="34" t="s">
        <v>99</v>
      </c>
      <c r="BE320" s="34" t="s">
        <v>99</v>
      </c>
      <c r="BF320" s="34" t="s">
        <v>99</v>
      </c>
      <c r="BG320" s="38" t="s">
        <v>99</v>
      </c>
    </row>
    <row r="321" spans="51:61">
      <c r="AY321" s="102" t="s">
        <v>98</v>
      </c>
      <c r="AZ321" s="34" t="s">
        <v>93</v>
      </c>
      <c r="BA321" s="34" t="s">
        <v>93</v>
      </c>
      <c r="BB321" s="34" t="s">
        <v>99</v>
      </c>
      <c r="BC321" s="34" t="s">
        <v>99</v>
      </c>
      <c r="BD321" s="34" t="s">
        <v>99</v>
      </c>
      <c r="BE321" s="34" t="s">
        <v>99</v>
      </c>
      <c r="BF321" s="34" t="s">
        <v>99</v>
      </c>
      <c r="BG321" s="38" t="s">
        <v>99</v>
      </c>
    </row>
    <row r="323" spans="51:61">
      <c r="BA323" s="102" t="s">
        <v>98</v>
      </c>
      <c r="BB323" s="34" t="s">
        <v>93</v>
      </c>
      <c r="BC323" s="34" t="s">
        <v>93</v>
      </c>
      <c r="BD323" s="34" t="s">
        <v>99</v>
      </c>
      <c r="BE323" s="34" t="s">
        <v>99</v>
      </c>
      <c r="BF323" s="34" t="s">
        <v>99</v>
      </c>
      <c r="BG323" s="34" t="s">
        <v>99</v>
      </c>
      <c r="BH323" s="34" t="s">
        <v>99</v>
      </c>
      <c r="BI323" s="38" t="s">
        <v>99</v>
      </c>
    </row>
    <row r="324" spans="51:61">
      <c r="BA324" s="102" t="s">
        <v>98</v>
      </c>
      <c r="BB324" s="34" t="s">
        <v>93</v>
      </c>
      <c r="BC324" s="34" t="s">
        <v>93</v>
      </c>
      <c r="BD324" s="34" t="s">
        <v>99</v>
      </c>
      <c r="BE324" s="34" t="s">
        <v>99</v>
      </c>
      <c r="BF324" s="34" t="s">
        <v>99</v>
      </c>
      <c r="BG324" s="34" t="s">
        <v>99</v>
      </c>
      <c r="BH324" s="34" t="s">
        <v>99</v>
      </c>
      <c r="BI324" s="38" t="s">
        <v>99</v>
      </c>
    </row>
    <row r="325" spans="51:61">
      <c r="BA325" s="102" t="s">
        <v>98</v>
      </c>
      <c r="BB325" s="34" t="s">
        <v>93</v>
      </c>
      <c r="BC325" s="34" t="s">
        <v>93</v>
      </c>
      <c r="BD325" s="34" t="s">
        <v>99</v>
      </c>
      <c r="BE325" s="34" t="s">
        <v>99</v>
      </c>
      <c r="BF325" s="34" t="s">
        <v>99</v>
      </c>
      <c r="BG325" s="34" t="s">
        <v>99</v>
      </c>
      <c r="BH325" s="34" t="s">
        <v>99</v>
      </c>
      <c r="BI325" s="38" t="s">
        <v>99</v>
      </c>
    </row>
  </sheetData>
  <mergeCells count="13">
    <mergeCell ref="A102:A129"/>
    <mergeCell ref="A45:A56"/>
    <mergeCell ref="A57:A64"/>
    <mergeCell ref="A65:A80"/>
    <mergeCell ref="A81:A92"/>
    <mergeCell ref="A93:A101"/>
    <mergeCell ref="A189:A192"/>
    <mergeCell ref="A130:A139"/>
    <mergeCell ref="A140:A151"/>
    <mergeCell ref="A154:A162"/>
    <mergeCell ref="A163:A167"/>
    <mergeCell ref="A168:A182"/>
    <mergeCell ref="A183:A188"/>
  </mergeCells>
  <conditionalFormatting sqref="D12:BE12">
    <cfRule type="cellIs" dxfId="19" priority="2" operator="greaterThan">
      <formula>$R$7</formula>
    </cfRule>
  </conditionalFormatting>
  <conditionalFormatting sqref="D13:BE13">
    <cfRule type="cellIs" dxfId="18" priority="1" operator="greater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AE07-B2E2-4446-84CD-7567A214B278}">
  <dimension ref="A1:BB263"/>
  <sheetViews>
    <sheetView zoomScale="80" zoomScaleNormal="80" workbookViewId="0">
      <pane xSplit="1" ySplit="20" topLeftCell="G150" activePane="bottomRight" state="frozen"/>
      <selection pane="bottomRight" activeCell="M175" sqref="M175"/>
      <selection pane="bottomLeft" activeCell="A21" sqref="A21"/>
      <selection pane="topRight" activeCell="B1" sqref="B1"/>
    </sheetView>
  </sheetViews>
  <sheetFormatPr defaultRowHeight="14.45"/>
  <cols>
    <col min="1" max="1" width="11.140625" customWidth="1"/>
    <col min="4" max="42" width="11.28515625" customWidth="1"/>
  </cols>
  <sheetData>
    <row r="1" spans="2:42">
      <c r="B1" s="21"/>
      <c r="C1" s="21"/>
      <c r="I1" s="52"/>
      <c r="J1" s="53" t="s">
        <v>2</v>
      </c>
      <c r="K1" s="53" t="s">
        <v>3</v>
      </c>
      <c r="L1" s="52"/>
      <c r="O1" s="21" t="s">
        <v>98</v>
      </c>
      <c r="P1" s="34" t="s">
        <v>93</v>
      </c>
      <c r="Q1" s="34" t="s">
        <v>93</v>
      </c>
      <c r="R1" s="34" t="s">
        <v>99</v>
      </c>
      <c r="S1" s="34" t="s">
        <v>99</v>
      </c>
      <c r="T1" s="34" t="s">
        <v>99</v>
      </c>
      <c r="U1" s="34" t="s">
        <v>99</v>
      </c>
      <c r="V1" s="34" t="s">
        <v>99</v>
      </c>
      <c r="W1" s="34" t="s">
        <v>99</v>
      </c>
    </row>
    <row r="2" spans="2:42">
      <c r="B2" s="21"/>
      <c r="C2" s="21"/>
      <c r="I2" s="53" t="s">
        <v>6</v>
      </c>
      <c r="J2" s="52">
        <v>50</v>
      </c>
      <c r="K2" s="52">
        <f>J2*(1-0.12)</f>
        <v>44</v>
      </c>
      <c r="L2" s="52">
        <f>K2*8.5</f>
        <v>374</v>
      </c>
      <c r="M2">
        <v>7</v>
      </c>
      <c r="O2" s="128" t="s">
        <v>92</v>
      </c>
      <c r="P2" s="126" t="s">
        <v>93</v>
      </c>
      <c r="Q2" s="126" t="s">
        <v>93</v>
      </c>
      <c r="R2" s="126" t="s">
        <v>93</v>
      </c>
      <c r="S2" s="126" t="s">
        <v>93</v>
      </c>
      <c r="T2" s="126" t="s">
        <v>95</v>
      </c>
      <c r="U2" s="126" t="s">
        <v>95</v>
      </c>
      <c r="V2" s="126" t="s">
        <v>95</v>
      </c>
      <c r="W2" s="126" t="s">
        <v>95</v>
      </c>
      <c r="X2" s="81" t="s">
        <v>199</v>
      </c>
    </row>
    <row r="3" spans="2:42">
      <c r="B3" s="21"/>
      <c r="C3" s="21"/>
      <c r="G3" s="21"/>
      <c r="I3" s="53" t="s">
        <v>7</v>
      </c>
      <c r="J3" s="52">
        <v>10</v>
      </c>
      <c r="K3" s="52">
        <f>J3*(1-0.12)</f>
        <v>8.8000000000000007</v>
      </c>
      <c r="L3" s="52"/>
      <c r="M3">
        <f>(K2*7)-50</f>
        <v>258</v>
      </c>
      <c r="O3" s="21" t="s">
        <v>102</v>
      </c>
      <c r="P3" s="34" t="s">
        <v>93</v>
      </c>
      <c r="Q3" s="34" t="s">
        <v>93</v>
      </c>
      <c r="R3" s="34" t="s">
        <v>93</v>
      </c>
      <c r="S3" s="34" t="s">
        <v>93</v>
      </c>
      <c r="T3" s="34" t="s">
        <v>94</v>
      </c>
      <c r="U3" s="34" t="s">
        <v>94</v>
      </c>
      <c r="V3" s="34" t="s">
        <v>94</v>
      </c>
      <c r="W3" s="34" t="s">
        <v>94</v>
      </c>
      <c r="X3" s="34" t="s">
        <v>94</v>
      </c>
      <c r="Y3" s="34" t="s">
        <v>95</v>
      </c>
      <c r="Z3" s="34" t="s">
        <v>95</v>
      </c>
      <c r="AA3" s="34" t="s">
        <v>95</v>
      </c>
      <c r="AB3" s="78" t="s">
        <v>203</v>
      </c>
    </row>
    <row r="4" spans="2:42">
      <c r="B4" s="21"/>
      <c r="C4" s="21"/>
      <c r="I4" s="53" t="s">
        <v>8</v>
      </c>
      <c r="J4" s="52">
        <v>15</v>
      </c>
      <c r="K4" s="52">
        <f t="shared" ref="K4:K6" si="0">J4*(1-0.12)</f>
        <v>13.2</v>
      </c>
      <c r="L4" s="52"/>
      <c r="M4">
        <f>M3/(M3+L2)</f>
        <v>0.40822784810126583</v>
      </c>
      <c r="O4" s="119" t="s">
        <v>102</v>
      </c>
      <c r="P4" s="120" t="s">
        <v>93</v>
      </c>
      <c r="Q4" s="120" t="s">
        <v>93</v>
      </c>
      <c r="R4" s="120" t="s">
        <v>93</v>
      </c>
      <c r="S4" s="120" t="s">
        <v>93</v>
      </c>
      <c r="T4" s="120" t="s">
        <v>94</v>
      </c>
      <c r="U4" s="120" t="s">
        <v>94</v>
      </c>
      <c r="V4" s="120" t="s">
        <v>94</v>
      </c>
      <c r="W4" s="120" t="s">
        <v>95</v>
      </c>
      <c r="X4" s="120" t="s">
        <v>95</v>
      </c>
      <c r="Y4" s="120" t="s">
        <v>95</v>
      </c>
      <c r="Z4" s="120" t="s">
        <v>95</v>
      </c>
      <c r="AA4" s="120" t="s">
        <v>95</v>
      </c>
      <c r="AB4" s="78" t="s">
        <v>201</v>
      </c>
    </row>
    <row r="5" spans="2:42">
      <c r="B5" s="21"/>
      <c r="C5" s="21"/>
      <c r="E5" t="s">
        <v>73</v>
      </c>
      <c r="I5" s="53" t="s">
        <v>10</v>
      </c>
      <c r="J5" s="52">
        <v>30</v>
      </c>
      <c r="K5" s="52">
        <f t="shared" si="0"/>
        <v>26.4</v>
      </c>
      <c r="L5" s="52">
        <f>J6+J5+J4</f>
        <v>55</v>
      </c>
    </row>
    <row r="6" spans="2:42">
      <c r="B6" s="21"/>
      <c r="C6" s="21"/>
      <c r="I6" s="53" t="s">
        <v>11</v>
      </c>
      <c r="J6" s="52">
        <v>10</v>
      </c>
      <c r="K6" s="52">
        <f t="shared" si="0"/>
        <v>8.8000000000000007</v>
      </c>
      <c r="L6" s="52"/>
    </row>
    <row r="7" spans="2:42">
      <c r="B7" s="21"/>
      <c r="C7" s="21"/>
      <c r="I7" s="52"/>
      <c r="J7" s="52">
        <f>SUM(J2:J6)</f>
        <v>115</v>
      </c>
      <c r="K7" s="52" t="s">
        <v>12</v>
      </c>
      <c r="L7" s="64">
        <f>(L5+(K3)+(K2*0.4))*(1-0.12)</f>
        <v>71.632000000000005</v>
      </c>
      <c r="M7" s="131" t="s">
        <v>285</v>
      </c>
    </row>
    <row r="8" spans="2:42" ht="12" customHeight="1" thickBot="1">
      <c r="B8" s="21"/>
      <c r="C8" s="21"/>
    </row>
    <row r="9" spans="2:42">
      <c r="B9" t="s">
        <v>8</v>
      </c>
      <c r="C9" s="35" t="s">
        <v>74</v>
      </c>
      <c r="D9" s="36">
        <f t="shared" ref="D9:AP9" si="1">COUNTIF(D22:D562,"LT-CAD")*2</f>
        <v>12</v>
      </c>
      <c r="E9" s="36">
        <f t="shared" si="1"/>
        <v>8</v>
      </c>
      <c r="F9" s="36">
        <f t="shared" si="1"/>
        <v>4</v>
      </c>
      <c r="G9" s="36">
        <f t="shared" si="1"/>
        <v>4</v>
      </c>
      <c r="H9" s="36">
        <f t="shared" si="1"/>
        <v>8</v>
      </c>
      <c r="I9" s="36">
        <f t="shared" si="1"/>
        <v>8</v>
      </c>
      <c r="J9" s="36">
        <f t="shared" si="1"/>
        <v>8</v>
      </c>
      <c r="K9" s="36">
        <f t="shared" si="1"/>
        <v>8</v>
      </c>
      <c r="L9" s="36">
        <f t="shared" si="1"/>
        <v>8</v>
      </c>
      <c r="M9" s="36">
        <f t="shared" si="1"/>
        <v>6</v>
      </c>
      <c r="N9" s="36">
        <f t="shared" si="1"/>
        <v>4</v>
      </c>
      <c r="O9" s="36">
        <f t="shared" si="1"/>
        <v>6</v>
      </c>
      <c r="P9" s="36">
        <f t="shared" si="1"/>
        <v>10</v>
      </c>
      <c r="Q9" s="36">
        <f t="shared" si="1"/>
        <v>10</v>
      </c>
      <c r="R9" s="36">
        <f t="shared" si="1"/>
        <v>12</v>
      </c>
      <c r="S9" s="36">
        <f t="shared" si="1"/>
        <v>20</v>
      </c>
      <c r="T9" s="36">
        <f t="shared" si="1"/>
        <v>28</v>
      </c>
      <c r="U9" s="36">
        <f t="shared" si="1"/>
        <v>24</v>
      </c>
      <c r="V9" s="36">
        <f t="shared" si="1"/>
        <v>28</v>
      </c>
      <c r="W9" s="36">
        <f t="shared" si="1"/>
        <v>26</v>
      </c>
      <c r="X9" s="36">
        <f t="shared" si="1"/>
        <v>30</v>
      </c>
      <c r="Y9" s="36">
        <f t="shared" si="1"/>
        <v>20</v>
      </c>
      <c r="Z9" s="36">
        <f t="shared" si="1"/>
        <v>24</v>
      </c>
      <c r="AA9" s="36">
        <f t="shared" si="1"/>
        <v>26</v>
      </c>
      <c r="AB9" s="36">
        <f t="shared" si="1"/>
        <v>24</v>
      </c>
      <c r="AC9" s="36">
        <f t="shared" si="1"/>
        <v>22</v>
      </c>
      <c r="AD9" s="36">
        <f t="shared" si="1"/>
        <v>24</v>
      </c>
      <c r="AE9" s="36">
        <f t="shared" si="1"/>
        <v>28</v>
      </c>
      <c r="AF9" s="36">
        <f t="shared" si="1"/>
        <v>18</v>
      </c>
      <c r="AG9" s="36">
        <f t="shared" si="1"/>
        <v>22</v>
      </c>
      <c r="AH9" s="36">
        <f t="shared" si="1"/>
        <v>18</v>
      </c>
      <c r="AI9" s="36">
        <f t="shared" si="1"/>
        <v>18</v>
      </c>
      <c r="AJ9" s="36">
        <f t="shared" si="1"/>
        <v>14</v>
      </c>
      <c r="AK9" s="36">
        <f t="shared" si="1"/>
        <v>20</v>
      </c>
      <c r="AL9" s="36">
        <f t="shared" si="1"/>
        <v>14</v>
      </c>
      <c r="AM9" s="36">
        <f t="shared" si="1"/>
        <v>20</v>
      </c>
      <c r="AN9" s="36">
        <f t="shared" si="1"/>
        <v>12</v>
      </c>
      <c r="AO9" s="36">
        <f t="shared" si="1"/>
        <v>20</v>
      </c>
      <c r="AP9" s="36">
        <f t="shared" si="1"/>
        <v>14</v>
      </c>
    </row>
    <row r="10" spans="2:42">
      <c r="B10" t="s">
        <v>11</v>
      </c>
      <c r="C10" s="28" t="s">
        <v>75</v>
      </c>
      <c r="D10" s="34">
        <f t="shared" ref="D10:AP10" si="2">COUNTIF(D22:D562,"LT-FO")*2</f>
        <v>34</v>
      </c>
      <c r="E10" s="34">
        <f t="shared" si="2"/>
        <v>34</v>
      </c>
      <c r="F10" s="34">
        <f t="shared" si="2"/>
        <v>38</v>
      </c>
      <c r="G10" s="34">
        <f t="shared" si="2"/>
        <v>36</v>
      </c>
      <c r="H10" s="34">
        <f t="shared" si="2"/>
        <v>24</v>
      </c>
      <c r="I10" s="34">
        <f t="shared" si="2"/>
        <v>24</v>
      </c>
      <c r="J10" s="34">
        <f t="shared" si="2"/>
        <v>24</v>
      </c>
      <c r="K10" s="34">
        <f t="shared" si="2"/>
        <v>16</v>
      </c>
      <c r="L10" s="34">
        <f t="shared" si="2"/>
        <v>8</v>
      </c>
      <c r="M10" s="34">
        <f t="shared" si="2"/>
        <v>12</v>
      </c>
      <c r="N10" s="34">
        <f t="shared" si="2"/>
        <v>24</v>
      </c>
      <c r="O10" s="34">
        <f t="shared" si="2"/>
        <v>32</v>
      </c>
      <c r="P10" s="34">
        <f t="shared" si="2"/>
        <v>36</v>
      </c>
      <c r="Q10" s="34">
        <f t="shared" si="2"/>
        <v>24</v>
      </c>
      <c r="R10" s="34">
        <f t="shared" si="2"/>
        <v>26</v>
      </c>
      <c r="S10" s="34">
        <f t="shared" si="2"/>
        <v>22</v>
      </c>
      <c r="T10" s="34">
        <f t="shared" si="2"/>
        <v>18</v>
      </c>
      <c r="U10" s="34">
        <f t="shared" si="2"/>
        <v>20</v>
      </c>
      <c r="V10" s="34">
        <f t="shared" si="2"/>
        <v>18</v>
      </c>
      <c r="W10" s="34">
        <f t="shared" si="2"/>
        <v>30</v>
      </c>
      <c r="X10" s="34">
        <f t="shared" si="2"/>
        <v>32</v>
      </c>
      <c r="Y10" s="34">
        <f t="shared" si="2"/>
        <v>42</v>
      </c>
      <c r="Z10" s="34">
        <f t="shared" si="2"/>
        <v>44</v>
      </c>
      <c r="AA10" s="34">
        <f t="shared" si="2"/>
        <v>38</v>
      </c>
      <c r="AB10" s="34">
        <f t="shared" si="2"/>
        <v>26</v>
      </c>
      <c r="AC10" s="34">
        <f t="shared" si="2"/>
        <v>36</v>
      </c>
      <c r="AD10" s="34">
        <f t="shared" si="2"/>
        <v>30</v>
      </c>
      <c r="AE10" s="34">
        <f t="shared" si="2"/>
        <v>26</v>
      </c>
      <c r="AF10" s="34">
        <f t="shared" si="2"/>
        <v>28</v>
      </c>
      <c r="AG10" s="34">
        <f t="shared" si="2"/>
        <v>34</v>
      </c>
      <c r="AH10" s="34">
        <f t="shared" si="2"/>
        <v>34</v>
      </c>
      <c r="AI10" s="34">
        <f t="shared" si="2"/>
        <v>28</v>
      </c>
      <c r="AJ10" s="34">
        <f t="shared" si="2"/>
        <v>32</v>
      </c>
      <c r="AK10" s="34">
        <f t="shared" si="2"/>
        <v>28</v>
      </c>
      <c r="AL10" s="34">
        <f t="shared" si="2"/>
        <v>24</v>
      </c>
      <c r="AM10" s="34">
        <f t="shared" si="2"/>
        <v>20</v>
      </c>
      <c r="AN10" s="34">
        <f t="shared" si="2"/>
        <v>28</v>
      </c>
      <c r="AO10" s="34">
        <f t="shared" si="2"/>
        <v>20</v>
      </c>
      <c r="AP10" s="34">
        <f t="shared" si="2"/>
        <v>22</v>
      </c>
    </row>
    <row r="11" spans="2:42" ht="15" thickBot="1">
      <c r="B11" t="s">
        <v>10</v>
      </c>
      <c r="C11" s="40" t="s">
        <v>76</v>
      </c>
      <c r="D11" s="41">
        <f t="shared" ref="D11:AP11" si="3">COUNTIF(D22:D562,"LT-CP")*2</f>
        <v>28</v>
      </c>
      <c r="E11" s="41">
        <f t="shared" si="3"/>
        <v>32</v>
      </c>
      <c r="F11" s="41">
        <f t="shared" si="3"/>
        <v>32</v>
      </c>
      <c r="G11" s="41">
        <f t="shared" si="3"/>
        <v>26</v>
      </c>
      <c r="H11" s="41">
        <f t="shared" si="3"/>
        <v>26</v>
      </c>
      <c r="I11" s="41">
        <f t="shared" si="3"/>
        <v>20</v>
      </c>
      <c r="J11" s="41">
        <f t="shared" si="3"/>
        <v>20</v>
      </c>
      <c r="K11" s="41">
        <f t="shared" si="3"/>
        <v>18</v>
      </c>
      <c r="L11" s="41">
        <f t="shared" si="3"/>
        <v>18</v>
      </c>
      <c r="M11" s="41">
        <f t="shared" si="3"/>
        <v>20</v>
      </c>
      <c r="N11" s="41">
        <f t="shared" si="3"/>
        <v>20</v>
      </c>
      <c r="O11" s="41">
        <f t="shared" si="3"/>
        <v>18</v>
      </c>
      <c r="P11" s="41">
        <f t="shared" si="3"/>
        <v>18</v>
      </c>
      <c r="Q11" s="41">
        <f t="shared" si="3"/>
        <v>16</v>
      </c>
      <c r="R11" s="41">
        <f t="shared" si="3"/>
        <v>16</v>
      </c>
      <c r="S11" s="41">
        <f t="shared" si="3"/>
        <v>18</v>
      </c>
      <c r="T11" s="41">
        <f t="shared" si="3"/>
        <v>18</v>
      </c>
      <c r="U11" s="41">
        <f t="shared" si="3"/>
        <v>16</v>
      </c>
      <c r="V11" s="41">
        <f t="shared" si="3"/>
        <v>16</v>
      </c>
      <c r="W11" s="41">
        <f t="shared" si="3"/>
        <v>14</v>
      </c>
      <c r="X11" s="41">
        <f t="shared" si="3"/>
        <v>14</v>
      </c>
      <c r="Y11" s="41">
        <f t="shared" si="3"/>
        <v>10</v>
      </c>
      <c r="Z11" s="41">
        <f t="shared" si="3"/>
        <v>10</v>
      </c>
      <c r="AA11" s="41">
        <f t="shared" si="3"/>
        <v>14</v>
      </c>
      <c r="AB11" s="41">
        <f t="shared" si="3"/>
        <v>14</v>
      </c>
      <c r="AC11" s="41">
        <f t="shared" si="3"/>
        <v>12</v>
      </c>
      <c r="AD11" s="41">
        <f t="shared" si="3"/>
        <v>12</v>
      </c>
      <c r="AE11" s="41">
        <f t="shared" si="3"/>
        <v>10</v>
      </c>
      <c r="AF11" s="41">
        <f t="shared" si="3"/>
        <v>10</v>
      </c>
      <c r="AG11" s="41">
        <f t="shared" si="3"/>
        <v>8</v>
      </c>
      <c r="AH11" s="41">
        <f t="shared" si="3"/>
        <v>8</v>
      </c>
      <c r="AI11" s="41">
        <f t="shared" si="3"/>
        <v>12</v>
      </c>
      <c r="AJ11" s="41">
        <f t="shared" si="3"/>
        <v>12</v>
      </c>
      <c r="AK11" s="41">
        <f t="shared" si="3"/>
        <v>12</v>
      </c>
      <c r="AL11" s="41">
        <f t="shared" si="3"/>
        <v>12</v>
      </c>
      <c r="AM11" s="41">
        <f t="shared" si="3"/>
        <v>12</v>
      </c>
      <c r="AN11" s="41">
        <f t="shared" si="3"/>
        <v>12</v>
      </c>
      <c r="AO11" s="41">
        <f t="shared" si="3"/>
        <v>12</v>
      </c>
      <c r="AP11" s="41">
        <f t="shared" si="3"/>
        <v>12</v>
      </c>
    </row>
    <row r="12" spans="2:42">
      <c r="B12" t="s">
        <v>77</v>
      </c>
      <c r="D12" s="21">
        <f t="shared" ref="D12:L12" si="4">SUM(D9:D11)</f>
        <v>74</v>
      </c>
      <c r="E12" s="21">
        <f t="shared" si="4"/>
        <v>74</v>
      </c>
      <c r="F12" s="21">
        <f t="shared" si="4"/>
        <v>74</v>
      </c>
      <c r="G12" s="21">
        <f t="shared" si="4"/>
        <v>66</v>
      </c>
      <c r="H12" s="21">
        <f t="shared" si="4"/>
        <v>58</v>
      </c>
      <c r="I12" s="21">
        <f t="shared" si="4"/>
        <v>52</v>
      </c>
      <c r="J12" s="21">
        <f t="shared" si="4"/>
        <v>52</v>
      </c>
      <c r="K12" s="21">
        <f t="shared" si="4"/>
        <v>42</v>
      </c>
      <c r="L12" s="21">
        <f t="shared" si="4"/>
        <v>34</v>
      </c>
      <c r="M12" s="21">
        <f>SUM(M9:M11)</f>
        <v>38</v>
      </c>
      <c r="N12" s="21">
        <f t="shared" ref="N12:AP12" si="5">SUM(N9:N11)</f>
        <v>48</v>
      </c>
      <c r="O12" s="21">
        <f t="shared" si="5"/>
        <v>56</v>
      </c>
      <c r="P12" s="21">
        <f t="shared" si="5"/>
        <v>64</v>
      </c>
      <c r="Q12" s="21">
        <f t="shared" si="5"/>
        <v>50</v>
      </c>
      <c r="R12" s="21">
        <f t="shared" si="5"/>
        <v>54</v>
      </c>
      <c r="S12" s="21">
        <f t="shared" si="5"/>
        <v>60</v>
      </c>
      <c r="T12" s="21">
        <f t="shared" si="5"/>
        <v>64</v>
      </c>
      <c r="U12" s="21">
        <f t="shared" si="5"/>
        <v>60</v>
      </c>
      <c r="V12" s="21">
        <f t="shared" si="5"/>
        <v>62</v>
      </c>
      <c r="W12" s="21">
        <f t="shared" si="5"/>
        <v>70</v>
      </c>
      <c r="X12" s="21">
        <f t="shared" si="5"/>
        <v>76</v>
      </c>
      <c r="Y12" s="21">
        <f t="shared" si="5"/>
        <v>72</v>
      </c>
      <c r="Z12" s="21">
        <f t="shared" si="5"/>
        <v>78</v>
      </c>
      <c r="AA12" s="21">
        <f t="shared" si="5"/>
        <v>78</v>
      </c>
      <c r="AB12" s="21">
        <f t="shared" si="5"/>
        <v>64</v>
      </c>
      <c r="AC12" s="21">
        <f t="shared" si="5"/>
        <v>70</v>
      </c>
      <c r="AD12" s="21">
        <f t="shared" si="5"/>
        <v>66</v>
      </c>
      <c r="AE12" s="21">
        <f t="shared" si="5"/>
        <v>64</v>
      </c>
      <c r="AF12" s="21">
        <f t="shared" si="5"/>
        <v>56</v>
      </c>
      <c r="AG12" s="21">
        <f t="shared" si="5"/>
        <v>64</v>
      </c>
      <c r="AH12" s="21">
        <f t="shared" si="5"/>
        <v>60</v>
      </c>
      <c r="AI12" s="21">
        <f t="shared" si="5"/>
        <v>58</v>
      </c>
      <c r="AJ12" s="21">
        <f t="shared" si="5"/>
        <v>58</v>
      </c>
      <c r="AK12" s="21">
        <f t="shared" si="5"/>
        <v>60</v>
      </c>
      <c r="AL12" s="21">
        <f t="shared" si="5"/>
        <v>50</v>
      </c>
      <c r="AM12" s="21">
        <f t="shared" si="5"/>
        <v>52</v>
      </c>
      <c r="AN12" s="21">
        <f t="shared" si="5"/>
        <v>52</v>
      </c>
      <c r="AO12" s="21">
        <f t="shared" si="5"/>
        <v>52</v>
      </c>
      <c r="AP12" s="21">
        <f t="shared" si="5"/>
        <v>48</v>
      </c>
    </row>
    <row r="13" spans="2:42">
      <c r="D13" s="63">
        <f t="shared" ref="D13:AP13" si="6">D12-$L$7</f>
        <v>2.367999999999995</v>
      </c>
      <c r="E13" s="63">
        <f t="shared" si="6"/>
        <v>2.367999999999995</v>
      </c>
      <c r="F13" s="63">
        <f t="shared" si="6"/>
        <v>2.367999999999995</v>
      </c>
      <c r="G13" s="63">
        <f t="shared" si="6"/>
        <v>-5.632000000000005</v>
      </c>
      <c r="H13" s="63">
        <f t="shared" si="6"/>
        <v>-13.632000000000005</v>
      </c>
      <c r="I13" s="63">
        <f t="shared" si="6"/>
        <v>-19.632000000000005</v>
      </c>
      <c r="J13" s="63">
        <f t="shared" si="6"/>
        <v>-19.632000000000005</v>
      </c>
      <c r="K13" s="63">
        <f t="shared" si="6"/>
        <v>-29.632000000000005</v>
      </c>
      <c r="L13" s="63">
        <f t="shared" si="6"/>
        <v>-37.632000000000005</v>
      </c>
      <c r="M13" s="63">
        <f t="shared" si="6"/>
        <v>-33.632000000000005</v>
      </c>
      <c r="N13" s="63">
        <f t="shared" si="6"/>
        <v>-23.632000000000005</v>
      </c>
      <c r="O13" s="63">
        <f t="shared" si="6"/>
        <v>-15.632000000000005</v>
      </c>
      <c r="P13" s="63">
        <f t="shared" si="6"/>
        <v>-7.632000000000005</v>
      </c>
      <c r="Q13" s="63">
        <f t="shared" si="6"/>
        <v>-21.632000000000005</v>
      </c>
      <c r="R13" s="63">
        <f t="shared" si="6"/>
        <v>-17.632000000000005</v>
      </c>
      <c r="S13" s="63">
        <f t="shared" si="6"/>
        <v>-11.632000000000005</v>
      </c>
      <c r="T13" s="63">
        <f t="shared" si="6"/>
        <v>-7.632000000000005</v>
      </c>
      <c r="U13" s="63">
        <f t="shared" si="6"/>
        <v>-11.632000000000005</v>
      </c>
      <c r="V13" s="63">
        <f t="shared" si="6"/>
        <v>-9.632000000000005</v>
      </c>
      <c r="W13" s="63">
        <f t="shared" si="6"/>
        <v>-1.632000000000005</v>
      </c>
      <c r="X13" s="63">
        <f t="shared" si="6"/>
        <v>4.367999999999995</v>
      </c>
      <c r="Y13" s="63">
        <f t="shared" si="6"/>
        <v>0.367999999999995</v>
      </c>
      <c r="Z13" s="63">
        <f t="shared" si="6"/>
        <v>6.367999999999995</v>
      </c>
      <c r="AA13" s="63">
        <f t="shared" si="6"/>
        <v>6.367999999999995</v>
      </c>
      <c r="AB13" s="63">
        <f t="shared" si="6"/>
        <v>-7.632000000000005</v>
      </c>
      <c r="AC13" s="63">
        <f t="shared" si="6"/>
        <v>-1.632000000000005</v>
      </c>
      <c r="AD13" s="63">
        <f t="shared" si="6"/>
        <v>-5.632000000000005</v>
      </c>
      <c r="AE13" s="63">
        <f t="shared" si="6"/>
        <v>-7.632000000000005</v>
      </c>
      <c r="AF13" s="63">
        <f t="shared" si="6"/>
        <v>-15.632000000000005</v>
      </c>
      <c r="AG13" s="63">
        <f t="shared" si="6"/>
        <v>-7.632000000000005</v>
      </c>
      <c r="AH13" s="63">
        <f t="shared" si="6"/>
        <v>-11.632000000000005</v>
      </c>
      <c r="AI13" s="63">
        <f t="shared" si="6"/>
        <v>-13.632000000000005</v>
      </c>
      <c r="AJ13" s="63">
        <f t="shared" si="6"/>
        <v>-13.632000000000005</v>
      </c>
      <c r="AK13" s="63">
        <f t="shared" si="6"/>
        <v>-11.632000000000005</v>
      </c>
      <c r="AL13" s="63">
        <f t="shared" si="6"/>
        <v>-21.632000000000005</v>
      </c>
      <c r="AM13" s="63">
        <f t="shared" si="6"/>
        <v>-19.632000000000005</v>
      </c>
      <c r="AN13" s="63">
        <f t="shared" si="6"/>
        <v>-19.632000000000005</v>
      </c>
      <c r="AO13" s="63">
        <f t="shared" si="6"/>
        <v>-19.632000000000005</v>
      </c>
      <c r="AP13" s="63">
        <f t="shared" si="6"/>
        <v>-23.632000000000005</v>
      </c>
    </row>
    <row r="14" spans="2:42">
      <c r="L14" s="21"/>
      <c r="M14" s="109"/>
    </row>
    <row r="15" spans="2:42">
      <c r="D15" s="21">
        <v>2023</v>
      </c>
      <c r="E15" s="21">
        <v>2024</v>
      </c>
      <c r="F15" s="21">
        <v>2024</v>
      </c>
      <c r="G15" s="21">
        <v>2024</v>
      </c>
      <c r="H15" s="21">
        <v>2024</v>
      </c>
      <c r="I15" s="21">
        <v>2024</v>
      </c>
      <c r="J15" s="21">
        <v>2024</v>
      </c>
      <c r="K15" s="21">
        <v>2024</v>
      </c>
      <c r="L15" s="21">
        <v>2024</v>
      </c>
      <c r="M15" s="21">
        <v>2024</v>
      </c>
      <c r="N15" s="21">
        <v>2024</v>
      </c>
      <c r="O15" s="21">
        <v>2024</v>
      </c>
      <c r="P15" s="21">
        <v>2024</v>
      </c>
      <c r="Q15" s="21">
        <v>2024</v>
      </c>
      <c r="R15" s="21">
        <v>2024</v>
      </c>
      <c r="S15" s="21">
        <v>2024</v>
      </c>
      <c r="T15" s="21">
        <v>2024</v>
      </c>
      <c r="U15" s="21">
        <v>2024</v>
      </c>
      <c r="V15" s="21">
        <v>2024</v>
      </c>
      <c r="W15" s="21">
        <v>2024</v>
      </c>
      <c r="X15" s="21">
        <v>2024</v>
      </c>
      <c r="Y15" s="21">
        <v>2024</v>
      </c>
      <c r="Z15" s="21">
        <v>2024</v>
      </c>
      <c r="AA15" s="21">
        <v>2024</v>
      </c>
      <c r="AB15" s="21">
        <v>2024</v>
      </c>
      <c r="AC15" s="21">
        <v>2025</v>
      </c>
      <c r="AD15" s="21">
        <v>2025</v>
      </c>
      <c r="AE15" s="21">
        <v>2025</v>
      </c>
      <c r="AF15" s="21">
        <v>2025</v>
      </c>
      <c r="AG15" s="21">
        <v>2025</v>
      </c>
      <c r="AH15" s="21">
        <v>2025</v>
      </c>
      <c r="AI15" s="21">
        <v>2025</v>
      </c>
      <c r="AJ15" s="21">
        <v>2025</v>
      </c>
      <c r="AK15" s="21">
        <v>2025</v>
      </c>
      <c r="AL15" s="21">
        <v>2025</v>
      </c>
      <c r="AM15" s="21">
        <v>2025</v>
      </c>
      <c r="AN15" s="21">
        <v>2025</v>
      </c>
      <c r="AO15" s="21">
        <v>2025</v>
      </c>
      <c r="AP15" s="21">
        <v>2025</v>
      </c>
    </row>
    <row r="16" spans="2:42">
      <c r="D16" s="43" t="s">
        <v>118</v>
      </c>
      <c r="E16" s="43" t="s">
        <v>119</v>
      </c>
      <c r="F16" s="43" t="s">
        <v>120</v>
      </c>
      <c r="G16" s="43" t="s">
        <v>121</v>
      </c>
      <c r="H16" s="43" t="s">
        <v>122</v>
      </c>
      <c r="I16" s="43" t="s">
        <v>123</v>
      </c>
      <c r="J16" s="43" t="s">
        <v>124</v>
      </c>
      <c r="K16" s="43" t="s">
        <v>125</v>
      </c>
      <c r="L16" s="43" t="s">
        <v>126</v>
      </c>
      <c r="M16" s="43" t="s">
        <v>103</v>
      </c>
      <c r="N16" s="43" t="s">
        <v>104</v>
      </c>
      <c r="O16" s="43" t="s">
        <v>105</v>
      </c>
      <c r="P16" s="43" t="s">
        <v>106</v>
      </c>
      <c r="Q16" s="43" t="s">
        <v>107</v>
      </c>
      <c r="R16" s="43" t="s">
        <v>108</v>
      </c>
      <c r="S16" s="43" t="s">
        <v>109</v>
      </c>
      <c r="T16" s="43" t="s">
        <v>110</v>
      </c>
      <c r="U16" s="43" t="s">
        <v>111</v>
      </c>
      <c r="V16" s="43" t="s">
        <v>112</v>
      </c>
      <c r="W16" s="43" t="s">
        <v>113</v>
      </c>
      <c r="X16" s="43" t="s">
        <v>114</v>
      </c>
      <c r="Y16" s="43" t="s">
        <v>115</v>
      </c>
      <c r="Z16" s="43" t="s">
        <v>116</v>
      </c>
      <c r="AA16" s="43" t="s">
        <v>117</v>
      </c>
      <c r="AB16" s="43" t="s">
        <v>118</v>
      </c>
      <c r="AC16" s="43" t="s">
        <v>119</v>
      </c>
      <c r="AD16" s="43" t="s">
        <v>120</v>
      </c>
      <c r="AE16" s="43" t="s">
        <v>121</v>
      </c>
      <c r="AF16" s="43" t="s">
        <v>122</v>
      </c>
      <c r="AG16" s="43" t="s">
        <v>123</v>
      </c>
      <c r="AH16" s="43" t="s">
        <v>124</v>
      </c>
      <c r="AI16" s="43" t="s">
        <v>125</v>
      </c>
      <c r="AJ16" s="43" t="s">
        <v>126</v>
      </c>
      <c r="AK16" s="43" t="s">
        <v>103</v>
      </c>
      <c r="AL16" s="43" t="s">
        <v>104</v>
      </c>
      <c r="AM16" s="43" t="s">
        <v>105</v>
      </c>
      <c r="AN16" s="43" t="s">
        <v>106</v>
      </c>
      <c r="AO16" s="43" t="s">
        <v>107</v>
      </c>
      <c r="AP16" s="43" t="s">
        <v>108</v>
      </c>
    </row>
    <row r="17" spans="1:42">
      <c r="D17" s="44">
        <v>12</v>
      </c>
      <c r="E17" s="44">
        <v>13</v>
      </c>
      <c r="F17" s="44">
        <v>13</v>
      </c>
      <c r="G17" s="44">
        <v>14</v>
      </c>
      <c r="H17" s="44">
        <v>14</v>
      </c>
      <c r="I17" s="44">
        <v>15</v>
      </c>
      <c r="J17" s="44">
        <v>15</v>
      </c>
      <c r="K17" s="44">
        <v>16</v>
      </c>
      <c r="L17" s="44">
        <v>16</v>
      </c>
      <c r="M17" s="44">
        <v>17</v>
      </c>
      <c r="N17" s="44">
        <v>17</v>
      </c>
      <c r="O17" s="44">
        <v>18</v>
      </c>
      <c r="P17" s="44">
        <v>18</v>
      </c>
      <c r="Q17" s="44">
        <v>19</v>
      </c>
      <c r="R17" s="44">
        <v>19</v>
      </c>
      <c r="S17" s="44">
        <v>20</v>
      </c>
      <c r="T17" s="44">
        <v>20</v>
      </c>
      <c r="U17" s="44">
        <v>21</v>
      </c>
      <c r="V17" s="44">
        <v>21</v>
      </c>
      <c r="W17" s="44">
        <v>22</v>
      </c>
      <c r="X17" s="44">
        <v>22</v>
      </c>
      <c r="Y17" s="44">
        <v>23</v>
      </c>
      <c r="Z17" s="44">
        <v>23</v>
      </c>
      <c r="AA17" s="44">
        <v>24</v>
      </c>
      <c r="AB17" s="44">
        <v>24</v>
      </c>
      <c r="AC17" s="44">
        <v>25</v>
      </c>
      <c r="AD17" s="44">
        <v>25</v>
      </c>
      <c r="AE17" s="44">
        <v>26</v>
      </c>
      <c r="AF17" s="44">
        <v>26</v>
      </c>
      <c r="AG17" s="44">
        <v>27</v>
      </c>
      <c r="AH17" s="44">
        <v>27</v>
      </c>
      <c r="AI17" s="44">
        <v>28</v>
      </c>
      <c r="AJ17" s="44">
        <v>28</v>
      </c>
      <c r="AK17" s="44">
        <v>29</v>
      </c>
      <c r="AL17" s="44">
        <v>29</v>
      </c>
      <c r="AM17" s="44">
        <v>30</v>
      </c>
      <c r="AN17" s="44">
        <v>30</v>
      </c>
      <c r="AO17" s="44">
        <v>31</v>
      </c>
      <c r="AP17" s="44">
        <v>31</v>
      </c>
    </row>
    <row r="18" spans="1:42">
      <c r="C18" t="s">
        <v>76</v>
      </c>
      <c r="D18" s="21">
        <f t="shared" ref="D18:AP18" si="7">COUNTIFS(C22:C988,"2 X CP")*2</f>
        <v>0</v>
      </c>
      <c r="E18" s="21">
        <f t="shared" si="7"/>
        <v>6</v>
      </c>
      <c r="F18" s="21">
        <f t="shared" si="7"/>
        <v>0</v>
      </c>
      <c r="G18" s="21">
        <f t="shared" si="7"/>
        <v>6</v>
      </c>
      <c r="H18" s="21">
        <f t="shared" si="7"/>
        <v>0</v>
      </c>
      <c r="I18" s="21">
        <f t="shared" si="7"/>
        <v>6</v>
      </c>
      <c r="J18" s="21">
        <f t="shared" si="7"/>
        <v>0</v>
      </c>
      <c r="K18" s="21">
        <f t="shared" si="7"/>
        <v>8</v>
      </c>
      <c r="L18" s="21">
        <f t="shared" si="7"/>
        <v>0</v>
      </c>
      <c r="M18" s="21">
        <f t="shared" si="7"/>
        <v>4</v>
      </c>
      <c r="N18" s="21">
        <f t="shared" si="7"/>
        <v>0</v>
      </c>
      <c r="O18" s="21">
        <f t="shared" si="7"/>
        <v>4</v>
      </c>
      <c r="P18" s="21">
        <f t="shared" si="7"/>
        <v>0</v>
      </c>
      <c r="Q18" s="21">
        <f t="shared" si="7"/>
        <v>10</v>
      </c>
      <c r="R18" s="21">
        <f t="shared" si="7"/>
        <v>0</v>
      </c>
      <c r="S18" s="21">
        <f t="shared" si="7"/>
        <v>2</v>
      </c>
      <c r="T18" s="21">
        <f t="shared" si="7"/>
        <v>0</v>
      </c>
      <c r="U18" s="21">
        <f t="shared" si="7"/>
        <v>2</v>
      </c>
      <c r="V18" s="21">
        <f t="shared" si="7"/>
        <v>0</v>
      </c>
      <c r="W18" s="21">
        <f t="shared" si="7"/>
        <v>6</v>
      </c>
      <c r="X18" s="21">
        <f t="shared" si="7"/>
        <v>0</v>
      </c>
      <c r="Y18" s="21">
        <f t="shared" si="7"/>
        <v>6</v>
      </c>
      <c r="Z18" s="21">
        <f t="shared" si="7"/>
        <v>0</v>
      </c>
      <c r="AA18" s="21">
        <f t="shared" si="7"/>
        <v>0</v>
      </c>
      <c r="AB18" s="21">
        <f t="shared" si="7"/>
        <v>0</v>
      </c>
      <c r="AC18" s="21">
        <f t="shared" si="7"/>
        <v>4</v>
      </c>
      <c r="AD18" s="21">
        <f t="shared" si="7"/>
        <v>0</v>
      </c>
      <c r="AE18" s="21">
        <f t="shared" si="7"/>
        <v>4</v>
      </c>
      <c r="AF18" s="21">
        <f t="shared" si="7"/>
        <v>0</v>
      </c>
      <c r="AG18" s="21">
        <f t="shared" si="7"/>
        <v>4</v>
      </c>
      <c r="AH18" s="21">
        <f t="shared" si="7"/>
        <v>0</v>
      </c>
      <c r="AI18" s="21">
        <f t="shared" si="7"/>
        <v>4</v>
      </c>
      <c r="AJ18" s="21">
        <f t="shared" si="7"/>
        <v>0</v>
      </c>
      <c r="AK18" s="21">
        <f t="shared" si="7"/>
        <v>4</v>
      </c>
      <c r="AL18" s="21">
        <f t="shared" si="7"/>
        <v>0</v>
      </c>
      <c r="AM18" s="21">
        <f t="shared" si="7"/>
        <v>4</v>
      </c>
      <c r="AN18" s="21">
        <f t="shared" si="7"/>
        <v>0</v>
      </c>
      <c r="AO18" s="21">
        <f t="shared" si="7"/>
        <v>0</v>
      </c>
      <c r="AP18" s="21">
        <f t="shared" si="7"/>
        <v>0</v>
      </c>
    </row>
    <row r="19" spans="1:42">
      <c r="C19" t="s">
        <v>75</v>
      </c>
      <c r="D19" s="21">
        <f t="shared" ref="D19:AP19" si="8">COUNTIFS(C22:C989,"2 X FO")*2</f>
        <v>0</v>
      </c>
      <c r="E19" s="21">
        <f t="shared" si="8"/>
        <v>8</v>
      </c>
      <c r="F19" s="21">
        <f t="shared" si="8"/>
        <v>0</v>
      </c>
      <c r="G19" s="21">
        <f t="shared" si="8"/>
        <v>0</v>
      </c>
      <c r="H19" s="21">
        <f t="shared" si="8"/>
        <v>0</v>
      </c>
      <c r="I19" s="21">
        <f t="shared" si="8"/>
        <v>8</v>
      </c>
      <c r="J19" s="21">
        <f t="shared" si="8"/>
        <v>8</v>
      </c>
      <c r="K19" s="21">
        <f t="shared" si="8"/>
        <v>8</v>
      </c>
      <c r="L19" s="21">
        <f t="shared" si="8"/>
        <v>8</v>
      </c>
      <c r="M19" s="21">
        <f t="shared" si="8"/>
        <v>0</v>
      </c>
      <c r="N19" s="21">
        <f t="shared" si="8"/>
        <v>8</v>
      </c>
      <c r="O19" s="21">
        <f t="shared" si="8"/>
        <v>2</v>
      </c>
      <c r="P19" s="21">
        <f t="shared" si="8"/>
        <v>2</v>
      </c>
      <c r="Q19" s="21">
        <f t="shared" si="8"/>
        <v>0</v>
      </c>
      <c r="R19" s="21">
        <f t="shared" si="8"/>
        <v>2</v>
      </c>
      <c r="S19" s="21">
        <f t="shared" si="8"/>
        <v>6</v>
      </c>
      <c r="T19" s="21">
        <f t="shared" si="8"/>
        <v>4</v>
      </c>
      <c r="U19" s="21">
        <f t="shared" si="8"/>
        <v>0</v>
      </c>
      <c r="V19" s="21">
        <f t="shared" si="8"/>
        <v>2</v>
      </c>
      <c r="W19" s="21">
        <f t="shared" si="8"/>
        <v>0</v>
      </c>
      <c r="X19" s="21">
        <f t="shared" si="8"/>
        <v>0</v>
      </c>
      <c r="Y19" s="21">
        <f t="shared" si="8"/>
        <v>0</v>
      </c>
      <c r="Z19" s="21">
        <f t="shared" si="8"/>
        <v>0</v>
      </c>
      <c r="AA19" s="21">
        <f t="shared" si="8"/>
        <v>2</v>
      </c>
      <c r="AB19" s="21">
        <f t="shared" si="8"/>
        <v>0</v>
      </c>
      <c r="AC19" s="21">
        <f t="shared" si="8"/>
        <v>2</v>
      </c>
      <c r="AD19" s="21">
        <f t="shared" si="8"/>
        <v>2</v>
      </c>
      <c r="AE19" s="21">
        <f t="shared" si="8"/>
        <v>4</v>
      </c>
      <c r="AF19" s="21">
        <f t="shared" si="8"/>
        <v>0</v>
      </c>
      <c r="AG19" s="21">
        <f t="shared" si="8"/>
        <v>4</v>
      </c>
      <c r="AH19" s="21">
        <f t="shared" si="8"/>
        <v>0</v>
      </c>
      <c r="AI19" s="21">
        <f t="shared" si="8"/>
        <v>4</v>
      </c>
      <c r="AJ19" s="21">
        <f t="shared" si="8"/>
        <v>0</v>
      </c>
      <c r="AK19" s="21">
        <f t="shared" si="8"/>
        <v>4</v>
      </c>
      <c r="AL19" s="21">
        <f t="shared" si="8"/>
        <v>0</v>
      </c>
      <c r="AM19" s="21">
        <f t="shared" si="8"/>
        <v>4</v>
      </c>
      <c r="AN19" s="21">
        <f t="shared" si="8"/>
        <v>0</v>
      </c>
      <c r="AO19" s="21">
        <f t="shared" si="8"/>
        <v>4</v>
      </c>
      <c r="AP19" s="21">
        <f t="shared" si="8"/>
        <v>0</v>
      </c>
    </row>
    <row r="20" spans="1:42">
      <c r="C20" t="s">
        <v>127</v>
      </c>
      <c r="D20" s="21">
        <f t="shared" ref="D20:AP20" si="9">COUNTIFS(C22:C989,"2 X CAD")*2</f>
        <v>0</v>
      </c>
      <c r="E20" s="21">
        <f t="shared" si="9"/>
        <v>4</v>
      </c>
      <c r="F20" s="21">
        <f t="shared" si="9"/>
        <v>0</v>
      </c>
      <c r="G20" s="21">
        <f t="shared" si="9"/>
        <v>0</v>
      </c>
      <c r="H20" s="21">
        <f t="shared" si="9"/>
        <v>0</v>
      </c>
      <c r="I20" s="21">
        <f t="shared" si="9"/>
        <v>2</v>
      </c>
      <c r="J20" s="21">
        <f t="shared" si="9"/>
        <v>2</v>
      </c>
      <c r="K20" s="21">
        <f t="shared" si="9"/>
        <v>2</v>
      </c>
      <c r="L20" s="21">
        <f t="shared" si="9"/>
        <v>4</v>
      </c>
      <c r="M20" s="21">
        <f t="shared" si="9"/>
        <v>0</v>
      </c>
      <c r="N20" s="21">
        <f t="shared" si="9"/>
        <v>4</v>
      </c>
      <c r="O20" s="21">
        <f t="shared" si="9"/>
        <v>10</v>
      </c>
      <c r="P20" s="21">
        <f t="shared" si="9"/>
        <v>10</v>
      </c>
      <c r="Q20" s="21">
        <f t="shared" si="9"/>
        <v>0</v>
      </c>
      <c r="R20" s="21">
        <f t="shared" si="9"/>
        <v>10</v>
      </c>
      <c r="S20" s="21">
        <f t="shared" si="9"/>
        <v>8</v>
      </c>
      <c r="T20" s="21">
        <f t="shared" si="9"/>
        <v>8</v>
      </c>
      <c r="U20" s="21">
        <f t="shared" si="9"/>
        <v>0</v>
      </c>
      <c r="V20" s="21">
        <f t="shared" si="9"/>
        <v>10</v>
      </c>
      <c r="W20" s="21">
        <f t="shared" si="9"/>
        <v>12</v>
      </c>
      <c r="X20" s="21">
        <f t="shared" si="9"/>
        <v>0</v>
      </c>
      <c r="Y20" s="21">
        <f t="shared" si="9"/>
        <v>8</v>
      </c>
      <c r="Z20" s="21">
        <f t="shared" si="9"/>
        <v>8</v>
      </c>
      <c r="AA20" s="21">
        <f t="shared" si="9"/>
        <v>6</v>
      </c>
      <c r="AB20" s="21">
        <f t="shared" si="9"/>
        <v>0</v>
      </c>
      <c r="AC20" s="21">
        <f t="shared" si="9"/>
        <v>8</v>
      </c>
      <c r="AD20" s="21">
        <f t="shared" si="9"/>
        <v>4</v>
      </c>
      <c r="AE20" s="21">
        <f t="shared" si="9"/>
        <v>4</v>
      </c>
      <c r="AF20" s="21">
        <f t="shared" si="9"/>
        <v>0</v>
      </c>
      <c r="AG20" s="21">
        <f t="shared" si="9"/>
        <v>8</v>
      </c>
      <c r="AH20" s="21">
        <f t="shared" si="9"/>
        <v>0</v>
      </c>
      <c r="AI20" s="21">
        <f t="shared" si="9"/>
        <v>8</v>
      </c>
      <c r="AJ20" s="21">
        <f t="shared" si="9"/>
        <v>0</v>
      </c>
      <c r="AK20" s="21">
        <f t="shared" si="9"/>
        <v>8</v>
      </c>
      <c r="AL20" s="21">
        <f t="shared" si="9"/>
        <v>0</v>
      </c>
      <c r="AM20" s="21">
        <f t="shared" si="9"/>
        <v>8</v>
      </c>
      <c r="AN20" s="21">
        <f t="shared" si="9"/>
        <v>0</v>
      </c>
      <c r="AO20" s="21">
        <f t="shared" si="9"/>
        <v>8</v>
      </c>
      <c r="AP20" s="21">
        <f t="shared" si="9"/>
        <v>0</v>
      </c>
    </row>
    <row r="21" spans="1:42" ht="15" thickBot="1"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1:42">
      <c r="A22" s="274">
        <v>45108</v>
      </c>
      <c r="C22" s="34"/>
      <c r="D22" s="114"/>
      <c r="E22" s="79" t="s">
        <v>166</v>
      </c>
    </row>
    <row r="23" spans="1:42">
      <c r="A23" s="266"/>
      <c r="C23" s="34"/>
      <c r="D23" s="115"/>
      <c r="E23" s="79"/>
    </row>
    <row r="24" spans="1:42">
      <c r="A24" s="266"/>
      <c r="C24" s="34"/>
      <c r="D24" s="116" t="s">
        <v>94</v>
      </c>
      <c r="E24" s="79"/>
    </row>
    <row r="25" spans="1:42" ht="15" thickBot="1">
      <c r="A25" s="266"/>
      <c r="C25" s="34"/>
      <c r="D25" s="33" t="s">
        <v>94</v>
      </c>
    </row>
    <row r="26" spans="1:42">
      <c r="A26" s="274">
        <v>45170</v>
      </c>
      <c r="D26" s="31" t="s">
        <v>95</v>
      </c>
      <c r="E26" s="78" t="s">
        <v>171</v>
      </c>
    </row>
    <row r="27" spans="1:42" ht="15" thickBot="1">
      <c r="A27" s="266"/>
      <c r="D27" s="32" t="s">
        <v>95</v>
      </c>
    </row>
    <row r="28" spans="1:42">
      <c r="A28" s="266"/>
      <c r="D28" s="72" t="s">
        <v>94</v>
      </c>
      <c r="E28" s="36" t="s">
        <v>94</v>
      </c>
      <c r="F28" s="36" t="s">
        <v>95</v>
      </c>
      <c r="G28" s="36" t="s">
        <v>95</v>
      </c>
      <c r="H28" s="37" t="s">
        <v>95</v>
      </c>
      <c r="I28" s="78" t="s">
        <v>172</v>
      </c>
    </row>
    <row r="29" spans="1:42">
      <c r="A29" s="266"/>
      <c r="D29" s="73" t="s">
        <v>94</v>
      </c>
      <c r="E29" s="34" t="s">
        <v>94</v>
      </c>
      <c r="F29" s="34" t="s">
        <v>95</v>
      </c>
      <c r="G29" s="34" t="s">
        <v>95</v>
      </c>
      <c r="H29" s="38" t="s">
        <v>95</v>
      </c>
      <c r="I29" s="78"/>
    </row>
    <row r="30" spans="1:42">
      <c r="A30" s="266"/>
      <c r="D30" s="73" t="s">
        <v>95</v>
      </c>
      <c r="E30" s="34"/>
      <c r="F30" s="34"/>
      <c r="G30" s="34"/>
      <c r="H30" s="38"/>
      <c r="I30" s="78"/>
    </row>
    <row r="31" spans="1:42">
      <c r="A31" s="266"/>
      <c r="D31" s="73" t="s">
        <v>95</v>
      </c>
      <c r="E31" s="34"/>
      <c r="H31" s="39"/>
    </row>
    <row r="32" spans="1:42" ht="15" thickBot="1">
      <c r="A32" s="266"/>
      <c r="D32" s="117"/>
      <c r="E32" s="48"/>
      <c r="F32" s="48"/>
      <c r="G32" s="48"/>
      <c r="H32" s="45"/>
    </row>
    <row r="33" spans="1:8">
      <c r="A33" s="266"/>
      <c r="D33" s="31" t="s">
        <v>99</v>
      </c>
    </row>
    <row r="34" spans="1:8" ht="15" thickBot="1">
      <c r="A34" s="266"/>
      <c r="D34" s="33" t="s">
        <v>99</v>
      </c>
    </row>
    <row r="35" spans="1:8">
      <c r="A35" s="274">
        <v>45200</v>
      </c>
      <c r="D35" s="72" t="s">
        <v>99</v>
      </c>
      <c r="E35" s="36" t="s">
        <v>99</v>
      </c>
      <c r="F35" s="37" t="s">
        <v>99</v>
      </c>
    </row>
    <row r="36" spans="1:8">
      <c r="A36" s="266"/>
      <c r="D36" s="73" t="s">
        <v>99</v>
      </c>
      <c r="E36" s="34" t="s">
        <v>99</v>
      </c>
      <c r="F36" s="38" t="s">
        <v>99</v>
      </c>
    </row>
    <row r="37" spans="1:8">
      <c r="A37" s="266"/>
      <c r="D37" s="73" t="s">
        <v>99</v>
      </c>
      <c r="E37" s="34" t="s">
        <v>99</v>
      </c>
      <c r="F37" s="38" t="s">
        <v>99</v>
      </c>
    </row>
    <row r="38" spans="1:8">
      <c r="A38" s="266"/>
      <c r="D38" s="73" t="s">
        <v>99</v>
      </c>
      <c r="E38" s="34" t="s">
        <v>99</v>
      </c>
      <c r="F38" s="38" t="s">
        <v>99</v>
      </c>
    </row>
    <row r="39" spans="1:8">
      <c r="A39" s="266"/>
      <c r="D39" s="73" t="s">
        <v>99</v>
      </c>
      <c r="E39" s="34" t="s">
        <v>99</v>
      </c>
      <c r="F39" s="38" t="s">
        <v>99</v>
      </c>
    </row>
    <row r="40" spans="1:8" ht="15" thickBot="1">
      <c r="A40" s="266"/>
      <c r="D40" s="112" t="s">
        <v>99</v>
      </c>
      <c r="E40" s="41" t="s">
        <v>99</v>
      </c>
      <c r="F40" s="42" t="s">
        <v>99</v>
      </c>
    </row>
    <row r="41" spans="1:8">
      <c r="A41" s="266"/>
      <c r="D41" s="72" t="s">
        <v>95</v>
      </c>
      <c r="E41" s="36" t="s">
        <v>95</v>
      </c>
      <c r="F41" s="37" t="s">
        <v>95</v>
      </c>
      <c r="G41" s="78" t="s">
        <v>174</v>
      </c>
    </row>
    <row r="42" spans="1:8">
      <c r="A42" s="266"/>
      <c r="D42" s="73" t="s">
        <v>95</v>
      </c>
      <c r="E42" s="34" t="s">
        <v>95</v>
      </c>
      <c r="F42" s="38" t="s">
        <v>95</v>
      </c>
    </row>
    <row r="43" spans="1:8">
      <c r="A43" s="266"/>
      <c r="D43" s="73" t="s">
        <v>95</v>
      </c>
      <c r="E43" s="34" t="s">
        <v>95</v>
      </c>
      <c r="F43" s="38" t="s">
        <v>95</v>
      </c>
    </row>
    <row r="44" spans="1:8">
      <c r="A44" s="266"/>
      <c r="D44" s="73" t="s">
        <v>95</v>
      </c>
      <c r="E44" s="34" t="s">
        <v>95</v>
      </c>
      <c r="F44" s="38" t="s">
        <v>95</v>
      </c>
    </row>
    <row r="45" spans="1:8">
      <c r="A45" s="266"/>
      <c r="D45" s="73" t="s">
        <v>95</v>
      </c>
      <c r="E45" s="34" t="s">
        <v>95</v>
      </c>
      <c r="F45" s="38" t="s">
        <v>95</v>
      </c>
      <c r="G45" s="34"/>
    </row>
    <row r="46" spans="1:8" ht="15" thickBot="1">
      <c r="A46" s="266"/>
      <c r="D46" s="117"/>
      <c r="E46" s="76"/>
      <c r="F46" s="118"/>
      <c r="G46" s="34"/>
    </row>
    <row r="47" spans="1:8">
      <c r="A47" s="266"/>
      <c r="D47" s="72" t="s">
        <v>95</v>
      </c>
      <c r="E47" s="36" t="s">
        <v>95</v>
      </c>
      <c r="F47" s="36" t="s">
        <v>95</v>
      </c>
      <c r="G47" s="37" t="s">
        <v>95</v>
      </c>
      <c r="H47" s="78" t="s">
        <v>175</v>
      </c>
    </row>
    <row r="48" spans="1:8">
      <c r="A48" s="266"/>
      <c r="D48" s="73" t="s">
        <v>95</v>
      </c>
      <c r="E48" s="34" t="s">
        <v>95</v>
      </c>
      <c r="F48" s="34" t="s">
        <v>95</v>
      </c>
      <c r="G48" s="38" t="s">
        <v>95</v>
      </c>
    </row>
    <row r="49" spans="1:12" ht="15" thickBot="1">
      <c r="A49" s="266"/>
      <c r="D49" s="112" t="s">
        <v>95</v>
      </c>
      <c r="E49" s="41" t="s">
        <v>95</v>
      </c>
      <c r="F49" s="41" t="s">
        <v>95</v>
      </c>
      <c r="G49" s="42" t="s">
        <v>95</v>
      </c>
    </row>
    <row r="50" spans="1:12">
      <c r="A50" s="266"/>
      <c r="D50" s="72" t="s">
        <v>94</v>
      </c>
      <c r="E50" s="36" t="s">
        <v>94</v>
      </c>
      <c r="F50" s="36" t="s">
        <v>94</v>
      </c>
      <c r="G50" s="36" t="s">
        <v>94</v>
      </c>
      <c r="H50" s="36" t="s">
        <v>94</v>
      </c>
      <c r="I50" s="36" t="s">
        <v>95</v>
      </c>
      <c r="J50" s="36" t="s">
        <v>95</v>
      </c>
      <c r="K50" s="37" t="s">
        <v>95</v>
      </c>
      <c r="L50" s="78" t="s">
        <v>176</v>
      </c>
    </row>
    <row r="51" spans="1:12">
      <c r="A51" s="266"/>
      <c r="D51" s="73" t="s">
        <v>95</v>
      </c>
      <c r="E51" s="34" t="s">
        <v>95</v>
      </c>
      <c r="F51" s="34" t="s">
        <v>95</v>
      </c>
      <c r="G51" s="34" t="s">
        <v>95</v>
      </c>
      <c r="H51" s="34"/>
      <c r="I51" s="34"/>
      <c r="J51" s="34"/>
      <c r="K51" s="38"/>
    </row>
    <row r="52" spans="1:12">
      <c r="A52" s="266"/>
      <c r="D52" s="113"/>
      <c r="E52" s="98"/>
      <c r="F52" s="98"/>
      <c r="G52" s="99"/>
      <c r="H52" s="34"/>
      <c r="I52" s="34"/>
      <c r="J52" s="34"/>
      <c r="K52" s="38"/>
    </row>
    <row r="53" spans="1:12" ht="15" thickBot="1">
      <c r="A53" s="266"/>
      <c r="D53" s="112" t="s">
        <v>95</v>
      </c>
      <c r="E53" s="41" t="s">
        <v>95</v>
      </c>
      <c r="F53" s="41" t="s">
        <v>95</v>
      </c>
      <c r="G53" s="41" t="s">
        <v>95</v>
      </c>
      <c r="H53" s="93"/>
      <c r="I53" s="41"/>
      <c r="J53" s="41"/>
      <c r="K53" s="42"/>
    </row>
    <row r="54" spans="1:12">
      <c r="A54" s="266"/>
      <c r="D54" s="72" t="s">
        <v>94</v>
      </c>
      <c r="E54" s="36" t="s">
        <v>94</v>
      </c>
      <c r="F54" s="36" t="s">
        <v>94</v>
      </c>
      <c r="G54" s="36" t="s">
        <v>94</v>
      </c>
      <c r="H54" s="36" t="s">
        <v>94</v>
      </c>
      <c r="I54" s="36" t="s">
        <v>95</v>
      </c>
      <c r="J54" s="36" t="s">
        <v>95</v>
      </c>
      <c r="K54" s="37" t="s">
        <v>95</v>
      </c>
      <c r="L54" s="34" t="s">
        <v>177</v>
      </c>
    </row>
    <row r="55" spans="1:12">
      <c r="A55" s="266"/>
      <c r="D55" s="73" t="s">
        <v>95</v>
      </c>
      <c r="E55" s="34" t="s">
        <v>95</v>
      </c>
      <c r="F55" s="34" t="s">
        <v>95</v>
      </c>
      <c r="G55" s="34" t="s">
        <v>95</v>
      </c>
      <c r="H55" s="34"/>
      <c r="I55" s="34"/>
      <c r="J55" s="34"/>
      <c r="K55" s="38"/>
    </row>
    <row r="56" spans="1:12">
      <c r="A56" s="266"/>
      <c r="D56" s="73" t="s">
        <v>95</v>
      </c>
      <c r="E56" s="34" t="s">
        <v>95</v>
      </c>
      <c r="F56" s="34" t="s">
        <v>95</v>
      </c>
      <c r="G56" s="34" t="s">
        <v>95</v>
      </c>
      <c r="H56" s="34"/>
      <c r="I56" s="34"/>
      <c r="J56" s="34"/>
      <c r="K56" s="38"/>
    </row>
    <row r="57" spans="1:12" ht="15" thickBot="1">
      <c r="A57" s="266"/>
      <c r="D57" s="112" t="s">
        <v>95</v>
      </c>
      <c r="E57" s="41" t="s">
        <v>95</v>
      </c>
      <c r="F57" s="41" t="s">
        <v>95</v>
      </c>
      <c r="G57" s="41" t="s">
        <v>95</v>
      </c>
      <c r="H57" s="93"/>
      <c r="I57" s="41"/>
      <c r="J57" s="41"/>
      <c r="K57" s="42"/>
    </row>
    <row r="58" spans="1:12">
      <c r="A58" s="266"/>
      <c r="D58" s="72" t="s">
        <v>99</v>
      </c>
      <c r="E58" s="36" t="s">
        <v>99</v>
      </c>
      <c r="F58" s="36" t="s">
        <v>99</v>
      </c>
      <c r="G58" s="36" t="s">
        <v>99</v>
      </c>
      <c r="H58" s="37" t="s">
        <v>99</v>
      </c>
      <c r="I58" s="34"/>
      <c r="J58" s="34"/>
    </row>
    <row r="59" spans="1:12">
      <c r="A59" s="266"/>
      <c r="D59" s="73" t="s">
        <v>99</v>
      </c>
      <c r="E59" s="34" t="s">
        <v>99</v>
      </c>
      <c r="F59" s="34" t="s">
        <v>99</v>
      </c>
      <c r="G59" s="34" t="s">
        <v>99</v>
      </c>
      <c r="H59" s="38" t="s">
        <v>99</v>
      </c>
      <c r="I59" s="34"/>
      <c r="J59" s="34"/>
    </row>
    <row r="60" spans="1:12" ht="15" thickBot="1">
      <c r="A60" s="266"/>
      <c r="D60" s="112" t="s">
        <v>99</v>
      </c>
      <c r="E60" s="41" t="s">
        <v>99</v>
      </c>
      <c r="F60" s="41" t="s">
        <v>99</v>
      </c>
      <c r="G60" s="41" t="s">
        <v>99</v>
      </c>
      <c r="H60" s="42" t="s">
        <v>99</v>
      </c>
      <c r="I60" s="34"/>
      <c r="J60" s="34"/>
      <c r="K60" s="34"/>
    </row>
    <row r="61" spans="1:12">
      <c r="A61" s="274">
        <v>45231</v>
      </c>
      <c r="D61" s="72" t="s">
        <v>99</v>
      </c>
      <c r="E61" s="36" t="s">
        <v>99</v>
      </c>
      <c r="F61" s="36" t="s">
        <v>99</v>
      </c>
      <c r="G61" s="36" t="s">
        <v>99</v>
      </c>
      <c r="H61" s="37" t="s">
        <v>99</v>
      </c>
    </row>
    <row r="62" spans="1:12">
      <c r="A62" s="274"/>
      <c r="D62" s="73" t="s">
        <v>99</v>
      </c>
      <c r="E62" s="34" t="s">
        <v>99</v>
      </c>
      <c r="F62" s="34" t="s">
        <v>99</v>
      </c>
      <c r="G62" s="34" t="s">
        <v>99</v>
      </c>
      <c r="H62" s="38" t="s">
        <v>99</v>
      </c>
    </row>
    <row r="63" spans="1:12" ht="15" thickBot="1">
      <c r="A63" s="274"/>
      <c r="D63" s="73" t="s">
        <v>99</v>
      </c>
      <c r="E63" s="34" t="s">
        <v>99</v>
      </c>
      <c r="F63" s="34" t="s">
        <v>99</v>
      </c>
      <c r="G63" s="34" t="s">
        <v>99</v>
      </c>
      <c r="H63" s="38" t="s">
        <v>99</v>
      </c>
    </row>
    <row r="64" spans="1:12">
      <c r="A64" s="274"/>
      <c r="D64" s="72" t="s">
        <v>93</v>
      </c>
      <c r="E64" s="36" t="s">
        <v>95</v>
      </c>
      <c r="F64" s="36" t="s">
        <v>95</v>
      </c>
      <c r="G64" s="36" t="s">
        <v>95</v>
      </c>
      <c r="H64" s="37" t="s">
        <v>95</v>
      </c>
      <c r="I64" s="34" t="s">
        <v>178</v>
      </c>
    </row>
    <row r="65" spans="1:17">
      <c r="A65" s="274"/>
      <c r="D65" s="73" t="s">
        <v>93</v>
      </c>
      <c r="E65" s="34" t="s">
        <v>95</v>
      </c>
      <c r="F65" s="34" t="s">
        <v>95</v>
      </c>
      <c r="G65" s="34" t="s">
        <v>95</v>
      </c>
      <c r="H65" s="38" t="s">
        <v>95</v>
      </c>
      <c r="I65" s="34"/>
      <c r="J65" s="34"/>
      <c r="K65" s="34"/>
      <c r="L65" s="34"/>
    </row>
    <row r="66" spans="1:17">
      <c r="A66" s="274"/>
      <c r="D66" s="73" t="s">
        <v>93</v>
      </c>
      <c r="E66" s="34" t="s">
        <v>95</v>
      </c>
      <c r="F66" s="34" t="s">
        <v>95</v>
      </c>
      <c r="G66" s="34" t="s">
        <v>95</v>
      </c>
      <c r="H66" s="38" t="s">
        <v>95</v>
      </c>
      <c r="I66" s="34"/>
      <c r="J66" s="34"/>
      <c r="K66" s="34"/>
      <c r="L66" s="34"/>
    </row>
    <row r="67" spans="1:17" ht="15" thickBot="1">
      <c r="A67" s="274"/>
      <c r="D67" s="112" t="s">
        <v>93</v>
      </c>
      <c r="E67" s="41" t="s">
        <v>95</v>
      </c>
      <c r="F67" s="41" t="s">
        <v>95</v>
      </c>
      <c r="G67" s="41" t="s">
        <v>95</v>
      </c>
      <c r="H67" s="42" t="s">
        <v>95</v>
      </c>
    </row>
    <row r="68" spans="1:17">
      <c r="A68" s="274"/>
      <c r="D68" s="72" t="s">
        <v>93</v>
      </c>
      <c r="E68" s="36" t="s">
        <v>93</v>
      </c>
      <c r="F68" s="36" t="s">
        <v>93</v>
      </c>
      <c r="G68" s="36" t="s">
        <v>95</v>
      </c>
      <c r="H68" s="36" t="s">
        <v>95</v>
      </c>
      <c r="I68" s="36" t="s">
        <v>95</v>
      </c>
      <c r="J68" s="37" t="s">
        <v>95</v>
      </c>
      <c r="K68" s="104" t="s">
        <v>179</v>
      </c>
    </row>
    <row r="69" spans="1:17">
      <c r="A69" s="274"/>
      <c r="D69" s="73" t="s">
        <v>93</v>
      </c>
      <c r="E69" s="34" t="s">
        <v>93</v>
      </c>
      <c r="F69" s="34" t="s">
        <v>93</v>
      </c>
      <c r="G69" s="34" t="s">
        <v>95</v>
      </c>
      <c r="H69" s="34" t="s">
        <v>95</v>
      </c>
      <c r="I69" s="34" t="s">
        <v>95</v>
      </c>
      <c r="J69" s="38" t="s">
        <v>95</v>
      </c>
      <c r="K69" s="34"/>
      <c r="L69" s="34"/>
      <c r="M69" s="34"/>
      <c r="N69" s="34"/>
    </row>
    <row r="70" spans="1:17">
      <c r="A70" s="274"/>
      <c r="D70" s="73" t="s">
        <v>93</v>
      </c>
      <c r="E70" s="34" t="s">
        <v>93</v>
      </c>
      <c r="F70" s="34" t="s">
        <v>93</v>
      </c>
      <c r="G70" s="34" t="s">
        <v>95</v>
      </c>
      <c r="H70" s="34" t="s">
        <v>95</v>
      </c>
      <c r="I70" s="34" t="s">
        <v>95</v>
      </c>
      <c r="J70" s="38" t="s">
        <v>95</v>
      </c>
      <c r="K70" s="34"/>
      <c r="L70" s="34"/>
      <c r="M70" s="34"/>
      <c r="N70" s="34"/>
    </row>
    <row r="71" spans="1:17" ht="15" thickBot="1">
      <c r="A71" s="274"/>
      <c r="D71" s="112" t="s">
        <v>93</v>
      </c>
      <c r="E71" s="41" t="s">
        <v>93</v>
      </c>
      <c r="F71" s="41" t="s">
        <v>93</v>
      </c>
      <c r="G71" s="41" t="s">
        <v>95</v>
      </c>
      <c r="H71" s="41" t="s">
        <v>95</v>
      </c>
      <c r="I71" s="41" t="s">
        <v>95</v>
      </c>
      <c r="J71" s="42" t="s">
        <v>95</v>
      </c>
    </row>
    <row r="72" spans="1:17">
      <c r="A72" s="274"/>
      <c r="D72" s="72" t="s">
        <v>93</v>
      </c>
      <c r="E72" s="36" t="s">
        <v>93</v>
      </c>
      <c r="F72" s="36" t="s">
        <v>93</v>
      </c>
      <c r="G72" s="36" t="s">
        <v>93</v>
      </c>
      <c r="H72" s="36" t="s">
        <v>94</v>
      </c>
      <c r="I72" s="36" t="s">
        <v>94</v>
      </c>
      <c r="J72" s="36" t="s">
        <v>94</v>
      </c>
      <c r="K72" s="36" t="s">
        <v>94</v>
      </c>
      <c r="L72" s="36" t="s">
        <v>94</v>
      </c>
      <c r="M72" s="36" t="s">
        <v>95</v>
      </c>
      <c r="N72" s="36" t="s">
        <v>95</v>
      </c>
      <c r="O72" s="37" t="s">
        <v>95</v>
      </c>
      <c r="P72" s="78" t="s">
        <v>180</v>
      </c>
    </row>
    <row r="73" spans="1:17">
      <c r="A73" s="274"/>
      <c r="D73" s="73" t="s">
        <v>93</v>
      </c>
      <c r="E73" s="34" t="s">
        <v>93</v>
      </c>
      <c r="F73" s="34" t="s">
        <v>93</v>
      </c>
      <c r="G73" s="34" t="s">
        <v>93</v>
      </c>
      <c r="H73" s="34" t="s">
        <v>94</v>
      </c>
      <c r="I73" s="34" t="s">
        <v>94</v>
      </c>
      <c r="J73" s="34" t="s">
        <v>94</v>
      </c>
      <c r="K73" s="34" t="s">
        <v>94</v>
      </c>
      <c r="L73" s="34" t="s">
        <v>94</v>
      </c>
      <c r="M73" s="34" t="s">
        <v>95</v>
      </c>
      <c r="N73" s="34" t="s">
        <v>95</v>
      </c>
      <c r="O73" s="38" t="s">
        <v>95</v>
      </c>
    </row>
    <row r="74" spans="1:17">
      <c r="A74" s="274"/>
      <c r="D74" s="73" t="s">
        <v>93</v>
      </c>
      <c r="E74" s="34" t="s">
        <v>93</v>
      </c>
      <c r="F74" s="34" t="s">
        <v>93</v>
      </c>
      <c r="G74" s="34" t="s">
        <v>93</v>
      </c>
      <c r="H74" s="34" t="s">
        <v>95</v>
      </c>
      <c r="I74" s="34" t="s">
        <v>95</v>
      </c>
      <c r="J74" s="34" t="s">
        <v>95</v>
      </c>
      <c r="K74" s="34" t="s">
        <v>95</v>
      </c>
      <c r="L74" s="34"/>
      <c r="M74" s="34"/>
      <c r="N74" s="34"/>
      <c r="O74" s="38"/>
    </row>
    <row r="75" spans="1:17" ht="15" thickBot="1">
      <c r="A75" s="274"/>
      <c r="D75" s="112" t="s">
        <v>93</v>
      </c>
      <c r="E75" s="41" t="s">
        <v>93</v>
      </c>
      <c r="F75" s="41" t="s">
        <v>93</v>
      </c>
      <c r="G75" s="41" t="s">
        <v>93</v>
      </c>
      <c r="H75" s="41" t="s">
        <v>95</v>
      </c>
      <c r="I75" s="41" t="s">
        <v>95</v>
      </c>
      <c r="J75" s="41" t="s">
        <v>95</v>
      </c>
      <c r="K75" s="41" t="s">
        <v>95</v>
      </c>
      <c r="L75" s="48"/>
      <c r="M75" s="48"/>
      <c r="N75" s="48"/>
      <c r="O75" s="45"/>
    </row>
    <row r="76" spans="1:17">
      <c r="A76" s="274"/>
      <c r="D76" s="72" t="s">
        <v>93</v>
      </c>
      <c r="E76" s="36" t="s">
        <v>99</v>
      </c>
      <c r="F76" s="36" t="s">
        <v>99</v>
      </c>
      <c r="G76" s="36" t="s">
        <v>99</v>
      </c>
      <c r="H76" s="36" t="s">
        <v>99</v>
      </c>
      <c r="I76" s="36" t="s">
        <v>99</v>
      </c>
      <c r="J76" s="37" t="s">
        <v>99</v>
      </c>
    </row>
    <row r="77" spans="1:17">
      <c r="A77" s="274"/>
      <c r="D77" s="73" t="s">
        <v>93</v>
      </c>
      <c r="E77" s="34" t="s">
        <v>99</v>
      </c>
      <c r="F77" s="34" t="s">
        <v>99</v>
      </c>
      <c r="G77" s="34" t="s">
        <v>99</v>
      </c>
      <c r="H77" s="34" t="s">
        <v>99</v>
      </c>
      <c r="I77" s="34" t="s">
        <v>99</v>
      </c>
      <c r="J77" s="38" t="s">
        <v>99</v>
      </c>
    </row>
    <row r="78" spans="1:17">
      <c r="A78" s="274"/>
      <c r="D78" s="73" t="s">
        <v>93</v>
      </c>
      <c r="E78" s="34" t="s">
        <v>99</v>
      </c>
      <c r="F78" s="34" t="s">
        <v>99</v>
      </c>
      <c r="G78" s="34" t="s">
        <v>99</v>
      </c>
      <c r="H78" s="34" t="s">
        <v>99</v>
      </c>
      <c r="I78" s="34" t="s">
        <v>99</v>
      </c>
      <c r="J78" s="38" t="s">
        <v>99</v>
      </c>
    </row>
    <row r="79" spans="1:17" ht="15" thickBot="1">
      <c r="A79" s="274"/>
      <c r="D79" s="112" t="s">
        <v>93</v>
      </c>
      <c r="E79" s="41" t="s">
        <v>99</v>
      </c>
      <c r="F79" s="41" t="s">
        <v>99</v>
      </c>
      <c r="G79" s="41" t="s">
        <v>99</v>
      </c>
      <c r="H79" s="41" t="s">
        <v>99</v>
      </c>
      <c r="I79" s="41" t="s">
        <v>99</v>
      </c>
      <c r="J79" s="42" t="s">
        <v>99</v>
      </c>
    </row>
    <row r="80" spans="1:17">
      <c r="A80" s="274">
        <v>45292</v>
      </c>
      <c r="D80" s="35" t="s">
        <v>102</v>
      </c>
      <c r="E80" s="36" t="s">
        <v>93</v>
      </c>
      <c r="F80" s="36" t="s">
        <v>93</v>
      </c>
      <c r="G80" s="36" t="s">
        <v>93</v>
      </c>
      <c r="H80" s="36" t="s">
        <v>93</v>
      </c>
      <c r="I80" s="36" t="s">
        <v>94</v>
      </c>
      <c r="J80" s="36" t="s">
        <v>94</v>
      </c>
      <c r="K80" s="36" t="s">
        <v>94</v>
      </c>
      <c r="L80" s="36" t="s">
        <v>94</v>
      </c>
      <c r="M80" s="36" t="s">
        <v>94</v>
      </c>
      <c r="N80" s="36" t="s">
        <v>95</v>
      </c>
      <c r="O80" s="36" t="s">
        <v>95</v>
      </c>
      <c r="P80" s="37" t="s">
        <v>95</v>
      </c>
      <c r="Q80" s="104" t="s">
        <v>181</v>
      </c>
    </row>
    <row r="81" spans="1:21">
      <c r="A81" s="274"/>
      <c r="D81" s="28" t="s">
        <v>102</v>
      </c>
      <c r="E81" s="34" t="s">
        <v>93</v>
      </c>
      <c r="F81" s="34" t="s">
        <v>93</v>
      </c>
      <c r="G81" s="34" t="s">
        <v>93</v>
      </c>
      <c r="H81" s="34" t="s">
        <v>93</v>
      </c>
      <c r="I81" s="34" t="s">
        <v>94</v>
      </c>
      <c r="J81" s="34" t="s">
        <v>94</v>
      </c>
      <c r="K81" s="34" t="s">
        <v>94</v>
      </c>
      <c r="L81" s="34" t="s">
        <v>94</v>
      </c>
      <c r="M81" s="34" t="s">
        <v>94</v>
      </c>
      <c r="N81" s="34" t="s">
        <v>95</v>
      </c>
      <c r="O81" s="34" t="s">
        <v>95</v>
      </c>
      <c r="P81" s="38" t="s">
        <v>95</v>
      </c>
    </row>
    <row r="82" spans="1:21">
      <c r="A82" s="274"/>
      <c r="D82" s="28" t="s">
        <v>92</v>
      </c>
      <c r="E82" s="34" t="s">
        <v>93</v>
      </c>
      <c r="F82" s="34" t="s">
        <v>93</v>
      </c>
      <c r="G82" s="34" t="s">
        <v>93</v>
      </c>
      <c r="H82" s="34" t="s">
        <v>93</v>
      </c>
      <c r="I82" s="34" t="s">
        <v>95</v>
      </c>
      <c r="J82" s="34" t="s">
        <v>95</v>
      </c>
      <c r="K82" s="34" t="s">
        <v>95</v>
      </c>
      <c r="L82" s="34" t="s">
        <v>95</v>
      </c>
      <c r="M82" s="34"/>
      <c r="N82" s="34"/>
      <c r="O82" s="34"/>
      <c r="P82" s="38"/>
    </row>
    <row r="83" spans="1:21">
      <c r="A83" s="274"/>
      <c r="D83" s="28" t="s">
        <v>92</v>
      </c>
      <c r="E83" s="34" t="s">
        <v>93</v>
      </c>
      <c r="F83" s="34" t="s">
        <v>93</v>
      </c>
      <c r="G83" s="34" t="s">
        <v>93</v>
      </c>
      <c r="H83" s="34" t="s">
        <v>93</v>
      </c>
      <c r="I83" s="34" t="s">
        <v>95</v>
      </c>
      <c r="J83" s="34" t="s">
        <v>95</v>
      </c>
      <c r="K83" s="34" t="s">
        <v>95</v>
      </c>
      <c r="L83" s="34" t="s">
        <v>95</v>
      </c>
      <c r="M83" s="34"/>
      <c r="N83" s="34"/>
      <c r="O83" s="34"/>
      <c r="P83" s="38"/>
    </row>
    <row r="84" spans="1:21">
      <c r="A84" s="274"/>
      <c r="D84" s="28" t="s">
        <v>92</v>
      </c>
      <c r="E84" s="34" t="s">
        <v>93</v>
      </c>
      <c r="F84" s="34" t="s">
        <v>93</v>
      </c>
      <c r="G84" s="34" t="s">
        <v>93</v>
      </c>
      <c r="H84" s="34" t="s">
        <v>93</v>
      </c>
      <c r="I84" s="34" t="s">
        <v>95</v>
      </c>
      <c r="J84" s="34" t="s">
        <v>95</v>
      </c>
      <c r="K84" s="34" t="s">
        <v>95</v>
      </c>
      <c r="L84" s="34" t="s">
        <v>95</v>
      </c>
      <c r="M84" s="34"/>
      <c r="N84" s="34"/>
      <c r="O84" s="34"/>
      <c r="P84" s="38"/>
    </row>
    <row r="85" spans="1:21" ht="15" thickBot="1">
      <c r="A85" s="274"/>
      <c r="D85" s="40" t="s">
        <v>92</v>
      </c>
      <c r="E85" s="41" t="s">
        <v>93</v>
      </c>
      <c r="F85" s="41" t="s">
        <v>93</v>
      </c>
      <c r="G85" s="41" t="s">
        <v>93</v>
      </c>
      <c r="H85" s="41" t="s">
        <v>93</v>
      </c>
      <c r="I85" s="41" t="s">
        <v>95</v>
      </c>
      <c r="J85" s="41" t="s">
        <v>95</v>
      </c>
      <c r="K85" s="41" t="s">
        <v>95</v>
      </c>
      <c r="L85" s="41" t="s">
        <v>95</v>
      </c>
      <c r="M85" s="48"/>
      <c r="N85" s="48"/>
      <c r="O85" s="48"/>
      <c r="P85" s="45"/>
    </row>
    <row r="86" spans="1:21">
      <c r="A86" s="274"/>
      <c r="D86" s="105" t="s">
        <v>98</v>
      </c>
      <c r="E86" s="36" t="s">
        <v>93</v>
      </c>
      <c r="F86" s="36" t="s">
        <v>93</v>
      </c>
      <c r="G86" s="36" t="s">
        <v>99</v>
      </c>
      <c r="H86" s="36" t="s">
        <v>99</v>
      </c>
      <c r="I86" s="36" t="s">
        <v>99</v>
      </c>
      <c r="J86" s="36" t="s">
        <v>99</v>
      </c>
      <c r="K86" s="36" t="s">
        <v>99</v>
      </c>
      <c r="L86" s="37" t="s">
        <v>99</v>
      </c>
    </row>
    <row r="87" spans="1:21">
      <c r="A87" s="274"/>
      <c r="D87" s="106" t="s">
        <v>98</v>
      </c>
      <c r="E87" s="34" t="s">
        <v>93</v>
      </c>
      <c r="F87" s="34" t="s">
        <v>93</v>
      </c>
      <c r="G87" s="34" t="s">
        <v>99</v>
      </c>
      <c r="H87" s="34" t="s">
        <v>99</v>
      </c>
      <c r="I87" s="34" t="s">
        <v>99</v>
      </c>
      <c r="J87" s="34" t="s">
        <v>99</v>
      </c>
      <c r="K87" s="34" t="s">
        <v>99</v>
      </c>
      <c r="L87" s="38" t="s">
        <v>99</v>
      </c>
    </row>
    <row r="88" spans="1:21" ht="15" thickBot="1">
      <c r="A88" s="274"/>
      <c r="D88" s="107" t="s">
        <v>98</v>
      </c>
      <c r="E88" s="41" t="s">
        <v>93</v>
      </c>
      <c r="F88" s="41" t="s">
        <v>93</v>
      </c>
      <c r="G88" s="41" t="s">
        <v>99</v>
      </c>
      <c r="H88" s="41" t="s">
        <v>99</v>
      </c>
      <c r="I88" s="41" t="s">
        <v>99</v>
      </c>
      <c r="J88" s="41" t="s">
        <v>99</v>
      </c>
      <c r="K88" s="41" t="s">
        <v>99</v>
      </c>
      <c r="L88" s="42" t="s">
        <v>99</v>
      </c>
    </row>
    <row r="89" spans="1:21" ht="15" thickBot="1">
      <c r="A89" s="274"/>
      <c r="D89" s="21"/>
      <c r="E89" s="34"/>
      <c r="F89" s="34"/>
      <c r="G89" s="34"/>
      <c r="H89" s="34"/>
      <c r="I89" s="34"/>
      <c r="J89" s="34"/>
      <c r="K89" s="34"/>
      <c r="L89" s="34"/>
      <c r="O89" s="34"/>
    </row>
    <row r="90" spans="1:21">
      <c r="A90" s="274">
        <v>45323</v>
      </c>
      <c r="F90" s="105" t="s">
        <v>98</v>
      </c>
      <c r="G90" s="36" t="s">
        <v>93</v>
      </c>
      <c r="H90" s="36" t="s">
        <v>93</v>
      </c>
      <c r="I90" s="36" t="s">
        <v>99</v>
      </c>
      <c r="J90" s="36" t="s">
        <v>99</v>
      </c>
      <c r="K90" s="36" t="s">
        <v>99</v>
      </c>
      <c r="L90" s="36" t="s">
        <v>99</v>
      </c>
      <c r="M90" s="36" t="s">
        <v>99</v>
      </c>
      <c r="N90" s="37" t="s">
        <v>99</v>
      </c>
      <c r="O90" s="34"/>
    </row>
    <row r="91" spans="1:21">
      <c r="A91" s="274"/>
      <c r="F91" s="106" t="s">
        <v>98</v>
      </c>
      <c r="G91" s="34" t="s">
        <v>93</v>
      </c>
      <c r="H91" s="34" t="s">
        <v>93</v>
      </c>
      <c r="I91" s="34" t="s">
        <v>99</v>
      </c>
      <c r="J91" s="34" t="s">
        <v>99</v>
      </c>
      <c r="K91" s="34" t="s">
        <v>99</v>
      </c>
      <c r="L91" s="34" t="s">
        <v>99</v>
      </c>
      <c r="M91" s="34" t="s">
        <v>99</v>
      </c>
      <c r="N91" s="38" t="s">
        <v>99</v>
      </c>
      <c r="O91" s="34"/>
    </row>
    <row r="92" spans="1:21" ht="15" thickBot="1">
      <c r="A92" s="274"/>
      <c r="F92" s="107" t="s">
        <v>98</v>
      </c>
      <c r="G92" s="41" t="s">
        <v>93</v>
      </c>
      <c r="H92" s="41" t="s">
        <v>93</v>
      </c>
      <c r="I92" s="41" t="s">
        <v>99</v>
      </c>
      <c r="J92" s="41" t="s">
        <v>99</v>
      </c>
      <c r="K92" s="41" t="s">
        <v>99</v>
      </c>
      <c r="L92" s="41" t="s">
        <v>99</v>
      </c>
      <c r="M92" s="41" t="s">
        <v>99</v>
      </c>
      <c r="N92" s="42" t="s">
        <v>99</v>
      </c>
      <c r="O92" s="34"/>
    </row>
    <row r="93" spans="1:21">
      <c r="A93" s="274"/>
      <c r="O93" s="34"/>
    </row>
    <row r="94" spans="1:21" ht="15" thickBot="1">
      <c r="A94" s="274"/>
    </row>
    <row r="95" spans="1:21">
      <c r="A95" s="274">
        <v>45352</v>
      </c>
      <c r="H95" s="35" t="s">
        <v>102</v>
      </c>
      <c r="I95" s="36" t="s">
        <v>93</v>
      </c>
      <c r="J95" s="36" t="s">
        <v>93</v>
      </c>
      <c r="K95" s="36" t="s">
        <v>93</v>
      </c>
      <c r="L95" s="36" t="s">
        <v>93</v>
      </c>
      <c r="M95" s="36" t="s">
        <v>94</v>
      </c>
      <c r="N95" s="36" t="s">
        <v>94</v>
      </c>
      <c r="O95" s="36" t="s">
        <v>94</v>
      </c>
      <c r="P95" s="36" t="s">
        <v>94</v>
      </c>
      <c r="Q95" s="36" t="s">
        <v>94</v>
      </c>
      <c r="R95" s="36" t="s">
        <v>95</v>
      </c>
      <c r="S95" s="36" t="s">
        <v>95</v>
      </c>
      <c r="T95" s="37" t="s">
        <v>95</v>
      </c>
      <c r="U95" s="78" t="s">
        <v>182</v>
      </c>
    </row>
    <row r="96" spans="1:21">
      <c r="A96" s="274"/>
      <c r="H96" s="28" t="s">
        <v>92</v>
      </c>
      <c r="I96" s="34" t="s">
        <v>93</v>
      </c>
      <c r="J96" s="34" t="s">
        <v>93</v>
      </c>
      <c r="K96" s="34" t="s">
        <v>93</v>
      </c>
      <c r="L96" s="34" t="s">
        <v>93</v>
      </c>
      <c r="M96" s="34" t="s">
        <v>95</v>
      </c>
      <c r="N96" s="34" t="s">
        <v>95</v>
      </c>
      <c r="O96" s="34" t="s">
        <v>95</v>
      </c>
      <c r="P96" s="34" t="s">
        <v>95</v>
      </c>
      <c r="Q96" s="34"/>
      <c r="R96" s="34"/>
      <c r="S96" s="34"/>
      <c r="T96" s="38"/>
    </row>
    <row r="97" spans="1:23">
      <c r="A97" s="274"/>
      <c r="H97" s="28" t="s">
        <v>92</v>
      </c>
      <c r="I97" s="34" t="s">
        <v>93</v>
      </c>
      <c r="J97" s="34" t="s">
        <v>93</v>
      </c>
      <c r="K97" s="34" t="s">
        <v>93</v>
      </c>
      <c r="L97" s="34" t="s">
        <v>93</v>
      </c>
      <c r="M97" s="34" t="s">
        <v>95</v>
      </c>
      <c r="N97" s="34" t="s">
        <v>95</v>
      </c>
      <c r="O97" s="34" t="s">
        <v>95</v>
      </c>
      <c r="P97" s="34" t="s">
        <v>95</v>
      </c>
      <c r="Q97" s="34"/>
      <c r="R97" s="34"/>
      <c r="S97" s="34"/>
      <c r="T97" s="38"/>
    </row>
    <row r="98" spans="1:23">
      <c r="A98" s="274"/>
      <c r="H98" s="28" t="s">
        <v>92</v>
      </c>
      <c r="I98" s="34" t="s">
        <v>93</v>
      </c>
      <c r="J98" s="34" t="s">
        <v>93</v>
      </c>
      <c r="K98" s="34" t="s">
        <v>93</v>
      </c>
      <c r="L98" s="34" t="s">
        <v>93</v>
      </c>
      <c r="M98" s="34" t="s">
        <v>95</v>
      </c>
      <c r="N98" s="34" t="s">
        <v>95</v>
      </c>
      <c r="O98" s="34" t="s">
        <v>95</v>
      </c>
      <c r="P98" s="34" t="s">
        <v>95</v>
      </c>
      <c r="T98" s="39"/>
    </row>
    <row r="99" spans="1:23" ht="15" thickBot="1">
      <c r="A99" s="274"/>
      <c r="G99" s="21"/>
      <c r="H99" s="40" t="s">
        <v>92</v>
      </c>
      <c r="I99" s="41" t="s">
        <v>93</v>
      </c>
      <c r="J99" s="41" t="s">
        <v>93</v>
      </c>
      <c r="K99" s="41" t="s">
        <v>93</v>
      </c>
      <c r="L99" s="41" t="s">
        <v>93</v>
      </c>
      <c r="M99" s="41" t="s">
        <v>95</v>
      </c>
      <c r="N99" s="41" t="s">
        <v>95</v>
      </c>
      <c r="O99" s="41" t="s">
        <v>95</v>
      </c>
      <c r="P99" s="41" t="s">
        <v>95</v>
      </c>
      <c r="Q99" s="48"/>
      <c r="R99" s="48"/>
      <c r="S99" s="48"/>
      <c r="T99" s="45"/>
    </row>
    <row r="100" spans="1:23" ht="15" thickBot="1">
      <c r="A100" s="274"/>
    </row>
    <row r="101" spans="1:23">
      <c r="A101" s="274"/>
      <c r="H101" s="105" t="s">
        <v>98</v>
      </c>
      <c r="I101" s="36" t="s">
        <v>93</v>
      </c>
      <c r="J101" s="36" t="s">
        <v>93</v>
      </c>
      <c r="K101" s="36" t="s">
        <v>99</v>
      </c>
      <c r="L101" s="36" t="s">
        <v>99</v>
      </c>
      <c r="M101" s="36" t="s">
        <v>99</v>
      </c>
      <c r="N101" s="36" t="s">
        <v>99</v>
      </c>
      <c r="O101" s="36" t="s">
        <v>99</v>
      </c>
      <c r="P101" s="37" t="s">
        <v>99</v>
      </c>
    </row>
    <row r="102" spans="1:23">
      <c r="A102" s="274"/>
      <c r="H102" s="106" t="s">
        <v>98</v>
      </c>
      <c r="I102" s="34" t="s">
        <v>93</v>
      </c>
      <c r="J102" s="34" t="s">
        <v>93</v>
      </c>
      <c r="K102" s="34" t="s">
        <v>99</v>
      </c>
      <c r="L102" s="34" t="s">
        <v>99</v>
      </c>
      <c r="M102" s="34" t="s">
        <v>99</v>
      </c>
      <c r="N102" s="34" t="s">
        <v>99</v>
      </c>
      <c r="O102" s="34" t="s">
        <v>99</v>
      </c>
      <c r="P102" s="38" t="s">
        <v>99</v>
      </c>
    </row>
    <row r="103" spans="1:23" ht="15" thickBot="1">
      <c r="A103" s="274"/>
      <c r="H103" s="107" t="s">
        <v>98</v>
      </c>
      <c r="I103" s="41" t="s">
        <v>93</v>
      </c>
      <c r="J103" s="41" t="s">
        <v>93</v>
      </c>
      <c r="K103" s="41" t="s">
        <v>99</v>
      </c>
      <c r="L103" s="41" t="s">
        <v>99</v>
      </c>
      <c r="M103" s="41" t="s">
        <v>99</v>
      </c>
      <c r="N103" s="41" t="s">
        <v>99</v>
      </c>
      <c r="O103" s="41" t="s">
        <v>99</v>
      </c>
      <c r="P103" s="42" t="s">
        <v>99</v>
      </c>
    </row>
    <row r="104" spans="1:23" ht="15" thickBot="1">
      <c r="A104" s="274"/>
      <c r="H104" s="21"/>
      <c r="I104" s="34"/>
      <c r="J104" s="34"/>
      <c r="K104" s="34"/>
      <c r="L104" s="34"/>
      <c r="M104" s="34"/>
      <c r="N104" s="34"/>
      <c r="O104" s="34"/>
      <c r="P104" s="34"/>
    </row>
    <row r="105" spans="1:23">
      <c r="A105" s="274"/>
      <c r="I105" s="35" t="s">
        <v>102</v>
      </c>
      <c r="J105" s="36" t="s">
        <v>93</v>
      </c>
      <c r="K105" s="36" t="s">
        <v>93</v>
      </c>
      <c r="L105" s="36" t="s">
        <v>93</v>
      </c>
      <c r="M105" s="36" t="s">
        <v>93</v>
      </c>
      <c r="N105" s="36" t="s">
        <v>94</v>
      </c>
      <c r="O105" s="36" t="s">
        <v>94</v>
      </c>
      <c r="P105" s="36" t="s">
        <v>94</v>
      </c>
      <c r="Q105" s="36" t="s">
        <v>94</v>
      </c>
      <c r="R105" s="36" t="s">
        <v>94</v>
      </c>
      <c r="S105" s="36" t="s">
        <v>95</v>
      </c>
      <c r="T105" s="36" t="s">
        <v>95</v>
      </c>
      <c r="U105" s="37" t="s">
        <v>95</v>
      </c>
      <c r="V105" s="78" t="s">
        <v>183</v>
      </c>
    </row>
    <row r="106" spans="1:23">
      <c r="A106" s="274"/>
      <c r="I106" s="28" t="s">
        <v>92</v>
      </c>
      <c r="J106" s="34" t="s">
        <v>93</v>
      </c>
      <c r="K106" s="34" t="s">
        <v>93</v>
      </c>
      <c r="L106" s="34" t="s">
        <v>93</v>
      </c>
      <c r="M106" s="34" t="s">
        <v>93</v>
      </c>
      <c r="N106" s="34" t="s">
        <v>95</v>
      </c>
      <c r="O106" s="34" t="s">
        <v>95</v>
      </c>
      <c r="P106" s="34" t="s">
        <v>95</v>
      </c>
      <c r="Q106" s="34" t="s">
        <v>95</v>
      </c>
      <c r="R106" s="34"/>
      <c r="S106" s="34"/>
      <c r="T106" s="34"/>
      <c r="U106" s="38"/>
    </row>
    <row r="107" spans="1:23">
      <c r="A107" s="274"/>
      <c r="I107" s="28" t="s">
        <v>92</v>
      </c>
      <c r="J107" s="34" t="s">
        <v>93</v>
      </c>
      <c r="K107" s="34" t="s">
        <v>93</v>
      </c>
      <c r="L107" s="34" t="s">
        <v>93</v>
      </c>
      <c r="M107" s="34" t="s">
        <v>93</v>
      </c>
      <c r="N107" s="34" t="s">
        <v>95</v>
      </c>
      <c r="O107" s="34" t="s">
        <v>95</v>
      </c>
      <c r="P107" s="34" t="s">
        <v>95</v>
      </c>
      <c r="Q107" s="34" t="s">
        <v>95</v>
      </c>
      <c r="R107" s="34"/>
      <c r="S107" s="34"/>
      <c r="T107" s="34"/>
      <c r="U107" s="38"/>
    </row>
    <row r="108" spans="1:23">
      <c r="A108" s="274"/>
      <c r="I108" s="28" t="s">
        <v>92</v>
      </c>
      <c r="J108" s="34" t="s">
        <v>93</v>
      </c>
      <c r="K108" s="34" t="s">
        <v>93</v>
      </c>
      <c r="L108" s="34" t="s">
        <v>93</v>
      </c>
      <c r="M108" s="34" t="s">
        <v>93</v>
      </c>
      <c r="N108" s="34" t="s">
        <v>95</v>
      </c>
      <c r="O108" s="34" t="s">
        <v>95</v>
      </c>
      <c r="P108" s="34" t="s">
        <v>95</v>
      </c>
      <c r="Q108" s="34" t="s">
        <v>95</v>
      </c>
      <c r="U108" s="39"/>
    </row>
    <row r="109" spans="1:23" ht="15" thickBot="1">
      <c r="A109" s="274"/>
      <c r="I109" s="40" t="s">
        <v>92</v>
      </c>
      <c r="J109" s="41" t="s">
        <v>93</v>
      </c>
      <c r="K109" s="41" t="s">
        <v>93</v>
      </c>
      <c r="L109" s="41" t="s">
        <v>93</v>
      </c>
      <c r="M109" s="41" t="s">
        <v>93</v>
      </c>
      <c r="N109" s="41" t="s">
        <v>95</v>
      </c>
      <c r="O109" s="41" t="s">
        <v>95</v>
      </c>
      <c r="P109" s="41" t="s">
        <v>95</v>
      </c>
      <c r="Q109" s="41" t="s">
        <v>95</v>
      </c>
      <c r="R109" s="48"/>
      <c r="S109" s="48"/>
      <c r="T109" s="48"/>
      <c r="U109" s="45"/>
    </row>
    <row r="110" spans="1:23" ht="15" thickBot="1">
      <c r="A110" s="274">
        <v>45383</v>
      </c>
    </row>
    <row r="111" spans="1:23">
      <c r="A111" s="274"/>
      <c r="J111" s="35" t="s">
        <v>102</v>
      </c>
      <c r="K111" s="36" t="s">
        <v>93</v>
      </c>
      <c r="L111" s="36" t="s">
        <v>93</v>
      </c>
      <c r="M111" s="36" t="s">
        <v>93</v>
      </c>
      <c r="N111" s="36" t="s">
        <v>93</v>
      </c>
      <c r="O111" s="36" t="s">
        <v>94</v>
      </c>
      <c r="P111" s="36" t="s">
        <v>94</v>
      </c>
      <c r="Q111" s="36" t="s">
        <v>94</v>
      </c>
      <c r="R111" s="36" t="s">
        <v>94</v>
      </c>
      <c r="S111" s="36" t="s">
        <v>94</v>
      </c>
      <c r="T111" s="36" t="s">
        <v>95</v>
      </c>
      <c r="U111" s="36" t="s">
        <v>95</v>
      </c>
      <c r="V111" s="37" t="s">
        <v>95</v>
      </c>
      <c r="W111" s="34" t="s">
        <v>184</v>
      </c>
    </row>
    <row r="112" spans="1:23" ht="15.75" customHeight="1">
      <c r="A112" s="274"/>
      <c r="J112" s="28" t="s">
        <v>92</v>
      </c>
      <c r="K112" s="34" t="s">
        <v>93</v>
      </c>
      <c r="L112" s="34" t="s">
        <v>93</v>
      </c>
      <c r="M112" s="34" t="s">
        <v>93</v>
      </c>
      <c r="N112" s="34" t="s">
        <v>93</v>
      </c>
      <c r="O112" s="34" t="s">
        <v>95</v>
      </c>
      <c r="P112" s="34" t="s">
        <v>95</v>
      </c>
      <c r="Q112" s="34" t="s">
        <v>95</v>
      </c>
      <c r="R112" s="34" t="s">
        <v>95</v>
      </c>
      <c r="S112" s="34"/>
      <c r="T112" s="34"/>
      <c r="U112" s="34"/>
      <c r="V112" s="38"/>
    </row>
    <row r="113" spans="1:28" ht="15.75" customHeight="1">
      <c r="A113" s="274"/>
      <c r="J113" s="28" t="s">
        <v>92</v>
      </c>
      <c r="K113" s="34" t="s">
        <v>93</v>
      </c>
      <c r="L113" s="34" t="s">
        <v>93</v>
      </c>
      <c r="M113" s="34" t="s">
        <v>93</v>
      </c>
      <c r="N113" s="34" t="s">
        <v>93</v>
      </c>
      <c r="O113" s="34" t="s">
        <v>95</v>
      </c>
      <c r="P113" s="34" t="s">
        <v>95</v>
      </c>
      <c r="Q113" s="34" t="s">
        <v>95</v>
      </c>
      <c r="R113" s="34" t="s">
        <v>95</v>
      </c>
      <c r="S113" s="34"/>
      <c r="T113" s="34"/>
      <c r="U113" s="34"/>
      <c r="V113" s="38"/>
    </row>
    <row r="114" spans="1:28">
      <c r="A114" s="274"/>
      <c r="J114" s="28" t="s">
        <v>92</v>
      </c>
      <c r="K114" s="34" t="s">
        <v>93</v>
      </c>
      <c r="L114" s="34" t="s">
        <v>93</v>
      </c>
      <c r="M114" s="34" t="s">
        <v>93</v>
      </c>
      <c r="N114" s="34" t="s">
        <v>93</v>
      </c>
      <c r="O114" s="34" t="s">
        <v>95</v>
      </c>
      <c r="P114" s="34" t="s">
        <v>95</v>
      </c>
      <c r="Q114" s="34" t="s">
        <v>95</v>
      </c>
      <c r="R114" s="34" t="s">
        <v>95</v>
      </c>
      <c r="V114" s="39"/>
    </row>
    <row r="115" spans="1:28" ht="15" thickBot="1">
      <c r="A115" s="274"/>
      <c r="J115" s="40" t="s">
        <v>92</v>
      </c>
      <c r="K115" s="41" t="s">
        <v>93</v>
      </c>
      <c r="L115" s="41" t="s">
        <v>93</v>
      </c>
      <c r="M115" s="41" t="s">
        <v>93</v>
      </c>
      <c r="N115" s="41" t="s">
        <v>93</v>
      </c>
      <c r="O115" s="41" t="s">
        <v>95</v>
      </c>
      <c r="P115" s="41" t="s">
        <v>95</v>
      </c>
      <c r="Q115" s="41" t="s">
        <v>95</v>
      </c>
      <c r="R115" s="41" t="s">
        <v>95</v>
      </c>
      <c r="S115" s="48"/>
      <c r="T115" s="48"/>
      <c r="U115" s="48"/>
      <c r="V115" s="45"/>
    </row>
    <row r="116" spans="1:28" ht="15" thickBot="1">
      <c r="A116" s="274">
        <v>45413</v>
      </c>
    </row>
    <row r="117" spans="1:28">
      <c r="A117" s="274"/>
      <c r="K117" s="35" t="s">
        <v>102</v>
      </c>
      <c r="L117" s="36" t="s">
        <v>93</v>
      </c>
      <c r="M117" s="36" t="s">
        <v>93</v>
      </c>
      <c r="N117" s="36" t="s">
        <v>93</v>
      </c>
      <c r="O117" s="36" t="s">
        <v>93</v>
      </c>
      <c r="P117" s="36" t="s">
        <v>94</v>
      </c>
      <c r="Q117" s="36" t="s">
        <v>94</v>
      </c>
      <c r="R117" s="36" t="s">
        <v>94</v>
      </c>
      <c r="S117" s="36" t="s">
        <v>94</v>
      </c>
      <c r="T117" s="36" t="s">
        <v>94</v>
      </c>
      <c r="U117" s="36" t="s">
        <v>95</v>
      </c>
      <c r="V117" s="36" t="s">
        <v>95</v>
      </c>
      <c r="W117" s="37" t="s">
        <v>95</v>
      </c>
      <c r="X117" s="34" t="s">
        <v>286</v>
      </c>
    </row>
    <row r="118" spans="1:28">
      <c r="A118" s="274"/>
      <c r="K118" s="28" t="s">
        <v>102</v>
      </c>
      <c r="L118" s="34" t="s">
        <v>93</v>
      </c>
      <c r="M118" s="34" t="s">
        <v>93</v>
      </c>
      <c r="N118" s="34" t="s">
        <v>93</v>
      </c>
      <c r="O118" s="34" t="s">
        <v>93</v>
      </c>
      <c r="P118" s="34" t="s">
        <v>94</v>
      </c>
      <c r="Q118" s="34" t="s">
        <v>94</v>
      </c>
      <c r="R118" s="34" t="s">
        <v>94</v>
      </c>
      <c r="S118" s="34" t="s">
        <v>94</v>
      </c>
      <c r="T118" s="34" t="s">
        <v>94</v>
      </c>
      <c r="U118" s="34" t="s">
        <v>95</v>
      </c>
      <c r="V118" s="34" t="s">
        <v>95</v>
      </c>
      <c r="W118" s="38" t="s">
        <v>95</v>
      </c>
      <c r="X118" s="34"/>
    </row>
    <row r="119" spans="1:28">
      <c r="A119" s="274"/>
      <c r="K119" s="28" t="s">
        <v>92</v>
      </c>
      <c r="L119" s="34" t="s">
        <v>93</v>
      </c>
      <c r="M119" s="34" t="s">
        <v>93</v>
      </c>
      <c r="N119" s="34" t="s">
        <v>93</v>
      </c>
      <c r="O119" s="34" t="s">
        <v>93</v>
      </c>
      <c r="P119" s="34" t="s">
        <v>95</v>
      </c>
      <c r="Q119" s="34" t="s">
        <v>95</v>
      </c>
      <c r="R119" s="34" t="s">
        <v>95</v>
      </c>
      <c r="S119" s="34" t="s">
        <v>95</v>
      </c>
      <c r="T119" s="34"/>
      <c r="U119" s="34"/>
      <c r="V119" s="34"/>
      <c r="W119" s="38"/>
      <c r="X119" s="34"/>
    </row>
    <row r="120" spans="1:28">
      <c r="A120" s="100"/>
      <c r="K120" s="28" t="s">
        <v>92</v>
      </c>
      <c r="L120" s="34" t="s">
        <v>93</v>
      </c>
      <c r="M120" s="34" t="s">
        <v>93</v>
      </c>
      <c r="N120" s="34" t="s">
        <v>93</v>
      </c>
      <c r="O120" s="34" t="s">
        <v>93</v>
      </c>
      <c r="P120" s="34" t="s">
        <v>95</v>
      </c>
      <c r="Q120" s="34" t="s">
        <v>95</v>
      </c>
      <c r="R120" s="34" t="s">
        <v>95</v>
      </c>
      <c r="S120" s="34" t="s">
        <v>95</v>
      </c>
      <c r="T120" s="34"/>
      <c r="U120" s="34"/>
      <c r="V120" s="34"/>
      <c r="W120" s="38"/>
    </row>
    <row r="121" spans="1:28">
      <c r="A121" s="100"/>
      <c r="K121" s="28" t="s">
        <v>92</v>
      </c>
      <c r="L121" s="34" t="s">
        <v>93</v>
      </c>
      <c r="M121" s="34" t="s">
        <v>93</v>
      </c>
      <c r="N121" s="34" t="s">
        <v>93</v>
      </c>
      <c r="O121" s="34" t="s">
        <v>93</v>
      </c>
      <c r="P121" s="34" t="s">
        <v>95</v>
      </c>
      <c r="Q121" s="34" t="s">
        <v>95</v>
      </c>
      <c r="R121" s="34" t="s">
        <v>95</v>
      </c>
      <c r="S121" s="34" t="s">
        <v>95</v>
      </c>
      <c r="W121" s="39"/>
    </row>
    <row r="122" spans="1:28" ht="15" thickBot="1">
      <c r="K122" s="40" t="s">
        <v>92</v>
      </c>
      <c r="L122" s="41" t="s">
        <v>93</v>
      </c>
      <c r="M122" s="41" t="s">
        <v>93</v>
      </c>
      <c r="N122" s="41" t="s">
        <v>93</v>
      </c>
      <c r="O122" s="41" t="s">
        <v>93</v>
      </c>
      <c r="P122" s="41" t="s">
        <v>95</v>
      </c>
      <c r="Q122" s="41" t="s">
        <v>95</v>
      </c>
      <c r="R122" s="41" t="s">
        <v>95</v>
      </c>
      <c r="S122" s="41" t="s">
        <v>95</v>
      </c>
      <c r="T122" s="48"/>
      <c r="U122" s="48"/>
      <c r="V122" s="48"/>
      <c r="W122" s="45"/>
    </row>
    <row r="123" spans="1:28" ht="15" thickBot="1"/>
    <row r="124" spans="1:28">
      <c r="M124" s="35" t="s">
        <v>102</v>
      </c>
      <c r="N124" s="36" t="s">
        <v>93</v>
      </c>
      <c r="O124" s="36" t="s">
        <v>93</v>
      </c>
      <c r="P124" s="36" t="s">
        <v>93</v>
      </c>
      <c r="Q124" s="36" t="s">
        <v>93</v>
      </c>
      <c r="R124" s="36" t="s">
        <v>94</v>
      </c>
      <c r="S124" s="36" t="s">
        <v>94</v>
      </c>
      <c r="T124" s="36" t="s">
        <v>94</v>
      </c>
      <c r="U124" s="36" t="s">
        <v>94</v>
      </c>
      <c r="V124" s="36" t="s">
        <v>94</v>
      </c>
      <c r="W124" s="36" t="s">
        <v>95</v>
      </c>
      <c r="X124" s="36" t="s">
        <v>95</v>
      </c>
      <c r="Y124" s="37" t="s">
        <v>95</v>
      </c>
      <c r="Z124" s="111" t="s">
        <v>186</v>
      </c>
      <c r="AB124" s="78" t="s">
        <v>287</v>
      </c>
    </row>
    <row r="125" spans="1:28">
      <c r="M125" s="28" t="s">
        <v>102</v>
      </c>
      <c r="N125" s="34" t="s">
        <v>93</v>
      </c>
      <c r="O125" s="34" t="s">
        <v>93</v>
      </c>
      <c r="P125" s="34" t="s">
        <v>93</v>
      </c>
      <c r="Q125" s="34" t="s">
        <v>93</v>
      </c>
      <c r="R125" s="34" t="s">
        <v>94</v>
      </c>
      <c r="S125" s="34" t="s">
        <v>94</v>
      </c>
      <c r="T125" s="34" t="s">
        <v>94</v>
      </c>
      <c r="U125" s="34" t="s">
        <v>94</v>
      </c>
      <c r="V125" s="34" t="s">
        <v>94</v>
      </c>
      <c r="W125" s="34" t="s">
        <v>95</v>
      </c>
      <c r="X125" s="34" t="s">
        <v>95</v>
      </c>
      <c r="Y125" s="38" t="s">
        <v>95</v>
      </c>
    </row>
    <row r="126" spans="1:28">
      <c r="M126" s="28" t="s">
        <v>92</v>
      </c>
      <c r="N126" s="34" t="s">
        <v>93</v>
      </c>
      <c r="O126" s="34" t="s">
        <v>93</v>
      </c>
      <c r="P126" s="34" t="s">
        <v>93</v>
      </c>
      <c r="Q126" s="34" t="s">
        <v>93</v>
      </c>
      <c r="R126" s="34" t="s">
        <v>95</v>
      </c>
      <c r="S126" s="34" t="s">
        <v>95</v>
      </c>
      <c r="T126" s="34" t="s">
        <v>95</v>
      </c>
      <c r="U126" s="34" t="s">
        <v>95</v>
      </c>
      <c r="V126" s="34"/>
      <c r="W126" s="34"/>
      <c r="X126" s="34"/>
      <c r="Y126" s="38"/>
    </row>
    <row r="127" spans="1:28">
      <c r="M127" s="28" t="s">
        <v>92</v>
      </c>
      <c r="N127" s="34" t="s">
        <v>93</v>
      </c>
      <c r="O127" s="34" t="s">
        <v>93</v>
      </c>
      <c r="P127" s="34" t="s">
        <v>93</v>
      </c>
      <c r="Q127" s="34" t="s">
        <v>93</v>
      </c>
      <c r="R127" s="34" t="s">
        <v>95</v>
      </c>
      <c r="S127" s="34" t="s">
        <v>95</v>
      </c>
      <c r="T127" s="34" t="s">
        <v>95</v>
      </c>
      <c r="U127" s="34" t="s">
        <v>95</v>
      </c>
      <c r="V127" s="34"/>
      <c r="W127" s="34"/>
      <c r="X127" s="34"/>
      <c r="Y127" s="38"/>
    </row>
    <row r="128" spans="1:28">
      <c r="M128" s="28" t="s">
        <v>92</v>
      </c>
      <c r="N128" s="34" t="s">
        <v>93</v>
      </c>
      <c r="O128" s="34" t="s">
        <v>93</v>
      </c>
      <c r="P128" s="34" t="s">
        <v>93</v>
      </c>
      <c r="Q128" s="34" t="s">
        <v>93</v>
      </c>
      <c r="R128" s="34" t="s">
        <v>95</v>
      </c>
      <c r="S128" s="34" t="s">
        <v>95</v>
      </c>
      <c r="T128" s="34" t="s">
        <v>95</v>
      </c>
      <c r="U128" s="34" t="s">
        <v>95</v>
      </c>
      <c r="Y128" s="39"/>
    </row>
    <row r="129" spans="13:36" ht="15" thickBot="1">
      <c r="M129" s="40" t="s">
        <v>92</v>
      </c>
      <c r="N129" s="41" t="s">
        <v>93</v>
      </c>
      <c r="O129" s="41" t="s">
        <v>93</v>
      </c>
      <c r="P129" s="41" t="s">
        <v>93</v>
      </c>
      <c r="Q129" s="41" t="s">
        <v>93</v>
      </c>
      <c r="R129" s="41" t="s">
        <v>95</v>
      </c>
      <c r="S129" s="41" t="s">
        <v>95</v>
      </c>
      <c r="T129" s="41" t="s">
        <v>95</v>
      </c>
      <c r="U129" s="41" t="s">
        <v>95</v>
      </c>
      <c r="V129" s="48"/>
      <c r="W129" s="48"/>
      <c r="X129" s="48"/>
      <c r="Y129" s="45"/>
      <c r="AF129" s="74"/>
      <c r="AG129" s="74" t="s">
        <v>288</v>
      </c>
      <c r="AH129" s="74" t="s">
        <v>289</v>
      </c>
      <c r="AI129" s="74" t="s">
        <v>290</v>
      </c>
      <c r="AJ129" s="74" t="s">
        <v>291</v>
      </c>
    </row>
    <row r="130" spans="13:36" ht="15" thickBot="1">
      <c r="AF130" s="129">
        <v>45397</v>
      </c>
      <c r="AG130" s="74">
        <v>4</v>
      </c>
      <c r="AH130" s="74">
        <v>6</v>
      </c>
      <c r="AI130" s="74">
        <v>2</v>
      </c>
      <c r="AJ130" s="74">
        <f>SUM(AG130:AI130)</f>
        <v>12</v>
      </c>
    </row>
    <row r="131" spans="13:36">
      <c r="N131" s="35" t="s">
        <v>102</v>
      </c>
      <c r="O131" s="36" t="s">
        <v>93</v>
      </c>
      <c r="P131" s="36" t="s">
        <v>93</v>
      </c>
      <c r="Q131" s="36" t="s">
        <v>93</v>
      </c>
      <c r="R131" s="36" t="s">
        <v>93</v>
      </c>
      <c r="S131" s="36" t="s">
        <v>94</v>
      </c>
      <c r="T131" s="36" t="s">
        <v>94</v>
      </c>
      <c r="U131" s="36" t="s">
        <v>94</v>
      </c>
      <c r="V131" s="36" t="s">
        <v>94</v>
      </c>
      <c r="W131" s="36" t="s">
        <v>94</v>
      </c>
      <c r="X131" s="36" t="s">
        <v>95</v>
      </c>
      <c r="Y131" s="36" t="s">
        <v>95</v>
      </c>
      <c r="Z131" s="37" t="s">
        <v>95</v>
      </c>
      <c r="AA131" s="34" t="s">
        <v>187</v>
      </c>
      <c r="AF131" s="129">
        <v>45418</v>
      </c>
      <c r="AG131" s="74">
        <v>4</v>
      </c>
      <c r="AH131" s="74">
        <v>6</v>
      </c>
      <c r="AI131" s="74">
        <v>2</v>
      </c>
      <c r="AJ131" s="74">
        <f t="shared" ref="AJ131:AJ138" si="10">SUM(AG131:AI131)</f>
        <v>12</v>
      </c>
    </row>
    <row r="132" spans="13:36">
      <c r="N132" s="28" t="s">
        <v>102</v>
      </c>
      <c r="O132" s="34" t="s">
        <v>93</v>
      </c>
      <c r="P132" s="34" t="s">
        <v>93</v>
      </c>
      <c r="Q132" s="34" t="s">
        <v>93</v>
      </c>
      <c r="R132" s="34" t="s">
        <v>93</v>
      </c>
      <c r="S132" s="34" t="s">
        <v>94</v>
      </c>
      <c r="T132" s="34" t="s">
        <v>94</v>
      </c>
      <c r="U132" s="34" t="s">
        <v>94</v>
      </c>
      <c r="V132" s="34" t="s">
        <v>94</v>
      </c>
      <c r="W132" s="34" t="s">
        <v>94</v>
      </c>
      <c r="X132" s="34" t="s">
        <v>95</v>
      </c>
      <c r="Y132" s="34" t="s">
        <v>95</v>
      </c>
      <c r="Z132" s="38" t="s">
        <v>95</v>
      </c>
      <c r="AF132" s="129">
        <v>45439</v>
      </c>
      <c r="AG132" s="74">
        <v>4</v>
      </c>
      <c r="AH132" s="74">
        <v>6</v>
      </c>
      <c r="AI132" s="74">
        <v>2</v>
      </c>
      <c r="AJ132" s="74">
        <f t="shared" si="10"/>
        <v>12</v>
      </c>
    </row>
    <row r="133" spans="13:36">
      <c r="N133" s="121" t="s">
        <v>102</v>
      </c>
      <c r="O133" s="120" t="s">
        <v>93</v>
      </c>
      <c r="P133" s="120" t="s">
        <v>93</v>
      </c>
      <c r="Q133" s="120" t="s">
        <v>93</v>
      </c>
      <c r="R133" s="120" t="s">
        <v>93</v>
      </c>
      <c r="S133" s="120" t="s">
        <v>94</v>
      </c>
      <c r="T133" s="120" t="s">
        <v>94</v>
      </c>
      <c r="U133" s="120" t="s">
        <v>94</v>
      </c>
      <c r="V133" s="120" t="s">
        <v>95</v>
      </c>
      <c r="W133" s="120" t="s">
        <v>95</v>
      </c>
      <c r="X133" s="120" t="s">
        <v>95</v>
      </c>
      <c r="Y133" s="120" t="s">
        <v>95</v>
      </c>
      <c r="Z133" s="122" t="s">
        <v>95</v>
      </c>
      <c r="AF133" s="129">
        <v>45460</v>
      </c>
      <c r="AG133" s="74">
        <v>2</v>
      </c>
      <c r="AH133" s="74">
        <v>6</v>
      </c>
      <c r="AI133" s="74">
        <v>6</v>
      </c>
      <c r="AJ133" s="74">
        <f t="shared" si="10"/>
        <v>14</v>
      </c>
    </row>
    <row r="134" spans="13:36">
      <c r="N134" s="121" t="s">
        <v>102</v>
      </c>
      <c r="O134" s="120" t="s">
        <v>93</v>
      </c>
      <c r="P134" s="120" t="s">
        <v>93</v>
      </c>
      <c r="Q134" s="120" t="s">
        <v>93</v>
      </c>
      <c r="R134" s="120" t="s">
        <v>93</v>
      </c>
      <c r="S134" s="120" t="s">
        <v>94</v>
      </c>
      <c r="T134" s="120" t="s">
        <v>94</v>
      </c>
      <c r="U134" s="120" t="s">
        <v>94</v>
      </c>
      <c r="V134" s="120" t="s">
        <v>95</v>
      </c>
      <c r="W134" s="120" t="s">
        <v>95</v>
      </c>
      <c r="X134" s="120" t="s">
        <v>95</v>
      </c>
      <c r="Y134" s="120" t="s">
        <v>95</v>
      </c>
      <c r="Z134" s="122" t="s">
        <v>95</v>
      </c>
      <c r="AF134" s="129">
        <v>45481</v>
      </c>
      <c r="AG134" s="74">
        <v>4</v>
      </c>
      <c r="AH134" s="74">
        <v>4</v>
      </c>
      <c r="AI134" s="74">
        <v>4</v>
      </c>
      <c r="AJ134" s="74">
        <f t="shared" si="10"/>
        <v>12</v>
      </c>
    </row>
    <row r="135" spans="13:36">
      <c r="N135" s="121" t="s">
        <v>102</v>
      </c>
      <c r="O135" s="120" t="s">
        <v>93</v>
      </c>
      <c r="P135" s="120" t="s">
        <v>93</v>
      </c>
      <c r="Q135" s="120" t="s">
        <v>93</v>
      </c>
      <c r="R135" s="120" t="s">
        <v>93</v>
      </c>
      <c r="S135" s="120" t="s">
        <v>94</v>
      </c>
      <c r="T135" s="120" t="s">
        <v>94</v>
      </c>
      <c r="U135" s="120" t="s">
        <v>94</v>
      </c>
      <c r="V135" s="120" t="s">
        <v>95</v>
      </c>
      <c r="W135" s="120" t="s">
        <v>95</v>
      </c>
      <c r="X135" s="120" t="s">
        <v>95</v>
      </c>
      <c r="Y135" s="120" t="s">
        <v>95</v>
      </c>
      <c r="Z135" s="122" t="s">
        <v>95</v>
      </c>
      <c r="AF135" s="129">
        <v>45502</v>
      </c>
      <c r="AG135" s="74">
        <v>2</v>
      </c>
      <c r="AH135" s="74">
        <v>8</v>
      </c>
      <c r="AI135" s="74">
        <v>2</v>
      </c>
      <c r="AJ135" s="74">
        <f t="shared" si="10"/>
        <v>12</v>
      </c>
    </row>
    <row r="136" spans="13:36" ht="15" thickBot="1">
      <c r="N136" s="61" t="s">
        <v>92</v>
      </c>
      <c r="O136" s="127" t="s">
        <v>93</v>
      </c>
      <c r="P136" s="127" t="s">
        <v>93</v>
      </c>
      <c r="Q136" s="127" t="s">
        <v>93</v>
      </c>
      <c r="R136" s="127" t="s">
        <v>93</v>
      </c>
      <c r="S136" s="127" t="s">
        <v>95</v>
      </c>
      <c r="T136" s="127" t="s">
        <v>95</v>
      </c>
      <c r="U136" s="127" t="s">
        <v>95</v>
      </c>
      <c r="V136" s="127" t="s">
        <v>95</v>
      </c>
      <c r="W136" s="48"/>
      <c r="X136" s="48"/>
      <c r="Y136" s="48"/>
      <c r="Z136" s="45"/>
      <c r="AF136" s="129">
        <v>45523</v>
      </c>
      <c r="AG136" s="74">
        <v>6</v>
      </c>
      <c r="AH136" s="74">
        <v>6</v>
      </c>
      <c r="AI136" s="74">
        <v>0</v>
      </c>
      <c r="AJ136" s="74">
        <f t="shared" si="10"/>
        <v>12</v>
      </c>
    </row>
    <row r="137" spans="13:36" ht="15" thickBot="1">
      <c r="AF137" s="129">
        <v>45544</v>
      </c>
      <c r="AG137" s="74">
        <v>4</v>
      </c>
      <c r="AH137" s="74">
        <v>4</v>
      </c>
      <c r="AI137" s="74">
        <v>0</v>
      </c>
      <c r="AJ137" s="74">
        <f t="shared" si="10"/>
        <v>8</v>
      </c>
    </row>
    <row r="138" spans="13:36">
      <c r="O138" s="35" t="s">
        <v>102</v>
      </c>
      <c r="P138" s="36" t="s">
        <v>93</v>
      </c>
      <c r="Q138" s="36" t="s">
        <v>93</v>
      </c>
      <c r="R138" s="36" t="s">
        <v>93</v>
      </c>
      <c r="S138" s="36" t="s">
        <v>93</v>
      </c>
      <c r="T138" s="36" t="s">
        <v>94</v>
      </c>
      <c r="U138" s="36" t="s">
        <v>94</v>
      </c>
      <c r="V138" s="36" t="s">
        <v>94</v>
      </c>
      <c r="W138" s="36" t="s">
        <v>94</v>
      </c>
      <c r="X138" s="36" t="s">
        <v>94</v>
      </c>
      <c r="Y138" s="36" t="s">
        <v>95</v>
      </c>
      <c r="Z138" s="36" t="s">
        <v>95</v>
      </c>
      <c r="AA138" s="37" t="s">
        <v>95</v>
      </c>
      <c r="AB138" s="34" t="s">
        <v>188</v>
      </c>
      <c r="AF138" s="129">
        <v>45538</v>
      </c>
      <c r="AG138" s="74">
        <v>4</v>
      </c>
      <c r="AH138" s="74">
        <v>4</v>
      </c>
      <c r="AI138" s="74">
        <v>0</v>
      </c>
      <c r="AJ138" s="74">
        <f t="shared" si="10"/>
        <v>8</v>
      </c>
    </row>
    <row r="139" spans="13:36">
      <c r="O139" s="28" t="s">
        <v>102</v>
      </c>
      <c r="P139" s="34" t="s">
        <v>93</v>
      </c>
      <c r="Q139" s="34" t="s">
        <v>93</v>
      </c>
      <c r="R139" s="34" t="s">
        <v>93</v>
      </c>
      <c r="S139" s="34" t="s">
        <v>93</v>
      </c>
      <c r="T139" s="34" t="s">
        <v>94</v>
      </c>
      <c r="U139" s="34" t="s">
        <v>94</v>
      </c>
      <c r="V139" s="34" t="s">
        <v>94</v>
      </c>
      <c r="W139" s="34" t="s">
        <v>94</v>
      </c>
      <c r="X139" s="34" t="s">
        <v>94</v>
      </c>
      <c r="Y139" s="34" t="s">
        <v>95</v>
      </c>
      <c r="Z139" s="34" t="s">
        <v>95</v>
      </c>
      <c r="AA139" s="38" t="s">
        <v>95</v>
      </c>
    </row>
    <row r="140" spans="13:36">
      <c r="O140" s="121" t="s">
        <v>102</v>
      </c>
      <c r="P140" s="120" t="s">
        <v>93</v>
      </c>
      <c r="Q140" s="120" t="s">
        <v>93</v>
      </c>
      <c r="R140" s="120" t="s">
        <v>93</v>
      </c>
      <c r="S140" s="120" t="s">
        <v>93</v>
      </c>
      <c r="T140" s="120" t="s">
        <v>94</v>
      </c>
      <c r="U140" s="120" t="s">
        <v>94</v>
      </c>
      <c r="V140" s="120" t="s">
        <v>94</v>
      </c>
      <c r="W140" s="120" t="s">
        <v>95</v>
      </c>
      <c r="X140" s="120" t="s">
        <v>95</v>
      </c>
      <c r="Y140" s="120" t="s">
        <v>95</v>
      </c>
      <c r="Z140" s="120" t="s">
        <v>95</v>
      </c>
      <c r="AA140" s="122" t="s">
        <v>95</v>
      </c>
    </row>
    <row r="141" spans="13:36">
      <c r="O141" s="121" t="s">
        <v>102</v>
      </c>
      <c r="P141" s="120" t="s">
        <v>93</v>
      </c>
      <c r="Q141" s="120" t="s">
        <v>93</v>
      </c>
      <c r="R141" s="120" t="s">
        <v>93</v>
      </c>
      <c r="S141" s="120" t="s">
        <v>93</v>
      </c>
      <c r="T141" s="120" t="s">
        <v>94</v>
      </c>
      <c r="U141" s="120" t="s">
        <v>94</v>
      </c>
      <c r="V141" s="120" t="s">
        <v>94</v>
      </c>
      <c r="W141" s="120" t="s">
        <v>95</v>
      </c>
      <c r="X141" s="120" t="s">
        <v>95</v>
      </c>
      <c r="Y141" s="120" t="s">
        <v>95</v>
      </c>
      <c r="Z141" s="120" t="s">
        <v>95</v>
      </c>
      <c r="AA141" s="122" t="s">
        <v>95</v>
      </c>
    </row>
    <row r="142" spans="13:36">
      <c r="O142" s="121" t="s">
        <v>102</v>
      </c>
      <c r="P142" s="120" t="s">
        <v>93</v>
      </c>
      <c r="Q142" s="120" t="s">
        <v>93</v>
      </c>
      <c r="R142" s="120" t="s">
        <v>93</v>
      </c>
      <c r="S142" s="120" t="s">
        <v>93</v>
      </c>
      <c r="T142" s="120" t="s">
        <v>94</v>
      </c>
      <c r="U142" s="120" t="s">
        <v>94</v>
      </c>
      <c r="V142" s="120" t="s">
        <v>94</v>
      </c>
      <c r="W142" s="120" t="s">
        <v>95</v>
      </c>
      <c r="X142" s="120" t="s">
        <v>95</v>
      </c>
      <c r="Y142" s="120" t="s">
        <v>95</v>
      </c>
      <c r="Z142" s="120" t="s">
        <v>95</v>
      </c>
      <c r="AA142" s="122" t="s">
        <v>95</v>
      </c>
    </row>
    <row r="143" spans="13:36" ht="15" thickBot="1">
      <c r="O143" s="61" t="s">
        <v>92</v>
      </c>
      <c r="P143" s="127" t="s">
        <v>93</v>
      </c>
      <c r="Q143" s="127" t="s">
        <v>93</v>
      </c>
      <c r="R143" s="127" t="s">
        <v>93</v>
      </c>
      <c r="S143" s="127" t="s">
        <v>93</v>
      </c>
      <c r="T143" s="127" t="s">
        <v>95</v>
      </c>
      <c r="U143" s="127" t="s">
        <v>95</v>
      </c>
      <c r="V143" s="127" t="s">
        <v>95</v>
      </c>
      <c r="W143" s="127" t="s">
        <v>95</v>
      </c>
      <c r="X143" s="48"/>
      <c r="Y143" s="48"/>
      <c r="Z143" s="48"/>
      <c r="AA143" s="45"/>
    </row>
    <row r="148" spans="17:31" ht="15" thickBot="1"/>
    <row r="149" spans="17:31">
      <c r="Q149" s="35" t="s">
        <v>102</v>
      </c>
      <c r="R149" s="36" t="s">
        <v>93</v>
      </c>
      <c r="S149" s="36" t="s">
        <v>93</v>
      </c>
      <c r="T149" s="36" t="s">
        <v>93</v>
      </c>
      <c r="U149" s="36" t="s">
        <v>93</v>
      </c>
      <c r="V149" s="36" t="s">
        <v>94</v>
      </c>
      <c r="W149" s="36" t="s">
        <v>94</v>
      </c>
      <c r="X149" s="36" t="s">
        <v>94</v>
      </c>
      <c r="Y149" s="36" t="s">
        <v>94</v>
      </c>
      <c r="Z149" s="36" t="s">
        <v>94</v>
      </c>
      <c r="AA149" s="36" t="s">
        <v>95</v>
      </c>
      <c r="AB149" s="36" t="s">
        <v>95</v>
      </c>
      <c r="AC149" s="37" t="s">
        <v>95</v>
      </c>
      <c r="AD149" s="34" t="s">
        <v>190</v>
      </c>
    </row>
    <row r="150" spans="17:31">
      <c r="Q150" s="28" t="s">
        <v>102</v>
      </c>
      <c r="R150" s="34" t="s">
        <v>93</v>
      </c>
      <c r="S150" s="34" t="s">
        <v>93</v>
      </c>
      <c r="T150" s="34" t="s">
        <v>93</v>
      </c>
      <c r="U150" s="34" t="s">
        <v>93</v>
      </c>
      <c r="V150" s="34" t="s">
        <v>94</v>
      </c>
      <c r="W150" s="34" t="s">
        <v>94</v>
      </c>
      <c r="X150" s="34" t="s">
        <v>94</v>
      </c>
      <c r="Y150" s="34" t="s">
        <v>94</v>
      </c>
      <c r="Z150" s="34" t="s">
        <v>94</v>
      </c>
      <c r="AA150" s="34" t="s">
        <v>95</v>
      </c>
      <c r="AB150" s="34" t="s">
        <v>95</v>
      </c>
      <c r="AC150" s="38" t="s">
        <v>95</v>
      </c>
    </row>
    <row r="151" spans="17:31">
      <c r="Q151" s="121" t="s">
        <v>102</v>
      </c>
      <c r="R151" s="120" t="s">
        <v>93</v>
      </c>
      <c r="S151" s="120" t="s">
        <v>93</v>
      </c>
      <c r="T151" s="120" t="s">
        <v>93</v>
      </c>
      <c r="U151" s="120" t="s">
        <v>93</v>
      </c>
      <c r="V151" s="120" t="s">
        <v>94</v>
      </c>
      <c r="W151" s="120" t="s">
        <v>94</v>
      </c>
      <c r="X151" s="120" t="s">
        <v>94</v>
      </c>
      <c r="Y151" s="120" t="s">
        <v>95</v>
      </c>
      <c r="Z151" s="120" t="s">
        <v>95</v>
      </c>
      <c r="AA151" s="120" t="s">
        <v>95</v>
      </c>
      <c r="AB151" s="120" t="s">
        <v>95</v>
      </c>
      <c r="AC151" s="122" t="s">
        <v>95</v>
      </c>
    </row>
    <row r="152" spans="17:31">
      <c r="Q152" s="121" t="s">
        <v>102</v>
      </c>
      <c r="R152" s="120" t="s">
        <v>93</v>
      </c>
      <c r="S152" s="120" t="s">
        <v>93</v>
      </c>
      <c r="T152" s="120" t="s">
        <v>93</v>
      </c>
      <c r="U152" s="120" t="s">
        <v>93</v>
      </c>
      <c r="V152" s="120" t="s">
        <v>94</v>
      </c>
      <c r="W152" s="120" t="s">
        <v>94</v>
      </c>
      <c r="X152" s="120" t="s">
        <v>94</v>
      </c>
      <c r="Y152" s="120" t="s">
        <v>95</v>
      </c>
      <c r="Z152" s="120" t="s">
        <v>95</v>
      </c>
      <c r="AA152" s="120" t="s">
        <v>95</v>
      </c>
      <c r="AB152" s="120" t="s">
        <v>95</v>
      </c>
      <c r="AC152" s="122" t="s">
        <v>95</v>
      </c>
    </row>
    <row r="153" spans="17:31">
      <c r="Q153" s="121" t="s">
        <v>102</v>
      </c>
      <c r="R153" s="120" t="s">
        <v>93</v>
      </c>
      <c r="S153" s="120" t="s">
        <v>93</v>
      </c>
      <c r="T153" s="120" t="s">
        <v>93</v>
      </c>
      <c r="U153" s="120" t="s">
        <v>93</v>
      </c>
      <c r="V153" s="120" t="s">
        <v>94</v>
      </c>
      <c r="W153" s="120" t="s">
        <v>94</v>
      </c>
      <c r="X153" s="120" t="s">
        <v>94</v>
      </c>
      <c r="Y153" s="120" t="s">
        <v>95</v>
      </c>
      <c r="Z153" s="120" t="s">
        <v>95</v>
      </c>
      <c r="AA153" s="120" t="s">
        <v>95</v>
      </c>
      <c r="AB153" s="120" t="s">
        <v>95</v>
      </c>
      <c r="AC153" s="122" t="s">
        <v>95</v>
      </c>
    </row>
    <row r="154" spans="17:31" ht="15" thickBot="1">
      <c r="Q154" s="61" t="s">
        <v>92</v>
      </c>
      <c r="R154" s="127" t="s">
        <v>93</v>
      </c>
      <c r="S154" s="127" t="s">
        <v>93</v>
      </c>
      <c r="T154" s="127" t="s">
        <v>93</v>
      </c>
      <c r="U154" s="127" t="s">
        <v>93</v>
      </c>
      <c r="V154" s="127" t="s">
        <v>95</v>
      </c>
      <c r="W154" s="127" t="s">
        <v>95</v>
      </c>
      <c r="X154" s="127" t="s">
        <v>95</v>
      </c>
      <c r="Y154" s="127" t="s">
        <v>95</v>
      </c>
      <c r="Z154" s="48"/>
      <c r="AA154" s="48"/>
      <c r="AB154" s="48"/>
      <c r="AC154" s="45"/>
    </row>
    <row r="155" spans="17:31" ht="15" thickBot="1"/>
    <row r="156" spans="17:31">
      <c r="R156" s="35" t="s">
        <v>102</v>
      </c>
      <c r="S156" s="36" t="s">
        <v>93</v>
      </c>
      <c r="T156" s="36" t="s">
        <v>93</v>
      </c>
      <c r="U156" s="36" t="s">
        <v>93</v>
      </c>
      <c r="V156" s="36" t="s">
        <v>93</v>
      </c>
      <c r="W156" s="36" t="s">
        <v>94</v>
      </c>
      <c r="X156" s="36" t="s">
        <v>94</v>
      </c>
      <c r="Y156" s="36" t="s">
        <v>94</v>
      </c>
      <c r="Z156" s="36" t="s">
        <v>94</v>
      </c>
      <c r="AA156" s="36" t="s">
        <v>94</v>
      </c>
      <c r="AB156" s="36" t="s">
        <v>95</v>
      </c>
      <c r="AC156" s="36" t="s">
        <v>95</v>
      </c>
      <c r="AD156" s="37" t="s">
        <v>95</v>
      </c>
      <c r="AE156" s="78" t="s">
        <v>292</v>
      </c>
    </row>
    <row r="157" spans="17:31">
      <c r="R157" s="121" t="s">
        <v>102</v>
      </c>
      <c r="S157" s="120" t="s">
        <v>93</v>
      </c>
      <c r="T157" s="120" t="s">
        <v>93</v>
      </c>
      <c r="U157" s="120" t="s">
        <v>93</v>
      </c>
      <c r="V157" s="120" t="s">
        <v>93</v>
      </c>
      <c r="W157" s="120" t="s">
        <v>94</v>
      </c>
      <c r="X157" s="120" t="s">
        <v>94</v>
      </c>
      <c r="Y157" s="120" t="s">
        <v>94</v>
      </c>
      <c r="Z157" s="120" t="s">
        <v>95</v>
      </c>
      <c r="AA157" s="120" t="s">
        <v>95</v>
      </c>
      <c r="AB157" s="120" t="s">
        <v>95</v>
      </c>
      <c r="AC157" s="120" t="s">
        <v>95</v>
      </c>
      <c r="AD157" s="122" t="s">
        <v>95</v>
      </c>
    </row>
    <row r="158" spans="17:31">
      <c r="R158" s="121" t="s">
        <v>102</v>
      </c>
      <c r="S158" s="120" t="s">
        <v>93</v>
      </c>
      <c r="T158" s="120" t="s">
        <v>93</v>
      </c>
      <c r="U158" s="120" t="s">
        <v>93</v>
      </c>
      <c r="V158" s="120" t="s">
        <v>93</v>
      </c>
      <c r="W158" s="120" t="s">
        <v>94</v>
      </c>
      <c r="X158" s="120" t="s">
        <v>94</v>
      </c>
      <c r="Y158" s="120" t="s">
        <v>94</v>
      </c>
      <c r="Z158" s="120" t="s">
        <v>95</v>
      </c>
      <c r="AA158" s="120" t="s">
        <v>95</v>
      </c>
      <c r="AB158" s="120" t="s">
        <v>95</v>
      </c>
      <c r="AC158" s="120" t="s">
        <v>95</v>
      </c>
      <c r="AD158" s="122" t="s">
        <v>95</v>
      </c>
    </row>
    <row r="159" spans="17:31">
      <c r="R159" s="121" t="s">
        <v>102</v>
      </c>
      <c r="S159" s="120" t="s">
        <v>93</v>
      </c>
      <c r="T159" s="120" t="s">
        <v>93</v>
      </c>
      <c r="U159" s="120" t="s">
        <v>93</v>
      </c>
      <c r="V159" s="120" t="s">
        <v>93</v>
      </c>
      <c r="W159" s="120" t="s">
        <v>94</v>
      </c>
      <c r="X159" s="120" t="s">
        <v>94</v>
      </c>
      <c r="Y159" s="120" t="s">
        <v>94</v>
      </c>
      <c r="Z159" s="120" t="s">
        <v>95</v>
      </c>
      <c r="AA159" s="120" t="s">
        <v>95</v>
      </c>
      <c r="AB159" s="120" t="s">
        <v>95</v>
      </c>
      <c r="AC159" s="120" t="s">
        <v>95</v>
      </c>
      <c r="AD159" s="122" t="s">
        <v>95</v>
      </c>
    </row>
    <row r="160" spans="17:31">
      <c r="R160" s="60" t="s">
        <v>92</v>
      </c>
      <c r="S160" s="126" t="s">
        <v>93</v>
      </c>
      <c r="T160" s="126" t="s">
        <v>93</v>
      </c>
      <c r="U160" s="126" t="s">
        <v>93</v>
      </c>
      <c r="V160" s="126" t="s">
        <v>93</v>
      </c>
      <c r="W160" s="126" t="s">
        <v>95</v>
      </c>
      <c r="X160" s="126" t="s">
        <v>95</v>
      </c>
      <c r="Y160" s="126" t="s">
        <v>95</v>
      </c>
      <c r="Z160" s="126" t="s">
        <v>95</v>
      </c>
      <c r="AD160" s="39"/>
    </row>
    <row r="161" spans="18:34">
      <c r="R161" s="60" t="s">
        <v>92</v>
      </c>
      <c r="S161" s="126" t="s">
        <v>93</v>
      </c>
      <c r="T161" s="126" t="s">
        <v>93</v>
      </c>
      <c r="U161" s="126" t="s">
        <v>93</v>
      </c>
      <c r="V161" s="126" t="s">
        <v>93</v>
      </c>
      <c r="W161" s="126" t="s">
        <v>95</v>
      </c>
      <c r="X161" s="126" t="s">
        <v>95</v>
      </c>
      <c r="Y161" s="126" t="s">
        <v>95</v>
      </c>
      <c r="Z161" s="126" t="s">
        <v>95</v>
      </c>
      <c r="AD161" s="39"/>
    </row>
    <row r="162" spans="18:34" ht="15" thickBot="1">
      <c r="R162" s="61" t="s">
        <v>92</v>
      </c>
      <c r="S162" s="127" t="s">
        <v>93</v>
      </c>
      <c r="T162" s="127" t="s">
        <v>93</v>
      </c>
      <c r="U162" s="127" t="s">
        <v>93</v>
      </c>
      <c r="V162" s="127" t="s">
        <v>93</v>
      </c>
      <c r="W162" s="127" t="s">
        <v>95</v>
      </c>
      <c r="X162" s="127" t="s">
        <v>95</v>
      </c>
      <c r="Y162" s="127" t="s">
        <v>95</v>
      </c>
      <c r="Z162" s="127" t="s">
        <v>95</v>
      </c>
      <c r="AA162" s="48"/>
      <c r="AB162" s="48"/>
      <c r="AC162" s="48"/>
      <c r="AD162" s="45"/>
    </row>
    <row r="163" spans="18:34">
      <c r="S163" s="28" t="s">
        <v>102</v>
      </c>
      <c r="T163" s="34" t="s">
        <v>93</v>
      </c>
      <c r="U163" s="34" t="s">
        <v>93</v>
      </c>
      <c r="V163" s="34" t="s">
        <v>93</v>
      </c>
      <c r="W163" s="34" t="s">
        <v>93</v>
      </c>
      <c r="X163" s="34" t="s">
        <v>94</v>
      </c>
      <c r="Y163" s="34" t="s">
        <v>94</v>
      </c>
      <c r="Z163" s="34" t="s">
        <v>94</v>
      </c>
      <c r="AA163" s="34" t="s">
        <v>95</v>
      </c>
      <c r="AB163" s="34" t="s">
        <v>95</v>
      </c>
      <c r="AC163" s="34" t="s">
        <v>95</v>
      </c>
      <c r="AD163" s="34" t="s">
        <v>95</v>
      </c>
      <c r="AE163" s="37" t="s">
        <v>95</v>
      </c>
      <c r="AF163" s="22">
        <v>45481</v>
      </c>
    </row>
    <row r="164" spans="18:34">
      <c r="S164" s="28" t="s">
        <v>102</v>
      </c>
      <c r="T164" s="34" t="s">
        <v>93</v>
      </c>
      <c r="U164" s="34" t="s">
        <v>93</v>
      </c>
      <c r="V164" s="34" t="s">
        <v>93</v>
      </c>
      <c r="W164" s="34" t="s">
        <v>93</v>
      </c>
      <c r="X164" s="34" t="s">
        <v>94</v>
      </c>
      <c r="Y164" s="34" t="s">
        <v>94</v>
      </c>
      <c r="Z164" s="34" t="s">
        <v>94</v>
      </c>
      <c r="AA164" s="34" t="s">
        <v>94</v>
      </c>
      <c r="AB164" s="34" t="s">
        <v>94</v>
      </c>
      <c r="AC164" s="34" t="s">
        <v>95</v>
      </c>
      <c r="AD164" s="34" t="s">
        <v>95</v>
      </c>
      <c r="AE164" s="38" t="s">
        <v>95</v>
      </c>
    </row>
    <row r="165" spans="18:34">
      <c r="S165" s="60" t="s">
        <v>92</v>
      </c>
      <c r="T165" s="126" t="s">
        <v>93</v>
      </c>
      <c r="U165" s="126" t="s">
        <v>93</v>
      </c>
      <c r="V165" s="126" t="s">
        <v>93</v>
      </c>
      <c r="W165" s="126" t="s">
        <v>93</v>
      </c>
      <c r="X165" s="126" t="s">
        <v>95</v>
      </c>
      <c r="Y165" s="126" t="s">
        <v>95</v>
      </c>
      <c r="Z165" s="126" t="s">
        <v>95</v>
      </c>
      <c r="AA165" s="126" t="s">
        <v>95</v>
      </c>
      <c r="AB165" s="34"/>
      <c r="AC165" s="34"/>
      <c r="AD165" s="34"/>
      <c r="AE165" s="38"/>
    </row>
    <row r="166" spans="18:34">
      <c r="S166" s="60" t="s">
        <v>92</v>
      </c>
      <c r="T166" s="126" t="s">
        <v>93</v>
      </c>
      <c r="U166" s="126" t="s">
        <v>93</v>
      </c>
      <c r="V166" s="126" t="s">
        <v>93</v>
      </c>
      <c r="W166" s="126" t="s">
        <v>93</v>
      </c>
      <c r="X166" s="126" t="s">
        <v>95</v>
      </c>
      <c r="Y166" s="126" t="s">
        <v>95</v>
      </c>
      <c r="Z166" s="126" t="s">
        <v>95</v>
      </c>
      <c r="AA166" s="126" t="s">
        <v>95</v>
      </c>
      <c r="AE166" s="39"/>
    </row>
    <row r="167" spans="18:34">
      <c r="S167" s="121" t="s">
        <v>102</v>
      </c>
      <c r="T167" s="120" t="s">
        <v>93</v>
      </c>
      <c r="U167" s="120" t="s">
        <v>93</v>
      </c>
      <c r="V167" s="120" t="s">
        <v>93</v>
      </c>
      <c r="W167" s="120" t="s">
        <v>93</v>
      </c>
      <c r="X167" s="120" t="s">
        <v>94</v>
      </c>
      <c r="Y167" s="120" t="s">
        <v>94</v>
      </c>
      <c r="Z167" s="120" t="s">
        <v>94</v>
      </c>
      <c r="AA167" s="120" t="s">
        <v>95</v>
      </c>
      <c r="AB167" s="120" t="s">
        <v>95</v>
      </c>
      <c r="AC167" s="120" t="s">
        <v>95</v>
      </c>
      <c r="AD167" s="120" t="s">
        <v>95</v>
      </c>
      <c r="AE167" s="122" t="s">
        <v>95</v>
      </c>
    </row>
    <row r="168" spans="18:34" ht="15" thickBot="1">
      <c r="S168" s="123" t="s">
        <v>102</v>
      </c>
      <c r="T168" s="124" t="s">
        <v>93</v>
      </c>
      <c r="U168" s="124" t="s">
        <v>93</v>
      </c>
      <c r="V168" s="124" t="s">
        <v>93</v>
      </c>
      <c r="W168" s="124" t="s">
        <v>93</v>
      </c>
      <c r="X168" s="124" t="s">
        <v>94</v>
      </c>
      <c r="Y168" s="124" t="s">
        <v>94</v>
      </c>
      <c r="Z168" s="124" t="s">
        <v>94</v>
      </c>
      <c r="AA168" s="124" t="s">
        <v>95</v>
      </c>
      <c r="AB168" s="124" t="s">
        <v>95</v>
      </c>
      <c r="AC168" s="124" t="s">
        <v>95</v>
      </c>
      <c r="AD168" s="124" t="s">
        <v>95</v>
      </c>
      <c r="AE168" s="125" t="s">
        <v>95</v>
      </c>
      <c r="AG168" s="78"/>
    </row>
    <row r="169" spans="18:34" ht="15" thickBot="1"/>
    <row r="170" spans="18:34">
      <c r="U170" s="35" t="s">
        <v>102</v>
      </c>
      <c r="V170" s="36" t="s">
        <v>93</v>
      </c>
      <c r="W170" s="36" t="s">
        <v>93</v>
      </c>
      <c r="X170" s="36" t="s">
        <v>93</v>
      </c>
      <c r="Y170" s="36" t="s">
        <v>93</v>
      </c>
      <c r="Z170" s="36" t="s">
        <v>94</v>
      </c>
      <c r="AA170" s="36" t="s">
        <v>94</v>
      </c>
      <c r="AB170" s="36" t="s">
        <v>94</v>
      </c>
      <c r="AC170" s="36" t="s">
        <v>94</v>
      </c>
      <c r="AD170" s="36" t="s">
        <v>94</v>
      </c>
      <c r="AE170" s="36" t="s">
        <v>95</v>
      </c>
      <c r="AF170" s="36" t="s">
        <v>95</v>
      </c>
      <c r="AG170" s="37" t="s">
        <v>95</v>
      </c>
      <c r="AH170" s="34" t="s">
        <v>293</v>
      </c>
    </row>
    <row r="171" spans="18:34">
      <c r="U171" s="121" t="s">
        <v>102</v>
      </c>
      <c r="V171" s="120" t="s">
        <v>93</v>
      </c>
      <c r="W171" s="120" t="s">
        <v>93</v>
      </c>
      <c r="X171" s="120" t="s">
        <v>93</v>
      </c>
      <c r="Y171" s="120" t="s">
        <v>93</v>
      </c>
      <c r="Z171" s="120" t="s">
        <v>94</v>
      </c>
      <c r="AA171" s="120" t="s">
        <v>94</v>
      </c>
      <c r="AB171" s="120" t="s">
        <v>94</v>
      </c>
      <c r="AC171" s="120" t="s">
        <v>95</v>
      </c>
      <c r="AD171" s="120" t="s">
        <v>95</v>
      </c>
      <c r="AE171" s="120" t="s">
        <v>95</v>
      </c>
      <c r="AF171" s="120" t="s">
        <v>95</v>
      </c>
      <c r="AG171" s="122" t="s">
        <v>95</v>
      </c>
    </row>
    <row r="172" spans="18:34">
      <c r="U172" s="121" t="s">
        <v>102</v>
      </c>
      <c r="V172" s="120" t="s">
        <v>93</v>
      </c>
      <c r="W172" s="120" t="s">
        <v>93</v>
      </c>
      <c r="X172" s="120" t="s">
        <v>93</v>
      </c>
      <c r="Y172" s="120" t="s">
        <v>93</v>
      </c>
      <c r="Z172" s="120" t="s">
        <v>94</v>
      </c>
      <c r="AA172" s="120" t="s">
        <v>94</v>
      </c>
      <c r="AB172" s="120" t="s">
        <v>94</v>
      </c>
      <c r="AC172" s="120" t="s">
        <v>95</v>
      </c>
      <c r="AD172" s="120" t="s">
        <v>95</v>
      </c>
      <c r="AE172" s="120" t="s">
        <v>95</v>
      </c>
      <c r="AF172" s="120" t="s">
        <v>95</v>
      </c>
      <c r="AG172" s="122" t="s">
        <v>95</v>
      </c>
    </row>
    <row r="173" spans="18:34">
      <c r="U173" s="121" t="s">
        <v>102</v>
      </c>
      <c r="V173" s="120" t="s">
        <v>93</v>
      </c>
      <c r="W173" s="120" t="s">
        <v>93</v>
      </c>
      <c r="X173" s="120" t="s">
        <v>93</v>
      </c>
      <c r="Y173" s="120" t="s">
        <v>93</v>
      </c>
      <c r="Z173" s="120" t="s">
        <v>94</v>
      </c>
      <c r="AA173" s="120" t="s">
        <v>94</v>
      </c>
      <c r="AB173" s="120" t="s">
        <v>94</v>
      </c>
      <c r="AC173" s="120" t="s">
        <v>95</v>
      </c>
      <c r="AD173" s="120" t="s">
        <v>95</v>
      </c>
      <c r="AE173" s="120" t="s">
        <v>95</v>
      </c>
      <c r="AF173" s="120" t="s">
        <v>95</v>
      </c>
      <c r="AG173" s="122" t="s">
        <v>95</v>
      </c>
    </row>
    <row r="174" spans="18:34">
      <c r="U174" s="121" t="s">
        <v>102</v>
      </c>
      <c r="V174" s="120" t="s">
        <v>93</v>
      </c>
      <c r="W174" s="120" t="s">
        <v>93</v>
      </c>
      <c r="X174" s="120" t="s">
        <v>93</v>
      </c>
      <c r="Y174" s="120" t="s">
        <v>93</v>
      </c>
      <c r="Z174" s="120" t="s">
        <v>94</v>
      </c>
      <c r="AA174" s="120" t="s">
        <v>94</v>
      </c>
      <c r="AB174" s="120" t="s">
        <v>94</v>
      </c>
      <c r="AC174" s="120" t="s">
        <v>95</v>
      </c>
      <c r="AD174" s="120" t="s">
        <v>95</v>
      </c>
      <c r="AE174" s="120" t="s">
        <v>95</v>
      </c>
      <c r="AF174" s="120" t="s">
        <v>95</v>
      </c>
      <c r="AG174" s="122" t="s">
        <v>95</v>
      </c>
    </row>
    <row r="175" spans="18:34" ht="15" thickBot="1">
      <c r="U175" s="61" t="s">
        <v>92</v>
      </c>
      <c r="V175" s="127" t="s">
        <v>93</v>
      </c>
      <c r="W175" s="127" t="s">
        <v>93</v>
      </c>
      <c r="X175" s="127" t="s">
        <v>93</v>
      </c>
      <c r="Y175" s="127" t="s">
        <v>93</v>
      </c>
      <c r="Z175" s="127" t="s">
        <v>95</v>
      </c>
      <c r="AA175" s="127" t="s">
        <v>95</v>
      </c>
      <c r="AB175" s="127" t="s">
        <v>95</v>
      </c>
      <c r="AC175" s="127" t="s">
        <v>95</v>
      </c>
      <c r="AD175" s="48"/>
      <c r="AE175" s="48"/>
      <c r="AF175" s="48"/>
      <c r="AG175" s="45"/>
    </row>
    <row r="176" spans="18:34" ht="15" thickBot="1"/>
    <row r="177" spans="22:39">
      <c r="V177" s="35" t="s">
        <v>102</v>
      </c>
      <c r="W177" s="36" t="s">
        <v>93</v>
      </c>
      <c r="X177" s="36" t="s">
        <v>93</v>
      </c>
      <c r="Y177" s="36" t="s">
        <v>93</v>
      </c>
      <c r="Z177" s="36" t="s">
        <v>93</v>
      </c>
      <c r="AA177" s="36" t="s">
        <v>94</v>
      </c>
      <c r="AB177" s="36" t="s">
        <v>94</v>
      </c>
      <c r="AC177" s="36" t="s">
        <v>94</v>
      </c>
      <c r="AD177" s="36" t="s">
        <v>94</v>
      </c>
      <c r="AE177" s="36" t="s">
        <v>94</v>
      </c>
      <c r="AF177" s="36" t="s">
        <v>95</v>
      </c>
      <c r="AG177" s="36" t="s">
        <v>95</v>
      </c>
      <c r="AH177" s="37" t="s">
        <v>95</v>
      </c>
      <c r="AI177" s="78" t="s">
        <v>294</v>
      </c>
    </row>
    <row r="178" spans="22:39">
      <c r="V178" s="28" t="s">
        <v>102</v>
      </c>
      <c r="W178" s="34" t="s">
        <v>93</v>
      </c>
      <c r="X178" s="34" t="s">
        <v>93</v>
      </c>
      <c r="Y178" s="34" t="s">
        <v>93</v>
      </c>
      <c r="Z178" s="34" t="s">
        <v>93</v>
      </c>
      <c r="AA178" s="34" t="s">
        <v>94</v>
      </c>
      <c r="AB178" s="34" t="s">
        <v>94</v>
      </c>
      <c r="AC178" s="34" t="s">
        <v>94</v>
      </c>
      <c r="AD178" s="34" t="s">
        <v>94</v>
      </c>
      <c r="AE178" s="34" t="s">
        <v>94</v>
      </c>
      <c r="AF178" s="34" t="s">
        <v>95</v>
      </c>
      <c r="AG178" s="34" t="s">
        <v>95</v>
      </c>
      <c r="AH178" s="38" t="s">
        <v>95</v>
      </c>
    </row>
    <row r="179" spans="22:39">
      <c r="V179" s="28" t="s">
        <v>102</v>
      </c>
      <c r="W179" s="34" t="s">
        <v>93</v>
      </c>
      <c r="X179" s="34" t="s">
        <v>93</v>
      </c>
      <c r="Y179" s="34" t="s">
        <v>93</v>
      </c>
      <c r="Z179" s="34" t="s">
        <v>93</v>
      </c>
      <c r="AA179" s="34" t="s">
        <v>94</v>
      </c>
      <c r="AB179" s="34" t="s">
        <v>94</v>
      </c>
      <c r="AC179" s="34" t="s">
        <v>94</v>
      </c>
      <c r="AD179" s="34" t="s">
        <v>94</v>
      </c>
      <c r="AE179" s="34" t="s">
        <v>94</v>
      </c>
      <c r="AF179" s="34" t="s">
        <v>95</v>
      </c>
      <c r="AG179" s="34" t="s">
        <v>95</v>
      </c>
      <c r="AH179" s="38" t="s">
        <v>95</v>
      </c>
    </row>
    <row r="180" spans="22:39">
      <c r="V180" s="121" t="s">
        <v>102</v>
      </c>
      <c r="W180" s="120" t="s">
        <v>93</v>
      </c>
      <c r="X180" s="120" t="s">
        <v>93</v>
      </c>
      <c r="Y180" s="120" t="s">
        <v>93</v>
      </c>
      <c r="Z180" s="120" t="s">
        <v>93</v>
      </c>
      <c r="AA180" s="120" t="s">
        <v>94</v>
      </c>
      <c r="AB180" s="120" t="s">
        <v>94</v>
      </c>
      <c r="AC180" s="120" t="s">
        <v>94</v>
      </c>
      <c r="AD180" s="120" t="s">
        <v>95</v>
      </c>
      <c r="AE180" s="120" t="s">
        <v>95</v>
      </c>
      <c r="AF180" s="120" t="s">
        <v>95</v>
      </c>
      <c r="AG180" s="120" t="s">
        <v>95</v>
      </c>
      <c r="AH180" s="122" t="s">
        <v>95</v>
      </c>
    </row>
    <row r="181" spans="22:39">
      <c r="V181" s="121" t="s">
        <v>102</v>
      </c>
      <c r="W181" s="120" t="s">
        <v>93</v>
      </c>
      <c r="X181" s="120" t="s">
        <v>93</v>
      </c>
      <c r="Y181" s="120" t="s">
        <v>93</v>
      </c>
      <c r="Z181" s="120" t="s">
        <v>93</v>
      </c>
      <c r="AA181" s="120" t="s">
        <v>94</v>
      </c>
      <c r="AB181" s="120" t="s">
        <v>94</v>
      </c>
      <c r="AC181" s="120" t="s">
        <v>94</v>
      </c>
      <c r="AD181" s="120" t="s">
        <v>95</v>
      </c>
      <c r="AE181" s="120" t="s">
        <v>95</v>
      </c>
      <c r="AF181" s="120" t="s">
        <v>95</v>
      </c>
      <c r="AG181" s="120" t="s">
        <v>95</v>
      </c>
      <c r="AH181" s="122" t="s">
        <v>95</v>
      </c>
    </row>
    <row r="182" spans="22:39" ht="15" thickBot="1">
      <c r="V182" s="123" t="s">
        <v>102</v>
      </c>
      <c r="W182" s="124" t="s">
        <v>93</v>
      </c>
      <c r="X182" s="124" t="s">
        <v>93</v>
      </c>
      <c r="Y182" s="124" t="s">
        <v>93</v>
      </c>
      <c r="Z182" s="124" t="s">
        <v>93</v>
      </c>
      <c r="AA182" s="124" t="s">
        <v>94</v>
      </c>
      <c r="AB182" s="124" t="s">
        <v>94</v>
      </c>
      <c r="AC182" s="124" t="s">
        <v>94</v>
      </c>
      <c r="AD182" s="124" t="s">
        <v>95</v>
      </c>
      <c r="AE182" s="124" t="s">
        <v>95</v>
      </c>
      <c r="AF182" s="124" t="s">
        <v>95</v>
      </c>
      <c r="AG182" s="124" t="s">
        <v>95</v>
      </c>
      <c r="AH182" s="125" t="s">
        <v>95</v>
      </c>
    </row>
    <row r="183" spans="22:39" ht="15" thickBot="1"/>
    <row r="184" spans="22:39">
      <c r="X184" s="35" t="s">
        <v>102</v>
      </c>
      <c r="Y184" s="36" t="s">
        <v>93</v>
      </c>
      <c r="Z184" s="36" t="s">
        <v>93</v>
      </c>
      <c r="AA184" s="36" t="s">
        <v>93</v>
      </c>
      <c r="AB184" s="36" t="s">
        <v>93</v>
      </c>
      <c r="AC184" s="36" t="s">
        <v>94</v>
      </c>
      <c r="AD184" s="36" t="s">
        <v>94</v>
      </c>
      <c r="AE184" s="36" t="s">
        <v>94</v>
      </c>
      <c r="AF184" s="36" t="s">
        <v>94</v>
      </c>
      <c r="AG184" s="36" t="s">
        <v>94</v>
      </c>
      <c r="AH184" s="36" t="s">
        <v>95</v>
      </c>
      <c r="AI184" s="36" t="s">
        <v>95</v>
      </c>
      <c r="AJ184" s="37" t="s">
        <v>95</v>
      </c>
      <c r="AK184" s="78" t="s">
        <v>295</v>
      </c>
    </row>
    <row r="185" spans="22:39">
      <c r="X185" s="28" t="s">
        <v>102</v>
      </c>
      <c r="Y185" s="34" t="s">
        <v>93</v>
      </c>
      <c r="Z185" s="34" t="s">
        <v>93</v>
      </c>
      <c r="AA185" s="34" t="s">
        <v>93</v>
      </c>
      <c r="AB185" s="34" t="s">
        <v>93</v>
      </c>
      <c r="AC185" s="34" t="s">
        <v>94</v>
      </c>
      <c r="AD185" s="34" t="s">
        <v>94</v>
      </c>
      <c r="AE185" s="34" t="s">
        <v>94</v>
      </c>
      <c r="AF185" s="34" t="s">
        <v>94</v>
      </c>
      <c r="AG185" s="34" t="s">
        <v>94</v>
      </c>
      <c r="AH185" s="34" t="s">
        <v>95</v>
      </c>
      <c r="AI185" s="34" t="s">
        <v>95</v>
      </c>
      <c r="AJ185" s="38" t="s">
        <v>95</v>
      </c>
    </row>
    <row r="186" spans="22:39">
      <c r="X186" s="121" t="s">
        <v>102</v>
      </c>
      <c r="Y186" s="120" t="s">
        <v>93</v>
      </c>
      <c r="Z186" s="120" t="s">
        <v>93</v>
      </c>
      <c r="AA186" s="120" t="s">
        <v>93</v>
      </c>
      <c r="AB186" s="120" t="s">
        <v>93</v>
      </c>
      <c r="AC186" s="120" t="s">
        <v>94</v>
      </c>
      <c r="AD186" s="120" t="s">
        <v>94</v>
      </c>
      <c r="AE186" s="120" t="s">
        <v>94</v>
      </c>
      <c r="AF186" s="120" t="s">
        <v>95</v>
      </c>
      <c r="AG186" s="120" t="s">
        <v>95</v>
      </c>
      <c r="AH186" s="120" t="s">
        <v>95</v>
      </c>
      <c r="AI186" s="120" t="s">
        <v>95</v>
      </c>
      <c r="AJ186" s="122" t="s">
        <v>95</v>
      </c>
    </row>
    <row r="187" spans="22:39" ht="15" thickBot="1">
      <c r="X187" s="123" t="s">
        <v>102</v>
      </c>
      <c r="Y187" s="124" t="s">
        <v>93</v>
      </c>
      <c r="Z187" s="124" t="s">
        <v>93</v>
      </c>
      <c r="AA187" s="124" t="s">
        <v>93</v>
      </c>
      <c r="AB187" s="124" t="s">
        <v>93</v>
      </c>
      <c r="AC187" s="124" t="s">
        <v>94</v>
      </c>
      <c r="AD187" s="124" t="s">
        <v>94</v>
      </c>
      <c r="AE187" s="124" t="s">
        <v>94</v>
      </c>
      <c r="AF187" s="124" t="s">
        <v>95</v>
      </c>
      <c r="AG187" s="124" t="s">
        <v>95</v>
      </c>
      <c r="AH187" s="124" t="s">
        <v>95</v>
      </c>
      <c r="AI187" s="124" t="s">
        <v>95</v>
      </c>
      <c r="AJ187" s="125" t="s">
        <v>95</v>
      </c>
    </row>
    <row r="188" spans="22:39">
      <c r="Y188" s="35" t="s">
        <v>102</v>
      </c>
      <c r="Z188" s="36" t="s">
        <v>93</v>
      </c>
      <c r="AA188" s="36" t="s">
        <v>93</v>
      </c>
      <c r="AB188" s="36" t="s">
        <v>93</v>
      </c>
      <c r="AC188" s="36" t="s">
        <v>93</v>
      </c>
      <c r="AD188" s="36" t="s">
        <v>94</v>
      </c>
      <c r="AE188" s="36" t="s">
        <v>94</v>
      </c>
      <c r="AF188" s="36" t="s">
        <v>94</v>
      </c>
      <c r="AG188" s="36" t="s">
        <v>94</v>
      </c>
      <c r="AH188" s="36" t="s">
        <v>94</v>
      </c>
      <c r="AI188" s="36" t="s">
        <v>95</v>
      </c>
      <c r="AJ188" s="36" t="s">
        <v>95</v>
      </c>
      <c r="AK188" s="37" t="s">
        <v>95</v>
      </c>
      <c r="AL188" t="s">
        <v>296</v>
      </c>
    </row>
    <row r="189" spans="22:39">
      <c r="Y189" s="28" t="s">
        <v>102</v>
      </c>
      <c r="Z189" s="34" t="s">
        <v>93</v>
      </c>
      <c r="AA189" s="34" t="s">
        <v>93</v>
      </c>
      <c r="AB189" s="34" t="s">
        <v>93</v>
      </c>
      <c r="AC189" s="34" t="s">
        <v>93</v>
      </c>
      <c r="AD189" s="34" t="s">
        <v>94</v>
      </c>
      <c r="AE189" s="34" t="s">
        <v>94</v>
      </c>
      <c r="AF189" s="34" t="s">
        <v>94</v>
      </c>
      <c r="AG189" s="34" t="s">
        <v>94</v>
      </c>
      <c r="AH189" s="34" t="s">
        <v>94</v>
      </c>
      <c r="AI189" s="34" t="s">
        <v>95</v>
      </c>
      <c r="AJ189" s="34" t="s">
        <v>95</v>
      </c>
      <c r="AK189" s="38" t="s">
        <v>95</v>
      </c>
    </row>
    <row r="190" spans="22:39">
      <c r="Y190" s="121" t="s">
        <v>102</v>
      </c>
      <c r="Z190" s="120" t="s">
        <v>93</v>
      </c>
      <c r="AA190" s="120" t="s">
        <v>93</v>
      </c>
      <c r="AB190" s="120" t="s">
        <v>93</v>
      </c>
      <c r="AC190" s="120" t="s">
        <v>93</v>
      </c>
      <c r="AD190" s="120" t="s">
        <v>94</v>
      </c>
      <c r="AE190" s="120" t="s">
        <v>94</v>
      </c>
      <c r="AF190" s="120" t="s">
        <v>94</v>
      </c>
      <c r="AG190" s="120" t="s">
        <v>95</v>
      </c>
      <c r="AH190" s="120" t="s">
        <v>95</v>
      </c>
      <c r="AI190" s="120" t="s">
        <v>95</v>
      </c>
      <c r="AJ190" s="120" t="s">
        <v>95</v>
      </c>
      <c r="AK190" s="122" t="s">
        <v>95</v>
      </c>
    </row>
    <row r="191" spans="22:39" ht="15" thickBot="1">
      <c r="Y191" s="123" t="s">
        <v>102</v>
      </c>
      <c r="Z191" s="124" t="s">
        <v>93</v>
      </c>
      <c r="AA191" s="124" t="s">
        <v>93</v>
      </c>
      <c r="AB191" s="124" t="s">
        <v>93</v>
      </c>
      <c r="AC191" s="124" t="s">
        <v>93</v>
      </c>
      <c r="AD191" s="124" t="s">
        <v>94</v>
      </c>
      <c r="AE191" s="124" t="s">
        <v>94</v>
      </c>
      <c r="AF191" s="124" t="s">
        <v>94</v>
      </c>
      <c r="AG191" s="124" t="s">
        <v>95</v>
      </c>
      <c r="AH191" s="124" t="s">
        <v>95</v>
      </c>
      <c r="AI191" s="124" t="s">
        <v>95</v>
      </c>
      <c r="AJ191" s="124" t="s">
        <v>95</v>
      </c>
      <c r="AK191" s="125" t="s">
        <v>95</v>
      </c>
      <c r="AM191" s="78" t="s">
        <v>297</v>
      </c>
    </row>
    <row r="192" spans="22:39" ht="15" thickBot="1"/>
    <row r="193" spans="10:43">
      <c r="Z193" s="35" t="s">
        <v>102</v>
      </c>
      <c r="AA193" s="36" t="s">
        <v>93</v>
      </c>
      <c r="AB193" s="36" t="s">
        <v>93</v>
      </c>
      <c r="AC193" s="36" t="s">
        <v>93</v>
      </c>
      <c r="AD193" s="36" t="s">
        <v>93</v>
      </c>
      <c r="AE193" s="36" t="s">
        <v>94</v>
      </c>
      <c r="AF193" s="36" t="s">
        <v>94</v>
      </c>
      <c r="AG193" s="36" t="s">
        <v>94</v>
      </c>
      <c r="AH193" s="36" t="s">
        <v>94</v>
      </c>
      <c r="AI193" s="36" t="s">
        <v>94</v>
      </c>
      <c r="AJ193" s="36" t="s">
        <v>95</v>
      </c>
      <c r="AK193" s="36" t="s">
        <v>95</v>
      </c>
      <c r="AL193" s="37" t="s">
        <v>95</v>
      </c>
      <c r="AM193" s="34" t="s">
        <v>298</v>
      </c>
    </row>
    <row r="194" spans="10:43">
      <c r="Z194" s="121" t="s">
        <v>102</v>
      </c>
      <c r="AA194" s="120" t="s">
        <v>93</v>
      </c>
      <c r="AB194" s="120" t="s">
        <v>93</v>
      </c>
      <c r="AC194" s="120" t="s">
        <v>93</v>
      </c>
      <c r="AD194" s="120" t="s">
        <v>93</v>
      </c>
      <c r="AE194" s="120" t="s">
        <v>94</v>
      </c>
      <c r="AF194" s="120" t="s">
        <v>94</v>
      </c>
      <c r="AG194" s="120" t="s">
        <v>94</v>
      </c>
      <c r="AH194" s="120" t="s">
        <v>95</v>
      </c>
      <c r="AI194" s="120" t="s">
        <v>95</v>
      </c>
      <c r="AJ194" s="120" t="s">
        <v>95</v>
      </c>
      <c r="AK194" s="120" t="s">
        <v>95</v>
      </c>
      <c r="AL194" s="122" t="s">
        <v>95</v>
      </c>
    </row>
    <row r="195" spans="10:43">
      <c r="Z195" s="121" t="s">
        <v>102</v>
      </c>
      <c r="AA195" s="120" t="s">
        <v>93</v>
      </c>
      <c r="AB195" s="120" t="s">
        <v>93</v>
      </c>
      <c r="AC195" s="120" t="s">
        <v>93</v>
      </c>
      <c r="AD195" s="120" t="s">
        <v>93</v>
      </c>
      <c r="AE195" s="120" t="s">
        <v>94</v>
      </c>
      <c r="AF195" s="120" t="s">
        <v>94</v>
      </c>
      <c r="AG195" s="120" t="s">
        <v>94</v>
      </c>
      <c r="AH195" s="120" t="s">
        <v>95</v>
      </c>
      <c r="AI195" s="120" t="s">
        <v>95</v>
      </c>
      <c r="AJ195" s="120" t="s">
        <v>95</v>
      </c>
      <c r="AK195" s="120" t="s">
        <v>95</v>
      </c>
      <c r="AL195" s="122" t="s">
        <v>95</v>
      </c>
    </row>
    <row r="196" spans="10:43" ht="15" thickBot="1">
      <c r="Z196" s="61" t="s">
        <v>92</v>
      </c>
      <c r="AA196" s="127" t="s">
        <v>93</v>
      </c>
      <c r="AB196" s="127" t="s">
        <v>93</v>
      </c>
      <c r="AC196" s="127" t="s">
        <v>93</v>
      </c>
      <c r="AD196" s="127" t="s">
        <v>93</v>
      </c>
      <c r="AE196" s="127" t="s">
        <v>95</v>
      </c>
      <c r="AF196" s="127" t="s">
        <v>95</v>
      </c>
      <c r="AG196" s="127" t="s">
        <v>95</v>
      </c>
      <c r="AH196" s="127" t="s">
        <v>95</v>
      </c>
      <c r="AI196" s="48"/>
      <c r="AJ196" s="48"/>
      <c r="AK196" s="48"/>
      <c r="AL196" s="45"/>
    </row>
    <row r="197" spans="10:43" ht="15" thickBot="1"/>
    <row r="198" spans="10:43">
      <c r="AB198" s="35" t="s">
        <v>102</v>
      </c>
      <c r="AC198" s="36" t="s">
        <v>93</v>
      </c>
      <c r="AD198" s="36" t="s">
        <v>93</v>
      </c>
      <c r="AE198" s="36" t="s">
        <v>93</v>
      </c>
      <c r="AF198" s="36" t="s">
        <v>93</v>
      </c>
      <c r="AG198" s="36" t="s">
        <v>94</v>
      </c>
      <c r="AH198" s="36" t="s">
        <v>94</v>
      </c>
      <c r="AI198" s="36" t="s">
        <v>94</v>
      </c>
      <c r="AJ198" s="36" t="s">
        <v>94</v>
      </c>
      <c r="AK198" s="36" t="s">
        <v>94</v>
      </c>
      <c r="AL198" s="36" t="s">
        <v>95</v>
      </c>
      <c r="AM198" s="36" t="s">
        <v>95</v>
      </c>
      <c r="AN198" s="37" t="s">
        <v>95</v>
      </c>
      <c r="AO198" s="78" t="s">
        <v>299</v>
      </c>
    </row>
    <row r="199" spans="10:43">
      <c r="AB199" s="28" t="s">
        <v>102</v>
      </c>
      <c r="AC199" s="34" t="s">
        <v>93</v>
      </c>
      <c r="AD199" s="34" t="s">
        <v>93</v>
      </c>
      <c r="AE199" s="34" t="s">
        <v>93</v>
      </c>
      <c r="AF199" s="34" t="s">
        <v>93</v>
      </c>
      <c r="AG199" s="34" t="s">
        <v>94</v>
      </c>
      <c r="AH199" s="34" t="s">
        <v>94</v>
      </c>
      <c r="AI199" s="34" t="s">
        <v>94</v>
      </c>
      <c r="AJ199" s="34" t="s">
        <v>94</v>
      </c>
      <c r="AK199" s="34" t="s">
        <v>94</v>
      </c>
      <c r="AL199" s="34" t="s">
        <v>95</v>
      </c>
      <c r="AM199" s="34" t="s">
        <v>95</v>
      </c>
      <c r="AN199" s="38" t="s">
        <v>95</v>
      </c>
    </row>
    <row r="200" spans="10:43">
      <c r="AB200" s="28" t="s">
        <v>102</v>
      </c>
      <c r="AC200" s="34" t="s">
        <v>93</v>
      </c>
      <c r="AD200" s="34" t="s">
        <v>93</v>
      </c>
      <c r="AE200" s="34" t="s">
        <v>93</v>
      </c>
      <c r="AF200" s="34" t="s">
        <v>93</v>
      </c>
      <c r="AG200" s="34" t="s">
        <v>94</v>
      </c>
      <c r="AH200" s="34" t="s">
        <v>94</v>
      </c>
      <c r="AI200" s="34" t="s">
        <v>94</v>
      </c>
      <c r="AJ200" s="34" t="s">
        <v>94</v>
      </c>
      <c r="AK200" s="34" t="s">
        <v>94</v>
      </c>
      <c r="AL200" s="34" t="s">
        <v>95</v>
      </c>
      <c r="AM200" s="34" t="s">
        <v>95</v>
      </c>
      <c r="AN200" s="38" t="s">
        <v>95</v>
      </c>
    </row>
    <row r="201" spans="10:43">
      <c r="J201" s="103" t="s">
        <v>189</v>
      </c>
      <c r="AB201" s="121" t="s">
        <v>102</v>
      </c>
      <c r="AC201" s="120" t="s">
        <v>93</v>
      </c>
      <c r="AD201" s="120" t="s">
        <v>93</v>
      </c>
      <c r="AE201" s="120" t="s">
        <v>93</v>
      </c>
      <c r="AF201" s="120" t="s">
        <v>93</v>
      </c>
      <c r="AG201" s="120" t="s">
        <v>94</v>
      </c>
      <c r="AH201" s="120" t="s">
        <v>94</v>
      </c>
      <c r="AI201" s="120" t="s">
        <v>94</v>
      </c>
      <c r="AJ201" s="120" t="s">
        <v>95</v>
      </c>
      <c r="AK201" s="120" t="s">
        <v>95</v>
      </c>
      <c r="AL201" s="120" t="s">
        <v>95</v>
      </c>
      <c r="AM201" s="120" t="s">
        <v>95</v>
      </c>
      <c r="AN201" s="122" t="s">
        <v>95</v>
      </c>
    </row>
    <row r="202" spans="10:43" ht="15" thickBot="1">
      <c r="AB202" s="61" t="s">
        <v>92</v>
      </c>
      <c r="AC202" s="127" t="s">
        <v>93</v>
      </c>
      <c r="AD202" s="127" t="s">
        <v>93</v>
      </c>
      <c r="AE202" s="127" t="s">
        <v>93</v>
      </c>
      <c r="AF202" s="127" t="s">
        <v>93</v>
      </c>
      <c r="AG202" s="127" t="s">
        <v>95</v>
      </c>
      <c r="AH202" s="127" t="s">
        <v>95</v>
      </c>
      <c r="AI202" s="127" t="s">
        <v>95</v>
      </c>
      <c r="AJ202" s="127" t="s">
        <v>95</v>
      </c>
      <c r="AK202" s="48"/>
      <c r="AL202" s="48"/>
      <c r="AM202" s="48"/>
      <c r="AN202" s="45"/>
    </row>
    <row r="203" spans="10:43" ht="15" thickBot="1">
      <c r="AC203" s="60" t="s">
        <v>92</v>
      </c>
      <c r="AD203" s="126" t="s">
        <v>93</v>
      </c>
      <c r="AE203" s="126" t="s">
        <v>93</v>
      </c>
      <c r="AF203" s="126" t="s">
        <v>93</v>
      </c>
      <c r="AG203" s="126" t="s">
        <v>93</v>
      </c>
      <c r="AH203" s="126" t="s">
        <v>95</v>
      </c>
      <c r="AI203" s="126" t="s">
        <v>95</v>
      </c>
      <c r="AJ203" s="126" t="s">
        <v>95</v>
      </c>
      <c r="AK203" s="126" t="s">
        <v>95</v>
      </c>
      <c r="AO203" s="50"/>
      <c r="AP203" t="s">
        <v>300</v>
      </c>
    </row>
    <row r="204" spans="10:43">
      <c r="J204" s="101" t="s">
        <v>98</v>
      </c>
      <c r="K204" s="36" t="s">
        <v>93</v>
      </c>
      <c r="L204" s="36" t="s">
        <v>93</v>
      </c>
      <c r="M204" s="36" t="s">
        <v>99</v>
      </c>
      <c r="N204" s="36" t="s">
        <v>99</v>
      </c>
      <c r="O204" s="36" t="s">
        <v>99</v>
      </c>
      <c r="P204" s="36" t="s">
        <v>99</v>
      </c>
      <c r="Q204" s="36" t="s">
        <v>99</v>
      </c>
      <c r="R204" s="37" t="s">
        <v>99</v>
      </c>
      <c r="AC204" s="121" t="s">
        <v>102</v>
      </c>
      <c r="AD204" s="120" t="s">
        <v>93</v>
      </c>
      <c r="AE204" s="120" t="s">
        <v>93</v>
      </c>
      <c r="AF204" s="120" t="s">
        <v>93</v>
      </c>
      <c r="AG204" s="120" t="s">
        <v>93</v>
      </c>
      <c r="AH204" s="120" t="s">
        <v>94</v>
      </c>
      <c r="AI204" s="120" t="s">
        <v>94</v>
      </c>
      <c r="AJ204" s="120" t="s">
        <v>94</v>
      </c>
      <c r="AK204" s="120" t="s">
        <v>95</v>
      </c>
      <c r="AL204" s="120" t="s">
        <v>95</v>
      </c>
      <c r="AM204" s="120" t="s">
        <v>95</v>
      </c>
      <c r="AN204" s="120" t="s">
        <v>95</v>
      </c>
      <c r="AO204" s="122" t="s">
        <v>95</v>
      </c>
    </row>
    <row r="205" spans="10:43" ht="15" thickBot="1">
      <c r="J205" s="102" t="s">
        <v>98</v>
      </c>
      <c r="K205" s="34" t="s">
        <v>93</v>
      </c>
      <c r="L205" s="34" t="s">
        <v>93</v>
      </c>
      <c r="M205" s="34" t="s">
        <v>99</v>
      </c>
      <c r="N205" s="34" t="s">
        <v>99</v>
      </c>
      <c r="O205" s="34" t="s">
        <v>99</v>
      </c>
      <c r="P205" s="34" t="s">
        <v>99</v>
      </c>
      <c r="Q205" s="34" t="s">
        <v>99</v>
      </c>
      <c r="R205" s="38" t="s">
        <v>99</v>
      </c>
      <c r="AC205" s="40" t="s">
        <v>102</v>
      </c>
      <c r="AD205" s="41" t="s">
        <v>93</v>
      </c>
      <c r="AE205" s="41" t="s">
        <v>93</v>
      </c>
      <c r="AF205" s="41" t="s">
        <v>93</v>
      </c>
      <c r="AG205" s="41" t="s">
        <v>93</v>
      </c>
      <c r="AH205" s="41" t="s">
        <v>94</v>
      </c>
      <c r="AI205" s="41" t="s">
        <v>94</v>
      </c>
      <c r="AJ205" s="41" t="s">
        <v>94</v>
      </c>
      <c r="AK205" s="41" t="s">
        <v>94</v>
      </c>
      <c r="AL205" s="41" t="s">
        <v>94</v>
      </c>
      <c r="AM205" s="41" t="s">
        <v>95</v>
      </c>
      <c r="AN205" s="41" t="s">
        <v>95</v>
      </c>
      <c r="AO205" s="42" t="s">
        <v>95</v>
      </c>
      <c r="AQ205" s="78"/>
    </row>
    <row r="206" spans="10:43">
      <c r="J206" s="102" t="s">
        <v>98</v>
      </c>
      <c r="K206" s="34" t="s">
        <v>93</v>
      </c>
      <c r="L206" s="34" t="s">
        <v>93</v>
      </c>
      <c r="M206" s="34" t="s">
        <v>99</v>
      </c>
      <c r="N206" s="34" t="s">
        <v>99</v>
      </c>
      <c r="O206" s="34" t="s">
        <v>99</v>
      </c>
      <c r="P206" s="34" t="s">
        <v>99</v>
      </c>
      <c r="Q206" s="34" t="s">
        <v>99</v>
      </c>
      <c r="R206" s="38" t="s">
        <v>99</v>
      </c>
      <c r="AD206" s="28" t="s">
        <v>102</v>
      </c>
      <c r="AE206" s="34" t="s">
        <v>93</v>
      </c>
      <c r="AF206" s="34" t="s">
        <v>93</v>
      </c>
      <c r="AG206" s="34" t="s">
        <v>93</v>
      </c>
      <c r="AH206" s="34" t="s">
        <v>93</v>
      </c>
      <c r="AI206" s="34" t="s">
        <v>94</v>
      </c>
      <c r="AJ206" s="34" t="s">
        <v>94</v>
      </c>
      <c r="AK206" s="34" t="s">
        <v>94</v>
      </c>
      <c r="AL206" s="34" t="s">
        <v>94</v>
      </c>
      <c r="AM206" s="34" t="s">
        <v>94</v>
      </c>
      <c r="AN206" s="34" t="s">
        <v>95</v>
      </c>
      <c r="AO206" s="34" t="s">
        <v>95</v>
      </c>
      <c r="AP206" s="37" t="s">
        <v>95</v>
      </c>
      <c r="AQ206" s="78" t="s">
        <v>197</v>
      </c>
    </row>
    <row r="207" spans="10:43">
      <c r="J207" s="102" t="s">
        <v>98</v>
      </c>
      <c r="K207" s="34" t="s">
        <v>93</v>
      </c>
      <c r="L207" s="34" t="s">
        <v>93</v>
      </c>
      <c r="M207" s="34" t="s">
        <v>99</v>
      </c>
      <c r="N207" s="34" t="s">
        <v>99</v>
      </c>
      <c r="O207" s="34" t="s">
        <v>99</v>
      </c>
      <c r="P207" s="34" t="s">
        <v>99</v>
      </c>
      <c r="Q207" s="34" t="s">
        <v>99</v>
      </c>
      <c r="R207" s="38" t="s">
        <v>99</v>
      </c>
      <c r="AD207" s="28" t="s">
        <v>102</v>
      </c>
      <c r="AE207" s="34" t="s">
        <v>93</v>
      </c>
      <c r="AF207" s="34" t="s">
        <v>93</v>
      </c>
      <c r="AG207" s="34" t="s">
        <v>93</v>
      </c>
      <c r="AH207" s="34" t="s">
        <v>93</v>
      </c>
      <c r="AI207" s="34" t="s">
        <v>94</v>
      </c>
      <c r="AJ207" s="34" t="s">
        <v>94</v>
      </c>
      <c r="AK207" s="34" t="s">
        <v>94</v>
      </c>
      <c r="AL207" s="34" t="s">
        <v>94</v>
      </c>
      <c r="AM207" s="34" t="s">
        <v>94</v>
      </c>
      <c r="AN207" s="34" t="s">
        <v>95</v>
      </c>
      <c r="AO207" s="34" t="s">
        <v>95</v>
      </c>
      <c r="AP207" s="38" t="s">
        <v>95</v>
      </c>
    </row>
    <row r="208" spans="10:43">
      <c r="AD208" s="60" t="s">
        <v>92</v>
      </c>
      <c r="AE208" s="126" t="s">
        <v>93</v>
      </c>
      <c r="AF208" s="126" t="s">
        <v>93</v>
      </c>
      <c r="AG208" s="126" t="s">
        <v>93</v>
      </c>
      <c r="AH208" s="126" t="s">
        <v>93</v>
      </c>
      <c r="AI208" s="126" t="s">
        <v>95</v>
      </c>
      <c r="AJ208" s="126" t="s">
        <v>95</v>
      </c>
      <c r="AK208" s="126" t="s">
        <v>95</v>
      </c>
      <c r="AL208" s="126" t="s">
        <v>95</v>
      </c>
      <c r="AP208" s="39"/>
    </row>
    <row r="209" spans="12:46" ht="15" thickBot="1">
      <c r="L209" s="102" t="s">
        <v>98</v>
      </c>
      <c r="M209" s="34" t="s">
        <v>93</v>
      </c>
      <c r="N209" s="34" t="s">
        <v>93</v>
      </c>
      <c r="O209" s="34" t="s">
        <v>99</v>
      </c>
      <c r="P209" s="34" t="s">
        <v>99</v>
      </c>
      <c r="Q209" s="34" t="s">
        <v>99</v>
      </c>
      <c r="R209" s="34" t="s">
        <v>99</v>
      </c>
      <c r="S209" s="34" t="s">
        <v>99</v>
      </c>
      <c r="T209" s="38" t="s">
        <v>99</v>
      </c>
      <c r="AD209" s="61" t="s">
        <v>92</v>
      </c>
      <c r="AE209" s="127" t="s">
        <v>93</v>
      </c>
      <c r="AF209" s="127" t="s">
        <v>93</v>
      </c>
      <c r="AG209" s="127" t="s">
        <v>93</v>
      </c>
      <c r="AH209" s="127" t="s">
        <v>93</v>
      </c>
      <c r="AI209" s="127" t="s">
        <v>95</v>
      </c>
      <c r="AJ209" s="127" t="s">
        <v>95</v>
      </c>
      <c r="AK209" s="127" t="s">
        <v>95</v>
      </c>
      <c r="AL209" s="127" t="s">
        <v>95</v>
      </c>
      <c r="AM209" s="48"/>
      <c r="AN209" s="48"/>
      <c r="AO209" s="48"/>
      <c r="AP209" s="45"/>
    </row>
    <row r="210" spans="12:46">
      <c r="L210" s="102" t="s">
        <v>98</v>
      </c>
      <c r="M210" s="34" t="s">
        <v>93</v>
      </c>
      <c r="N210" s="34" t="s">
        <v>93</v>
      </c>
      <c r="O210" s="34" t="s">
        <v>99</v>
      </c>
      <c r="P210" s="34" t="s">
        <v>99</v>
      </c>
      <c r="Q210" s="34" t="s">
        <v>99</v>
      </c>
      <c r="R210" s="34" t="s">
        <v>99</v>
      </c>
      <c r="S210" s="34" t="s">
        <v>99</v>
      </c>
      <c r="T210" s="38" t="s">
        <v>99</v>
      </c>
    </row>
    <row r="211" spans="12:46" ht="15" thickBot="1"/>
    <row r="212" spans="12:46">
      <c r="N212" s="102" t="s">
        <v>98</v>
      </c>
      <c r="O212" s="34" t="s">
        <v>93</v>
      </c>
      <c r="P212" s="34" t="s">
        <v>93</v>
      </c>
      <c r="Q212" s="34" t="s">
        <v>99</v>
      </c>
      <c r="R212" s="34" t="s">
        <v>99</v>
      </c>
      <c r="S212" s="34" t="s">
        <v>99</v>
      </c>
      <c r="T212" s="34" t="s">
        <v>99</v>
      </c>
      <c r="U212" s="34" t="s">
        <v>99</v>
      </c>
      <c r="V212" s="38" t="s">
        <v>99</v>
      </c>
      <c r="AF212" s="35" t="s">
        <v>102</v>
      </c>
      <c r="AG212" s="36" t="s">
        <v>93</v>
      </c>
      <c r="AH212" s="36" t="s">
        <v>93</v>
      </c>
      <c r="AI212" s="36" t="s">
        <v>93</v>
      </c>
      <c r="AJ212" s="36" t="s">
        <v>93</v>
      </c>
      <c r="AK212" s="36" t="s">
        <v>94</v>
      </c>
      <c r="AL212" s="36" t="s">
        <v>94</v>
      </c>
      <c r="AM212" s="36" t="s">
        <v>94</v>
      </c>
      <c r="AN212" s="36" t="s">
        <v>94</v>
      </c>
      <c r="AO212" s="36" t="s">
        <v>94</v>
      </c>
      <c r="AP212" s="36" t="s">
        <v>95</v>
      </c>
      <c r="AQ212" s="36" t="s">
        <v>95</v>
      </c>
      <c r="AR212" s="37" t="s">
        <v>95</v>
      </c>
    </row>
    <row r="213" spans="12:46">
      <c r="N213" s="102" t="s">
        <v>98</v>
      </c>
      <c r="O213" s="34" t="s">
        <v>93</v>
      </c>
      <c r="P213" s="34" t="s">
        <v>93</v>
      </c>
      <c r="Q213" s="34" t="s">
        <v>99</v>
      </c>
      <c r="R213" s="34" t="s">
        <v>99</v>
      </c>
      <c r="S213" s="34" t="s">
        <v>99</v>
      </c>
      <c r="T213" s="34" t="s">
        <v>99</v>
      </c>
      <c r="U213" s="34" t="s">
        <v>99</v>
      </c>
      <c r="V213" s="38" t="s">
        <v>99</v>
      </c>
      <c r="AF213" s="28" t="s">
        <v>102</v>
      </c>
      <c r="AG213" s="34" t="s">
        <v>93</v>
      </c>
      <c r="AH213" s="34" t="s">
        <v>93</v>
      </c>
      <c r="AI213" s="34" t="s">
        <v>93</v>
      </c>
      <c r="AJ213" s="34" t="s">
        <v>93</v>
      </c>
      <c r="AK213" s="34" t="s">
        <v>94</v>
      </c>
      <c r="AL213" s="34" t="s">
        <v>94</v>
      </c>
      <c r="AM213" s="34" t="s">
        <v>94</v>
      </c>
      <c r="AN213" s="34" t="s">
        <v>94</v>
      </c>
      <c r="AO213" s="34" t="s">
        <v>94</v>
      </c>
      <c r="AP213" s="34" t="s">
        <v>95</v>
      </c>
      <c r="AQ213" s="34" t="s">
        <v>95</v>
      </c>
      <c r="AR213" s="38" t="s">
        <v>95</v>
      </c>
    </row>
    <row r="214" spans="12:46">
      <c r="AF214" s="121" t="s">
        <v>102</v>
      </c>
      <c r="AG214" s="120" t="s">
        <v>93</v>
      </c>
      <c r="AH214" s="120" t="s">
        <v>93</v>
      </c>
      <c r="AI214" s="120" t="s">
        <v>93</v>
      </c>
      <c r="AJ214" s="120" t="s">
        <v>93</v>
      </c>
      <c r="AK214" s="120" t="s">
        <v>94</v>
      </c>
      <c r="AL214" s="120" t="s">
        <v>94</v>
      </c>
      <c r="AM214" s="120" t="s">
        <v>94</v>
      </c>
      <c r="AN214" s="120" t="s">
        <v>95</v>
      </c>
      <c r="AO214" s="120" t="s">
        <v>95</v>
      </c>
      <c r="AP214" s="120" t="s">
        <v>95</v>
      </c>
      <c r="AQ214" s="120" t="s">
        <v>95</v>
      </c>
      <c r="AR214" s="122" t="s">
        <v>95</v>
      </c>
    </row>
    <row r="215" spans="12:46">
      <c r="P215" s="102" t="s">
        <v>98</v>
      </c>
      <c r="Q215" s="34" t="s">
        <v>93</v>
      </c>
      <c r="R215" s="34" t="s">
        <v>93</v>
      </c>
      <c r="S215" s="34" t="s">
        <v>99</v>
      </c>
      <c r="T215" s="34" t="s">
        <v>99</v>
      </c>
      <c r="U215" s="34" t="s">
        <v>99</v>
      </c>
      <c r="V215" s="34" t="s">
        <v>99</v>
      </c>
      <c r="W215" s="34" t="s">
        <v>99</v>
      </c>
      <c r="X215" s="38" t="s">
        <v>99</v>
      </c>
      <c r="AF215" s="121" t="s">
        <v>102</v>
      </c>
      <c r="AG215" s="120" t="s">
        <v>93</v>
      </c>
      <c r="AH215" s="120" t="s">
        <v>93</v>
      </c>
      <c r="AI215" s="120" t="s">
        <v>93</v>
      </c>
      <c r="AJ215" s="120" t="s">
        <v>93</v>
      </c>
      <c r="AK215" s="120" t="s">
        <v>94</v>
      </c>
      <c r="AL215" s="120" t="s">
        <v>94</v>
      </c>
      <c r="AM215" s="120" t="s">
        <v>94</v>
      </c>
      <c r="AN215" s="120" t="s">
        <v>95</v>
      </c>
      <c r="AO215" s="120" t="s">
        <v>95</v>
      </c>
      <c r="AP215" s="120" t="s">
        <v>95</v>
      </c>
      <c r="AQ215" s="120" t="s">
        <v>95</v>
      </c>
      <c r="AR215" s="122" t="s">
        <v>95</v>
      </c>
    </row>
    <row r="216" spans="12:46">
      <c r="P216" s="102" t="s">
        <v>98</v>
      </c>
      <c r="Q216" s="34" t="s">
        <v>93</v>
      </c>
      <c r="R216" s="34" t="s">
        <v>93</v>
      </c>
      <c r="S216" s="34" t="s">
        <v>99</v>
      </c>
      <c r="T216" s="34" t="s">
        <v>99</v>
      </c>
      <c r="U216" s="34" t="s">
        <v>99</v>
      </c>
      <c r="V216" s="34" t="s">
        <v>99</v>
      </c>
      <c r="W216" s="34" t="s">
        <v>99</v>
      </c>
      <c r="X216" s="38" t="s">
        <v>99</v>
      </c>
      <c r="AF216" s="28" t="s">
        <v>92</v>
      </c>
      <c r="AG216" s="34" t="s">
        <v>93</v>
      </c>
      <c r="AH216" s="34" t="s">
        <v>93</v>
      </c>
      <c r="AI216" s="34" t="s">
        <v>93</v>
      </c>
      <c r="AJ216" s="34" t="s">
        <v>93</v>
      </c>
      <c r="AK216" s="34" t="s">
        <v>95</v>
      </c>
      <c r="AL216" s="34" t="s">
        <v>95</v>
      </c>
      <c r="AM216" s="34" t="s">
        <v>95</v>
      </c>
      <c r="AN216" s="34" t="s">
        <v>95</v>
      </c>
      <c r="AR216" s="39"/>
    </row>
    <row r="217" spans="12:46" ht="15" thickBot="1">
      <c r="P217" s="102" t="s">
        <v>98</v>
      </c>
      <c r="Q217" s="34" t="s">
        <v>93</v>
      </c>
      <c r="R217" s="34" t="s">
        <v>93</v>
      </c>
      <c r="S217" s="34" t="s">
        <v>99</v>
      </c>
      <c r="T217" s="34" t="s">
        <v>99</v>
      </c>
      <c r="U217" s="34" t="s">
        <v>99</v>
      </c>
      <c r="V217" s="34" t="s">
        <v>99</v>
      </c>
      <c r="W217" s="34" t="s">
        <v>99</v>
      </c>
      <c r="X217" s="38" t="s">
        <v>99</v>
      </c>
      <c r="AF217" s="40" t="s">
        <v>92</v>
      </c>
      <c r="AG217" s="41" t="s">
        <v>93</v>
      </c>
      <c r="AH217" s="41" t="s">
        <v>93</v>
      </c>
      <c r="AI217" s="41" t="s">
        <v>93</v>
      </c>
      <c r="AJ217" s="41" t="s">
        <v>93</v>
      </c>
      <c r="AK217" s="41" t="s">
        <v>95</v>
      </c>
      <c r="AL217" s="41" t="s">
        <v>95</v>
      </c>
      <c r="AM217" s="41" t="s">
        <v>95</v>
      </c>
      <c r="AN217" s="41" t="s">
        <v>95</v>
      </c>
      <c r="AO217" s="48"/>
      <c r="AP217" s="48"/>
      <c r="AQ217" s="48"/>
      <c r="AR217" s="45"/>
    </row>
    <row r="218" spans="12:46" ht="15" thickBot="1">
      <c r="P218" s="102" t="s">
        <v>98</v>
      </c>
      <c r="Q218" s="34" t="s">
        <v>93</v>
      </c>
      <c r="R218" s="34" t="s">
        <v>93</v>
      </c>
      <c r="S218" s="34" t="s">
        <v>99</v>
      </c>
      <c r="T218" s="34" t="s">
        <v>99</v>
      </c>
      <c r="U218" s="34" t="s">
        <v>99</v>
      </c>
      <c r="V218" s="34" t="s">
        <v>99</v>
      </c>
      <c r="W218" s="34" t="s">
        <v>99</v>
      </c>
      <c r="X218" s="38" t="s">
        <v>99</v>
      </c>
    </row>
    <row r="219" spans="12:46">
      <c r="P219" s="102" t="s">
        <v>98</v>
      </c>
      <c r="Q219" s="34" t="s">
        <v>93</v>
      </c>
      <c r="R219" s="34" t="s">
        <v>93</v>
      </c>
      <c r="S219" s="34" t="s">
        <v>99</v>
      </c>
      <c r="T219" s="34" t="s">
        <v>99</v>
      </c>
      <c r="U219" s="34" t="s">
        <v>99</v>
      </c>
      <c r="V219" s="34" t="s">
        <v>99</v>
      </c>
      <c r="W219" s="34" t="s">
        <v>99</v>
      </c>
      <c r="X219" s="38" t="s">
        <v>99</v>
      </c>
      <c r="AH219" s="35" t="s">
        <v>102</v>
      </c>
      <c r="AI219" s="36" t="s">
        <v>93</v>
      </c>
      <c r="AJ219" s="36" t="s">
        <v>93</v>
      </c>
      <c r="AK219" s="36" t="s">
        <v>93</v>
      </c>
      <c r="AL219" s="36" t="s">
        <v>93</v>
      </c>
      <c r="AM219" s="36" t="s">
        <v>94</v>
      </c>
      <c r="AN219" s="36" t="s">
        <v>94</v>
      </c>
      <c r="AO219" s="36" t="s">
        <v>94</v>
      </c>
      <c r="AP219" s="36" t="s">
        <v>94</v>
      </c>
      <c r="AQ219" s="36" t="s">
        <v>94</v>
      </c>
      <c r="AR219" s="36" t="s">
        <v>95</v>
      </c>
      <c r="AS219" s="36" t="s">
        <v>95</v>
      </c>
      <c r="AT219" s="37" t="s">
        <v>95</v>
      </c>
    </row>
    <row r="220" spans="12:46">
      <c r="AH220" s="28" t="s">
        <v>102</v>
      </c>
      <c r="AI220" s="34" t="s">
        <v>93</v>
      </c>
      <c r="AJ220" s="34" t="s">
        <v>93</v>
      </c>
      <c r="AK220" s="34" t="s">
        <v>93</v>
      </c>
      <c r="AL220" s="34" t="s">
        <v>93</v>
      </c>
      <c r="AM220" s="34" t="s">
        <v>94</v>
      </c>
      <c r="AN220" s="34" t="s">
        <v>94</v>
      </c>
      <c r="AO220" s="34" t="s">
        <v>94</v>
      </c>
      <c r="AP220" s="34" t="s">
        <v>94</v>
      </c>
      <c r="AQ220" s="34" t="s">
        <v>94</v>
      </c>
      <c r="AR220" s="34" t="s">
        <v>95</v>
      </c>
      <c r="AS220" s="34" t="s">
        <v>95</v>
      </c>
      <c r="AT220" s="38" t="s">
        <v>95</v>
      </c>
    </row>
    <row r="221" spans="12:46">
      <c r="R221" s="102" t="s">
        <v>98</v>
      </c>
      <c r="S221" s="34" t="s">
        <v>93</v>
      </c>
      <c r="T221" s="34" t="s">
        <v>93</v>
      </c>
      <c r="U221" s="34" t="s">
        <v>99</v>
      </c>
      <c r="V221" s="34" t="s">
        <v>99</v>
      </c>
      <c r="W221" s="34" t="s">
        <v>99</v>
      </c>
      <c r="X221" s="34" t="s">
        <v>99</v>
      </c>
      <c r="Y221" s="34" t="s">
        <v>99</v>
      </c>
      <c r="Z221" s="38" t="s">
        <v>99</v>
      </c>
      <c r="AH221" s="28" t="s">
        <v>102</v>
      </c>
      <c r="AI221" s="34" t="s">
        <v>93</v>
      </c>
      <c r="AJ221" s="34" t="s">
        <v>93</v>
      </c>
      <c r="AK221" s="34" t="s">
        <v>93</v>
      </c>
      <c r="AL221" s="34" t="s">
        <v>93</v>
      </c>
      <c r="AM221" s="34" t="s">
        <v>94</v>
      </c>
      <c r="AN221" s="34" t="s">
        <v>94</v>
      </c>
      <c r="AO221" s="34" t="s">
        <v>94</v>
      </c>
      <c r="AP221" s="34" t="s">
        <v>94</v>
      </c>
      <c r="AQ221" s="34" t="s">
        <v>94</v>
      </c>
      <c r="AR221" s="34" t="s">
        <v>95</v>
      </c>
      <c r="AS221" s="34" t="s">
        <v>95</v>
      </c>
      <c r="AT221" s="38" t="s">
        <v>95</v>
      </c>
    </row>
    <row r="222" spans="12:46">
      <c r="AH222" s="121" t="s">
        <v>102</v>
      </c>
      <c r="AI222" s="120" t="s">
        <v>93</v>
      </c>
      <c r="AJ222" s="120" t="s">
        <v>93</v>
      </c>
      <c r="AK222" s="120" t="s">
        <v>93</v>
      </c>
      <c r="AL222" s="120" t="s">
        <v>93</v>
      </c>
      <c r="AM222" s="120" t="s">
        <v>94</v>
      </c>
      <c r="AN222" s="120" t="s">
        <v>94</v>
      </c>
      <c r="AO222" s="120" t="s">
        <v>94</v>
      </c>
      <c r="AP222" s="120" t="s">
        <v>95</v>
      </c>
      <c r="AQ222" s="120" t="s">
        <v>95</v>
      </c>
      <c r="AR222" s="120" t="s">
        <v>95</v>
      </c>
      <c r="AS222" s="120" t="s">
        <v>95</v>
      </c>
      <c r="AT222" s="122" t="s">
        <v>95</v>
      </c>
    </row>
    <row r="223" spans="12:46">
      <c r="T223" s="102" t="s">
        <v>98</v>
      </c>
      <c r="U223" s="34" t="s">
        <v>93</v>
      </c>
      <c r="V223" s="34" t="s">
        <v>93</v>
      </c>
      <c r="W223" s="34" t="s">
        <v>99</v>
      </c>
      <c r="X223" s="34" t="s">
        <v>99</v>
      </c>
      <c r="Y223" s="34" t="s">
        <v>99</v>
      </c>
      <c r="Z223" s="34" t="s">
        <v>99</v>
      </c>
      <c r="AA223" s="34" t="s">
        <v>99</v>
      </c>
      <c r="AB223" s="38" t="s">
        <v>99</v>
      </c>
      <c r="AH223" s="28" t="s">
        <v>92</v>
      </c>
      <c r="AI223" s="34" t="s">
        <v>93</v>
      </c>
      <c r="AJ223" s="34" t="s">
        <v>93</v>
      </c>
      <c r="AK223" s="34" t="s">
        <v>93</v>
      </c>
      <c r="AL223" s="34" t="s">
        <v>93</v>
      </c>
      <c r="AM223" s="34" t="s">
        <v>95</v>
      </c>
      <c r="AN223" s="34" t="s">
        <v>95</v>
      </c>
      <c r="AO223" s="34" t="s">
        <v>95</v>
      </c>
      <c r="AP223" s="34" t="s">
        <v>95</v>
      </c>
      <c r="AT223" s="39"/>
    </row>
    <row r="224" spans="12:46" ht="15" thickBot="1">
      <c r="AH224" s="40" t="s">
        <v>92</v>
      </c>
      <c r="AI224" s="41" t="s">
        <v>93</v>
      </c>
      <c r="AJ224" s="41" t="s">
        <v>93</v>
      </c>
      <c r="AK224" s="41" t="s">
        <v>93</v>
      </c>
      <c r="AL224" s="41" t="s">
        <v>93</v>
      </c>
      <c r="AM224" s="41" t="s">
        <v>95</v>
      </c>
      <c r="AN224" s="41" t="s">
        <v>95</v>
      </c>
      <c r="AO224" s="41" t="s">
        <v>95</v>
      </c>
      <c r="AP224" s="41" t="s">
        <v>95</v>
      </c>
      <c r="AQ224" s="48"/>
      <c r="AR224" s="48"/>
      <c r="AS224" s="48"/>
      <c r="AT224" s="45"/>
    </row>
    <row r="225" spans="22:52" ht="15" thickBot="1">
      <c r="V225" s="102" t="s">
        <v>98</v>
      </c>
      <c r="W225" s="34" t="s">
        <v>93</v>
      </c>
      <c r="X225" s="34" t="s">
        <v>93</v>
      </c>
      <c r="Y225" s="34" t="s">
        <v>99</v>
      </c>
      <c r="Z225" s="34" t="s">
        <v>99</v>
      </c>
      <c r="AA225" s="34" t="s">
        <v>99</v>
      </c>
      <c r="AB225" s="34" t="s">
        <v>99</v>
      </c>
      <c r="AC225" s="34" t="s">
        <v>99</v>
      </c>
      <c r="AD225" s="38" t="s">
        <v>99</v>
      </c>
    </row>
    <row r="226" spans="22:52">
      <c r="V226" s="102" t="s">
        <v>98</v>
      </c>
      <c r="W226" s="34" t="s">
        <v>93</v>
      </c>
      <c r="X226" s="34" t="s">
        <v>93</v>
      </c>
      <c r="Y226" s="34" t="s">
        <v>99</v>
      </c>
      <c r="Z226" s="34" t="s">
        <v>99</v>
      </c>
      <c r="AA226" s="34" t="s">
        <v>99</v>
      </c>
      <c r="AB226" s="34" t="s">
        <v>99</v>
      </c>
      <c r="AC226" s="34" t="s">
        <v>99</v>
      </c>
      <c r="AD226" s="38" t="s">
        <v>99</v>
      </c>
      <c r="AJ226" s="35" t="s">
        <v>102</v>
      </c>
      <c r="AK226" s="36" t="s">
        <v>93</v>
      </c>
      <c r="AL226" s="36" t="s">
        <v>93</v>
      </c>
      <c r="AM226" s="36" t="s">
        <v>93</v>
      </c>
      <c r="AN226" s="36" t="s">
        <v>93</v>
      </c>
      <c r="AO226" s="36" t="s">
        <v>94</v>
      </c>
      <c r="AP226" s="36" t="s">
        <v>94</v>
      </c>
      <c r="AQ226" s="36" t="s">
        <v>94</v>
      </c>
      <c r="AR226" s="36" t="s">
        <v>94</v>
      </c>
      <c r="AS226" s="36" t="s">
        <v>94</v>
      </c>
      <c r="AT226" s="36" t="s">
        <v>95</v>
      </c>
      <c r="AU226" s="36" t="s">
        <v>95</v>
      </c>
      <c r="AV226" s="37" t="s">
        <v>95</v>
      </c>
    </row>
    <row r="227" spans="22:52">
      <c r="V227" s="102" t="s">
        <v>98</v>
      </c>
      <c r="W227" s="34" t="s">
        <v>93</v>
      </c>
      <c r="X227" s="34" t="s">
        <v>93</v>
      </c>
      <c r="Y227" s="34" t="s">
        <v>99</v>
      </c>
      <c r="Z227" s="34" t="s">
        <v>99</v>
      </c>
      <c r="AA227" s="34" t="s">
        <v>99</v>
      </c>
      <c r="AB227" s="34" t="s">
        <v>99</v>
      </c>
      <c r="AC227" s="34" t="s">
        <v>99</v>
      </c>
      <c r="AD227" s="38" t="s">
        <v>99</v>
      </c>
      <c r="AJ227" s="28" t="s">
        <v>102</v>
      </c>
      <c r="AK227" s="34" t="s">
        <v>93</v>
      </c>
      <c r="AL227" s="34" t="s">
        <v>93</v>
      </c>
      <c r="AM227" s="34" t="s">
        <v>93</v>
      </c>
      <c r="AN227" s="34" t="s">
        <v>93</v>
      </c>
      <c r="AO227" s="34" t="s">
        <v>94</v>
      </c>
      <c r="AP227" s="34" t="s">
        <v>94</v>
      </c>
      <c r="AQ227" s="34" t="s">
        <v>94</v>
      </c>
      <c r="AR227" s="34" t="s">
        <v>94</v>
      </c>
      <c r="AS227" s="34" t="s">
        <v>94</v>
      </c>
      <c r="AT227" s="34" t="s">
        <v>95</v>
      </c>
      <c r="AU227" s="34" t="s">
        <v>95</v>
      </c>
      <c r="AV227" s="38" t="s">
        <v>95</v>
      </c>
    </row>
    <row r="228" spans="22:52">
      <c r="AJ228" s="121" t="s">
        <v>102</v>
      </c>
      <c r="AK228" s="120" t="s">
        <v>93</v>
      </c>
      <c r="AL228" s="120" t="s">
        <v>93</v>
      </c>
      <c r="AM228" s="120" t="s">
        <v>93</v>
      </c>
      <c r="AN228" s="120" t="s">
        <v>93</v>
      </c>
      <c r="AO228" s="120" t="s">
        <v>94</v>
      </c>
      <c r="AP228" s="120" t="s">
        <v>94</v>
      </c>
      <c r="AQ228" s="120" t="s">
        <v>94</v>
      </c>
      <c r="AR228" s="120" t="s">
        <v>95</v>
      </c>
      <c r="AS228" s="120" t="s">
        <v>95</v>
      </c>
      <c r="AT228" s="120" t="s">
        <v>95</v>
      </c>
      <c r="AU228" s="120" t="s">
        <v>95</v>
      </c>
      <c r="AV228" s="122" t="s">
        <v>95</v>
      </c>
    </row>
    <row r="229" spans="22:52">
      <c r="X229" s="102" t="s">
        <v>98</v>
      </c>
      <c r="Y229" s="34" t="s">
        <v>93</v>
      </c>
      <c r="Z229" s="34" t="s">
        <v>93</v>
      </c>
      <c r="AA229" s="34" t="s">
        <v>99</v>
      </c>
      <c r="AB229" s="34" t="s">
        <v>99</v>
      </c>
      <c r="AC229" s="34" t="s">
        <v>99</v>
      </c>
      <c r="AD229" s="34" t="s">
        <v>99</v>
      </c>
      <c r="AE229" s="34" t="s">
        <v>99</v>
      </c>
      <c r="AF229" s="38" t="s">
        <v>99</v>
      </c>
      <c r="AJ229" s="121" t="s">
        <v>102</v>
      </c>
      <c r="AK229" s="120" t="s">
        <v>93</v>
      </c>
      <c r="AL229" s="120" t="s">
        <v>93</v>
      </c>
      <c r="AM229" s="120" t="s">
        <v>93</v>
      </c>
      <c r="AN229" s="120" t="s">
        <v>93</v>
      </c>
      <c r="AO229" s="120" t="s">
        <v>94</v>
      </c>
      <c r="AP229" s="120" t="s">
        <v>94</v>
      </c>
      <c r="AQ229" s="120" t="s">
        <v>94</v>
      </c>
      <c r="AR229" s="120" t="s">
        <v>95</v>
      </c>
      <c r="AS229" s="120" t="s">
        <v>95</v>
      </c>
      <c r="AT229" s="120" t="s">
        <v>95</v>
      </c>
      <c r="AU229" s="120" t="s">
        <v>95</v>
      </c>
      <c r="AV229" s="122" t="s">
        <v>95</v>
      </c>
    </row>
    <row r="230" spans="22:52">
      <c r="X230" s="102" t="s">
        <v>98</v>
      </c>
      <c r="Y230" s="34" t="s">
        <v>93</v>
      </c>
      <c r="Z230" s="34" t="s">
        <v>93</v>
      </c>
      <c r="AA230" s="34" t="s">
        <v>99</v>
      </c>
      <c r="AB230" s="34" t="s">
        <v>99</v>
      </c>
      <c r="AC230" s="34" t="s">
        <v>99</v>
      </c>
      <c r="AD230" s="34" t="s">
        <v>99</v>
      </c>
      <c r="AE230" s="34" t="s">
        <v>99</v>
      </c>
      <c r="AF230" s="38" t="s">
        <v>99</v>
      </c>
      <c r="AJ230" s="28" t="s">
        <v>92</v>
      </c>
      <c r="AK230" s="34" t="s">
        <v>93</v>
      </c>
      <c r="AL230" s="34" t="s">
        <v>93</v>
      </c>
      <c r="AM230" s="34" t="s">
        <v>93</v>
      </c>
      <c r="AN230" s="34" t="s">
        <v>93</v>
      </c>
      <c r="AO230" s="34" t="s">
        <v>95</v>
      </c>
      <c r="AP230" s="34" t="s">
        <v>95</v>
      </c>
      <c r="AQ230" s="34" t="s">
        <v>95</v>
      </c>
      <c r="AR230" s="34" t="s">
        <v>95</v>
      </c>
      <c r="AV230" s="39"/>
    </row>
    <row r="231" spans="22:52" ht="15" thickBot="1">
      <c r="X231" s="102" t="s">
        <v>98</v>
      </c>
      <c r="Y231" s="34" t="s">
        <v>93</v>
      </c>
      <c r="Z231" s="34" t="s">
        <v>93</v>
      </c>
      <c r="AA231" s="34" t="s">
        <v>99</v>
      </c>
      <c r="AB231" s="34" t="s">
        <v>99</v>
      </c>
      <c r="AC231" s="34" t="s">
        <v>99</v>
      </c>
      <c r="AD231" s="34" t="s">
        <v>99</v>
      </c>
      <c r="AE231" s="34" t="s">
        <v>99</v>
      </c>
      <c r="AF231" s="38" t="s">
        <v>99</v>
      </c>
      <c r="AJ231" s="40" t="s">
        <v>92</v>
      </c>
      <c r="AK231" s="41" t="s">
        <v>93</v>
      </c>
      <c r="AL231" s="41" t="s">
        <v>93</v>
      </c>
      <c r="AM231" s="41" t="s">
        <v>93</v>
      </c>
      <c r="AN231" s="41" t="s">
        <v>93</v>
      </c>
      <c r="AO231" s="41" t="s">
        <v>95</v>
      </c>
      <c r="AP231" s="41" t="s">
        <v>95</v>
      </c>
      <c r="AQ231" s="41" t="s">
        <v>95</v>
      </c>
      <c r="AR231" s="41" t="s">
        <v>95</v>
      </c>
      <c r="AS231" s="48"/>
      <c r="AT231" s="48"/>
      <c r="AU231" s="48"/>
      <c r="AV231" s="45"/>
    </row>
    <row r="232" spans="22:52" ht="15" thickBot="1">
      <c r="X232" s="28"/>
      <c r="Y232" s="34"/>
      <c r="Z232" s="34"/>
      <c r="AA232" s="34"/>
      <c r="AB232" s="34"/>
      <c r="AC232" s="34"/>
      <c r="AD232" s="34"/>
      <c r="AE232" s="34"/>
      <c r="AF232" s="38"/>
    </row>
    <row r="233" spans="22:52">
      <c r="Y233" s="34" t="s">
        <v>301</v>
      </c>
      <c r="AL233" s="35" t="s">
        <v>102</v>
      </c>
      <c r="AM233" s="36" t="s">
        <v>93</v>
      </c>
      <c r="AN233" s="36" t="s">
        <v>93</v>
      </c>
      <c r="AO233" s="36" t="s">
        <v>93</v>
      </c>
      <c r="AP233" s="36" t="s">
        <v>93</v>
      </c>
      <c r="AQ233" s="36" t="s">
        <v>94</v>
      </c>
      <c r="AR233" s="36" t="s">
        <v>94</v>
      </c>
      <c r="AS233" s="36" t="s">
        <v>94</v>
      </c>
      <c r="AT233" s="36" t="s">
        <v>94</v>
      </c>
      <c r="AU233" s="36" t="s">
        <v>94</v>
      </c>
      <c r="AV233" s="36" t="s">
        <v>95</v>
      </c>
      <c r="AW233" s="36" t="s">
        <v>95</v>
      </c>
      <c r="AX233" s="37" t="s">
        <v>95</v>
      </c>
    </row>
    <row r="234" spans="22:52">
      <c r="Z234" s="28"/>
      <c r="AA234" s="34"/>
      <c r="AB234" s="34"/>
      <c r="AC234" s="34"/>
      <c r="AD234" s="34"/>
      <c r="AE234" s="34"/>
      <c r="AF234" s="34"/>
      <c r="AG234" s="34"/>
      <c r="AH234" s="38"/>
      <c r="AL234" s="28" t="s">
        <v>102</v>
      </c>
      <c r="AM234" s="34" t="s">
        <v>93</v>
      </c>
      <c r="AN234" s="34" t="s">
        <v>93</v>
      </c>
      <c r="AO234" s="34" t="s">
        <v>93</v>
      </c>
      <c r="AP234" s="34" t="s">
        <v>93</v>
      </c>
      <c r="AQ234" s="34" t="s">
        <v>94</v>
      </c>
      <c r="AR234" s="34" t="s">
        <v>94</v>
      </c>
      <c r="AS234" s="34" t="s">
        <v>94</v>
      </c>
      <c r="AT234" s="34" t="s">
        <v>94</v>
      </c>
      <c r="AU234" s="34" t="s">
        <v>94</v>
      </c>
      <c r="AV234" s="34" t="s">
        <v>95</v>
      </c>
      <c r="AW234" s="34" t="s">
        <v>95</v>
      </c>
      <c r="AX234" s="38" t="s">
        <v>95</v>
      </c>
    </row>
    <row r="235" spans="22:52">
      <c r="Z235" s="28"/>
      <c r="AA235" s="34"/>
      <c r="AB235" s="34"/>
      <c r="AC235" s="34"/>
      <c r="AD235" s="34"/>
      <c r="AE235" s="34"/>
      <c r="AF235" s="34"/>
      <c r="AG235" s="34"/>
      <c r="AH235" s="38"/>
      <c r="AL235" s="121" t="s">
        <v>102</v>
      </c>
      <c r="AM235" s="120" t="s">
        <v>93</v>
      </c>
      <c r="AN235" s="120" t="s">
        <v>93</v>
      </c>
      <c r="AO235" s="120" t="s">
        <v>93</v>
      </c>
      <c r="AP235" s="120" t="s">
        <v>93</v>
      </c>
      <c r="AQ235" s="120" t="s">
        <v>94</v>
      </c>
      <c r="AR235" s="120" t="s">
        <v>94</v>
      </c>
      <c r="AS235" s="120" t="s">
        <v>94</v>
      </c>
      <c r="AT235" s="120" t="s">
        <v>95</v>
      </c>
      <c r="AU235" s="120" t="s">
        <v>95</v>
      </c>
      <c r="AV235" s="120" t="s">
        <v>95</v>
      </c>
      <c r="AW235" s="120" t="s">
        <v>95</v>
      </c>
      <c r="AX235" s="122" t="s">
        <v>95</v>
      </c>
    </row>
    <row r="236" spans="22:52">
      <c r="Z236" s="28"/>
      <c r="AA236" s="34"/>
      <c r="AB236" s="34"/>
      <c r="AC236" s="34"/>
      <c r="AD236" s="34"/>
      <c r="AE236" s="34"/>
      <c r="AF236" s="34"/>
      <c r="AG236" s="34"/>
      <c r="AH236" s="38"/>
      <c r="AL236" s="121" t="s">
        <v>102</v>
      </c>
      <c r="AM236" s="120" t="s">
        <v>93</v>
      </c>
      <c r="AN236" s="120" t="s">
        <v>93</v>
      </c>
      <c r="AO236" s="120" t="s">
        <v>93</v>
      </c>
      <c r="AP236" s="120" t="s">
        <v>93</v>
      </c>
      <c r="AQ236" s="120" t="s">
        <v>94</v>
      </c>
      <c r="AR236" s="120" t="s">
        <v>94</v>
      </c>
      <c r="AS236" s="120" t="s">
        <v>94</v>
      </c>
      <c r="AT236" s="120" t="s">
        <v>95</v>
      </c>
      <c r="AU236" s="120" t="s">
        <v>95</v>
      </c>
      <c r="AV236" s="120" t="s">
        <v>95</v>
      </c>
      <c r="AW236" s="120" t="s">
        <v>95</v>
      </c>
      <c r="AX236" s="122" t="s">
        <v>95</v>
      </c>
    </row>
    <row r="237" spans="22:52">
      <c r="AL237" s="28" t="s">
        <v>92</v>
      </c>
      <c r="AM237" s="34" t="s">
        <v>93</v>
      </c>
      <c r="AN237" s="34" t="s">
        <v>93</v>
      </c>
      <c r="AO237" s="34" t="s">
        <v>93</v>
      </c>
      <c r="AP237" s="34" t="s">
        <v>93</v>
      </c>
      <c r="AQ237" s="34" t="s">
        <v>95</v>
      </c>
      <c r="AR237" s="34" t="s">
        <v>95</v>
      </c>
      <c r="AS237" s="34" t="s">
        <v>95</v>
      </c>
      <c r="AT237" s="34" t="s">
        <v>95</v>
      </c>
      <c r="AX237" s="39"/>
    </row>
    <row r="238" spans="22:52" ht="15" thickBot="1">
      <c r="AB238" s="102" t="s">
        <v>98</v>
      </c>
      <c r="AC238" s="34" t="s">
        <v>93</v>
      </c>
      <c r="AD238" s="34" t="s">
        <v>93</v>
      </c>
      <c r="AE238" s="34" t="s">
        <v>99</v>
      </c>
      <c r="AF238" s="34" t="s">
        <v>99</v>
      </c>
      <c r="AG238" s="34" t="s">
        <v>99</v>
      </c>
      <c r="AH238" s="34" t="s">
        <v>99</v>
      </c>
      <c r="AI238" s="34" t="s">
        <v>99</v>
      </c>
      <c r="AJ238" s="38" t="s">
        <v>99</v>
      </c>
      <c r="AL238" s="40" t="s">
        <v>92</v>
      </c>
      <c r="AM238" s="41" t="s">
        <v>93</v>
      </c>
      <c r="AN238" s="41" t="s">
        <v>93</v>
      </c>
      <c r="AO238" s="41" t="s">
        <v>93</v>
      </c>
      <c r="AP238" s="41" t="s">
        <v>93</v>
      </c>
      <c r="AQ238" s="41" t="s">
        <v>95</v>
      </c>
      <c r="AR238" s="41" t="s">
        <v>95</v>
      </c>
      <c r="AS238" s="41" t="s">
        <v>95</v>
      </c>
      <c r="AT238" s="41" t="s">
        <v>95</v>
      </c>
      <c r="AU238" s="48"/>
      <c r="AV238" s="48"/>
      <c r="AW238" s="48"/>
      <c r="AX238" s="45"/>
    </row>
    <row r="239" spans="22:52" ht="15" thickBot="1">
      <c r="AB239" s="102" t="s">
        <v>98</v>
      </c>
      <c r="AC239" s="34" t="s">
        <v>93</v>
      </c>
      <c r="AD239" s="34" t="s">
        <v>93</v>
      </c>
      <c r="AE239" s="34" t="s">
        <v>99</v>
      </c>
      <c r="AF239" s="34" t="s">
        <v>99</v>
      </c>
      <c r="AG239" s="34" t="s">
        <v>99</v>
      </c>
      <c r="AH239" s="34" t="s">
        <v>99</v>
      </c>
      <c r="AI239" s="34" t="s">
        <v>99</v>
      </c>
      <c r="AJ239" s="38" t="s">
        <v>99</v>
      </c>
    </row>
    <row r="240" spans="22:52">
      <c r="AB240" s="102"/>
      <c r="AC240" s="34"/>
      <c r="AD240" s="34"/>
      <c r="AE240" s="34"/>
      <c r="AF240" s="34"/>
      <c r="AG240" s="34"/>
      <c r="AH240" s="34"/>
      <c r="AI240" s="34"/>
      <c r="AJ240" s="38"/>
      <c r="AN240" s="35" t="s">
        <v>102</v>
      </c>
      <c r="AO240" s="36" t="s">
        <v>93</v>
      </c>
      <c r="AP240" s="36" t="s">
        <v>93</v>
      </c>
      <c r="AQ240" s="36" t="s">
        <v>93</v>
      </c>
      <c r="AR240" s="36" t="s">
        <v>93</v>
      </c>
      <c r="AS240" s="36" t="s">
        <v>94</v>
      </c>
      <c r="AT240" s="36" t="s">
        <v>94</v>
      </c>
      <c r="AU240" s="36" t="s">
        <v>94</v>
      </c>
      <c r="AV240" s="36" t="s">
        <v>94</v>
      </c>
      <c r="AW240" s="36" t="s">
        <v>94</v>
      </c>
      <c r="AX240" s="36" t="s">
        <v>95</v>
      </c>
      <c r="AY240" s="36" t="s">
        <v>95</v>
      </c>
      <c r="AZ240" s="37" t="s">
        <v>95</v>
      </c>
    </row>
    <row r="241" spans="30:54">
      <c r="AN241" s="28" t="s">
        <v>102</v>
      </c>
      <c r="AO241" s="34" t="s">
        <v>93</v>
      </c>
      <c r="AP241" s="34" t="s">
        <v>93</v>
      </c>
      <c r="AQ241" s="34" t="s">
        <v>93</v>
      </c>
      <c r="AR241" s="34" t="s">
        <v>93</v>
      </c>
      <c r="AS241" s="34" t="s">
        <v>94</v>
      </c>
      <c r="AT241" s="34" t="s">
        <v>94</v>
      </c>
      <c r="AU241" s="34" t="s">
        <v>94</v>
      </c>
      <c r="AV241" s="34" t="s">
        <v>94</v>
      </c>
      <c r="AW241" s="34" t="s">
        <v>94</v>
      </c>
      <c r="AX241" s="34" t="s">
        <v>95</v>
      </c>
      <c r="AY241" s="34" t="s">
        <v>95</v>
      </c>
      <c r="AZ241" s="38" t="s">
        <v>95</v>
      </c>
    </row>
    <row r="242" spans="30:54">
      <c r="AD242" s="102" t="s">
        <v>98</v>
      </c>
      <c r="AE242" s="34" t="s">
        <v>93</v>
      </c>
      <c r="AF242" s="34" t="s">
        <v>93</v>
      </c>
      <c r="AG242" s="34" t="s">
        <v>99</v>
      </c>
      <c r="AH242" s="34" t="s">
        <v>99</v>
      </c>
      <c r="AI242" s="34" t="s">
        <v>99</v>
      </c>
      <c r="AJ242" s="34" t="s">
        <v>99</v>
      </c>
      <c r="AK242" s="34" t="s">
        <v>99</v>
      </c>
      <c r="AL242" s="38" t="s">
        <v>99</v>
      </c>
      <c r="AN242" s="121" t="s">
        <v>102</v>
      </c>
      <c r="AO242" s="120" t="s">
        <v>93</v>
      </c>
      <c r="AP242" s="120" t="s">
        <v>93</v>
      </c>
      <c r="AQ242" s="120" t="s">
        <v>93</v>
      </c>
      <c r="AR242" s="120" t="s">
        <v>93</v>
      </c>
      <c r="AS242" s="120" t="s">
        <v>94</v>
      </c>
      <c r="AT242" s="120" t="s">
        <v>94</v>
      </c>
      <c r="AU242" s="120" t="s">
        <v>94</v>
      </c>
      <c r="AV242" s="120" t="s">
        <v>95</v>
      </c>
      <c r="AW242" s="120" t="s">
        <v>95</v>
      </c>
      <c r="AX242" s="120" t="s">
        <v>95</v>
      </c>
      <c r="AY242" s="120" t="s">
        <v>95</v>
      </c>
      <c r="AZ242" s="122" t="s">
        <v>95</v>
      </c>
    </row>
    <row r="243" spans="30:54">
      <c r="AD243" s="102" t="s">
        <v>98</v>
      </c>
      <c r="AE243" s="34" t="s">
        <v>93</v>
      </c>
      <c r="AF243" s="34" t="s">
        <v>93</v>
      </c>
      <c r="AG243" s="34" t="s">
        <v>99</v>
      </c>
      <c r="AH243" s="34" t="s">
        <v>99</v>
      </c>
      <c r="AI243" s="34" t="s">
        <v>99</v>
      </c>
      <c r="AJ243" s="34" t="s">
        <v>99</v>
      </c>
      <c r="AK243" s="34" t="s">
        <v>99</v>
      </c>
      <c r="AL243" s="38" t="s">
        <v>99</v>
      </c>
      <c r="AN243" s="121" t="s">
        <v>102</v>
      </c>
      <c r="AO243" s="120" t="s">
        <v>93</v>
      </c>
      <c r="AP243" s="120" t="s">
        <v>93</v>
      </c>
      <c r="AQ243" s="120" t="s">
        <v>93</v>
      </c>
      <c r="AR243" s="120" t="s">
        <v>93</v>
      </c>
      <c r="AS243" s="120" t="s">
        <v>94</v>
      </c>
      <c r="AT243" s="120" t="s">
        <v>94</v>
      </c>
      <c r="AU243" s="120" t="s">
        <v>94</v>
      </c>
      <c r="AV243" s="120" t="s">
        <v>95</v>
      </c>
      <c r="AW243" s="120" t="s">
        <v>95</v>
      </c>
      <c r="AX243" s="120" t="s">
        <v>95</v>
      </c>
      <c r="AY243" s="120" t="s">
        <v>95</v>
      </c>
      <c r="AZ243" s="122" t="s">
        <v>95</v>
      </c>
    </row>
    <row r="244" spans="30:54">
      <c r="AD244" s="102"/>
      <c r="AE244" s="34"/>
      <c r="AF244" s="34"/>
      <c r="AG244" s="34"/>
      <c r="AH244" s="34"/>
      <c r="AI244" s="34"/>
      <c r="AJ244" s="34"/>
      <c r="AK244" s="34"/>
      <c r="AL244" s="38"/>
      <c r="AN244" s="28" t="s">
        <v>92</v>
      </c>
      <c r="AO244" s="34" t="s">
        <v>93</v>
      </c>
      <c r="AP244" s="34" t="s">
        <v>93</v>
      </c>
      <c r="AQ244" s="34" t="s">
        <v>93</v>
      </c>
      <c r="AR244" s="34" t="s">
        <v>93</v>
      </c>
      <c r="AS244" s="34" t="s">
        <v>95</v>
      </c>
      <c r="AT244" s="34" t="s">
        <v>95</v>
      </c>
      <c r="AU244" s="34" t="s">
        <v>95</v>
      </c>
      <c r="AV244" s="34" t="s">
        <v>95</v>
      </c>
      <c r="AZ244" s="39"/>
    </row>
    <row r="245" spans="30:54" ht="15" thickBot="1">
      <c r="AN245" s="40" t="s">
        <v>92</v>
      </c>
      <c r="AO245" s="41" t="s">
        <v>93</v>
      </c>
      <c r="AP245" s="41" t="s">
        <v>93</v>
      </c>
      <c r="AQ245" s="41" t="s">
        <v>93</v>
      </c>
      <c r="AR245" s="41" t="s">
        <v>93</v>
      </c>
      <c r="AS245" s="41" t="s">
        <v>95</v>
      </c>
      <c r="AT245" s="41" t="s">
        <v>95</v>
      </c>
      <c r="AU245" s="41" t="s">
        <v>95</v>
      </c>
      <c r="AV245" s="41" t="s">
        <v>95</v>
      </c>
      <c r="AW245" s="48"/>
      <c r="AX245" s="48"/>
      <c r="AY245" s="48"/>
      <c r="AZ245" s="45"/>
    </row>
    <row r="246" spans="30:54" ht="15" thickBot="1">
      <c r="AF246" s="102" t="s">
        <v>98</v>
      </c>
      <c r="AG246" s="34" t="s">
        <v>93</v>
      </c>
      <c r="AH246" s="34" t="s">
        <v>93</v>
      </c>
      <c r="AI246" s="34" t="s">
        <v>99</v>
      </c>
      <c r="AJ246" s="34" t="s">
        <v>99</v>
      </c>
      <c r="AK246" s="34" t="s">
        <v>99</v>
      </c>
      <c r="AL246" s="34" t="s">
        <v>99</v>
      </c>
      <c r="AM246" s="34" t="s">
        <v>99</v>
      </c>
      <c r="AN246" s="38" t="s">
        <v>99</v>
      </c>
    </row>
    <row r="247" spans="30:54">
      <c r="AF247" s="102" t="s">
        <v>98</v>
      </c>
      <c r="AG247" s="34" t="s">
        <v>93</v>
      </c>
      <c r="AH247" s="34" t="s">
        <v>93</v>
      </c>
      <c r="AI247" s="34" t="s">
        <v>99</v>
      </c>
      <c r="AJ247" s="34" t="s">
        <v>99</v>
      </c>
      <c r="AK247" s="34" t="s">
        <v>99</v>
      </c>
      <c r="AL247" s="34" t="s">
        <v>99</v>
      </c>
      <c r="AM247" s="34" t="s">
        <v>99</v>
      </c>
      <c r="AN247" s="38" t="s">
        <v>99</v>
      </c>
      <c r="AP247" s="35" t="s">
        <v>102</v>
      </c>
      <c r="AQ247" s="36" t="s">
        <v>93</v>
      </c>
      <c r="AR247" s="36" t="s">
        <v>93</v>
      </c>
      <c r="AS247" s="36" t="s">
        <v>93</v>
      </c>
      <c r="AT247" s="36" t="s">
        <v>93</v>
      </c>
      <c r="AU247" s="36" t="s">
        <v>94</v>
      </c>
      <c r="AV247" s="36" t="s">
        <v>94</v>
      </c>
      <c r="AW247" s="36" t="s">
        <v>94</v>
      </c>
      <c r="AX247" s="36" t="s">
        <v>94</v>
      </c>
      <c r="AY247" s="36" t="s">
        <v>94</v>
      </c>
      <c r="AZ247" s="36" t="s">
        <v>95</v>
      </c>
      <c r="BA247" s="36" t="s">
        <v>95</v>
      </c>
      <c r="BB247" s="37" t="s">
        <v>95</v>
      </c>
    </row>
    <row r="248" spans="30:54">
      <c r="AF248" s="102"/>
      <c r="AG248" s="34"/>
      <c r="AH248" s="34"/>
      <c r="AI248" s="34"/>
      <c r="AJ248" s="34"/>
      <c r="AK248" s="34"/>
      <c r="AL248" s="34"/>
      <c r="AM248" s="34"/>
      <c r="AN248" s="38"/>
      <c r="AP248" s="28" t="s">
        <v>102</v>
      </c>
      <c r="AQ248" s="34" t="s">
        <v>93</v>
      </c>
      <c r="AR248" s="34" t="s">
        <v>93</v>
      </c>
      <c r="AS248" s="34" t="s">
        <v>93</v>
      </c>
      <c r="AT248" s="34" t="s">
        <v>93</v>
      </c>
      <c r="AU248" s="34" t="s">
        <v>94</v>
      </c>
      <c r="AV248" s="34" t="s">
        <v>94</v>
      </c>
      <c r="AW248" s="34" t="s">
        <v>94</v>
      </c>
      <c r="AX248" s="34" t="s">
        <v>94</v>
      </c>
      <c r="AY248" s="34" t="s">
        <v>94</v>
      </c>
      <c r="AZ248" s="34" t="s">
        <v>95</v>
      </c>
      <c r="BA248" s="34" t="s">
        <v>95</v>
      </c>
      <c r="BB248" s="38" t="s">
        <v>95</v>
      </c>
    </row>
    <row r="249" spans="30:54">
      <c r="AP249" s="121" t="s">
        <v>102</v>
      </c>
      <c r="AQ249" s="120" t="s">
        <v>93</v>
      </c>
      <c r="AR249" s="120" t="s">
        <v>93</v>
      </c>
      <c r="AS249" s="120" t="s">
        <v>93</v>
      </c>
      <c r="AT249" s="120" t="s">
        <v>93</v>
      </c>
      <c r="AU249" s="120" t="s">
        <v>94</v>
      </c>
      <c r="AV249" s="120" t="s">
        <v>94</v>
      </c>
      <c r="AW249" s="120" t="s">
        <v>94</v>
      </c>
      <c r="AX249" s="120" t="s">
        <v>95</v>
      </c>
      <c r="AY249" s="120" t="s">
        <v>95</v>
      </c>
      <c r="AZ249" s="120" t="s">
        <v>95</v>
      </c>
      <c r="BA249" s="120" t="s">
        <v>95</v>
      </c>
      <c r="BB249" s="122" t="s">
        <v>95</v>
      </c>
    </row>
    <row r="250" spans="30:54">
      <c r="AP250" s="121" t="s">
        <v>102</v>
      </c>
      <c r="AQ250" s="120" t="s">
        <v>93</v>
      </c>
      <c r="AR250" s="120" t="s">
        <v>93</v>
      </c>
      <c r="AS250" s="120" t="s">
        <v>93</v>
      </c>
      <c r="AT250" s="120" t="s">
        <v>93</v>
      </c>
      <c r="AU250" s="120" t="s">
        <v>94</v>
      </c>
      <c r="AV250" s="120" t="s">
        <v>94</v>
      </c>
      <c r="AW250" s="120" t="s">
        <v>94</v>
      </c>
      <c r="AX250" s="120" t="s">
        <v>95</v>
      </c>
      <c r="AY250" s="120" t="s">
        <v>95</v>
      </c>
      <c r="AZ250" s="120" t="s">
        <v>95</v>
      </c>
      <c r="BA250" s="120" t="s">
        <v>95</v>
      </c>
      <c r="BB250" s="122" t="s">
        <v>95</v>
      </c>
    </row>
    <row r="251" spans="30:54">
      <c r="AP251" s="28" t="s">
        <v>92</v>
      </c>
      <c r="AQ251" s="34" t="s">
        <v>93</v>
      </c>
      <c r="AR251" s="34" t="s">
        <v>93</v>
      </c>
      <c r="AS251" s="34" t="s">
        <v>93</v>
      </c>
      <c r="AT251" s="34" t="s">
        <v>93</v>
      </c>
      <c r="AU251" s="34" t="s">
        <v>95</v>
      </c>
      <c r="AV251" s="34" t="s">
        <v>95</v>
      </c>
      <c r="AW251" s="34" t="s">
        <v>95</v>
      </c>
      <c r="AX251" s="34" t="s">
        <v>95</v>
      </c>
      <c r="BB251" s="39"/>
    </row>
    <row r="252" spans="30:54" ht="15" thickBot="1">
      <c r="AP252" s="40" t="s">
        <v>92</v>
      </c>
      <c r="AQ252" s="41" t="s">
        <v>93</v>
      </c>
      <c r="AR252" s="41" t="s">
        <v>93</v>
      </c>
      <c r="AS252" s="41" t="s">
        <v>93</v>
      </c>
      <c r="AT252" s="41" t="s">
        <v>93</v>
      </c>
      <c r="AU252" s="41" t="s">
        <v>95</v>
      </c>
      <c r="AV252" s="41" t="s">
        <v>95</v>
      </c>
      <c r="AW252" s="41" t="s">
        <v>95</v>
      </c>
      <c r="AX252" s="41" t="s">
        <v>95</v>
      </c>
      <c r="AY252" s="48"/>
      <c r="AZ252" s="48"/>
      <c r="BA252" s="48"/>
      <c r="BB252" s="45"/>
    </row>
    <row r="253" spans="30:54">
      <c r="AH253" s="102" t="s">
        <v>98</v>
      </c>
      <c r="AI253" s="34" t="s">
        <v>93</v>
      </c>
      <c r="AJ253" s="34" t="s">
        <v>93</v>
      </c>
      <c r="AK253" s="34" t="s">
        <v>99</v>
      </c>
      <c r="AL253" s="34" t="s">
        <v>99</v>
      </c>
      <c r="AM253" s="34" t="s">
        <v>99</v>
      </c>
      <c r="AN253" s="34" t="s">
        <v>99</v>
      </c>
      <c r="AO253" s="34" t="s">
        <v>99</v>
      </c>
      <c r="AP253" s="38" t="s">
        <v>99</v>
      </c>
    </row>
    <row r="254" spans="30:54">
      <c r="AH254" s="102" t="s">
        <v>98</v>
      </c>
      <c r="AI254" s="34" t="s">
        <v>93</v>
      </c>
      <c r="AJ254" s="34" t="s">
        <v>93</v>
      </c>
      <c r="AK254" s="34" t="s">
        <v>99</v>
      </c>
      <c r="AL254" s="34" t="s">
        <v>99</v>
      </c>
      <c r="AM254" s="34" t="s">
        <v>99</v>
      </c>
      <c r="AN254" s="34" t="s">
        <v>99</v>
      </c>
      <c r="AO254" s="34" t="s">
        <v>99</v>
      </c>
      <c r="AP254" s="38" t="s">
        <v>99</v>
      </c>
    </row>
    <row r="255" spans="30:54">
      <c r="AH255" s="102"/>
      <c r="AI255" s="34"/>
      <c r="AJ255" s="34"/>
      <c r="AK255" s="34"/>
      <c r="AL255" s="34"/>
      <c r="AM255" s="34"/>
      <c r="AN255" s="34"/>
      <c r="AO255" s="34"/>
      <c r="AP255" s="38"/>
    </row>
    <row r="257" spans="36:46">
      <c r="AJ257" s="102" t="s">
        <v>98</v>
      </c>
      <c r="AK257" s="34" t="s">
        <v>93</v>
      </c>
      <c r="AL257" s="34" t="s">
        <v>93</v>
      </c>
      <c r="AM257" s="34" t="s">
        <v>99</v>
      </c>
      <c r="AN257" s="34" t="s">
        <v>99</v>
      </c>
      <c r="AO257" s="34" t="s">
        <v>99</v>
      </c>
      <c r="AP257" s="34" t="s">
        <v>99</v>
      </c>
      <c r="AQ257" s="34" t="s">
        <v>99</v>
      </c>
      <c r="AR257" s="38" t="s">
        <v>99</v>
      </c>
    </row>
    <row r="258" spans="36:46">
      <c r="AJ258" s="102" t="s">
        <v>98</v>
      </c>
      <c r="AK258" s="34" t="s">
        <v>93</v>
      </c>
      <c r="AL258" s="34" t="s">
        <v>93</v>
      </c>
      <c r="AM258" s="34" t="s">
        <v>99</v>
      </c>
      <c r="AN258" s="34" t="s">
        <v>99</v>
      </c>
      <c r="AO258" s="34" t="s">
        <v>99</v>
      </c>
      <c r="AP258" s="34" t="s">
        <v>99</v>
      </c>
      <c r="AQ258" s="34" t="s">
        <v>99</v>
      </c>
      <c r="AR258" s="38" t="s">
        <v>99</v>
      </c>
    </row>
    <row r="259" spans="36:46">
      <c r="AJ259" s="102"/>
      <c r="AK259" s="34"/>
      <c r="AL259" s="34"/>
      <c r="AM259" s="34"/>
      <c r="AN259" s="34"/>
      <c r="AO259" s="34"/>
      <c r="AP259" s="34"/>
      <c r="AQ259" s="34"/>
      <c r="AR259" s="38"/>
    </row>
    <row r="261" spans="36:46">
      <c r="AL261" s="102" t="s">
        <v>98</v>
      </c>
      <c r="AM261" s="34" t="s">
        <v>93</v>
      </c>
      <c r="AN261" s="34" t="s">
        <v>93</v>
      </c>
      <c r="AO261" s="34" t="s">
        <v>99</v>
      </c>
      <c r="AP261" s="34" t="s">
        <v>99</v>
      </c>
      <c r="AQ261" s="34" t="s">
        <v>99</v>
      </c>
      <c r="AR261" s="34" t="s">
        <v>99</v>
      </c>
      <c r="AS261" s="34" t="s">
        <v>99</v>
      </c>
      <c r="AT261" s="38" t="s">
        <v>99</v>
      </c>
    </row>
    <row r="262" spans="36:46">
      <c r="AL262" s="102" t="s">
        <v>98</v>
      </c>
      <c r="AM262" s="34" t="s">
        <v>93</v>
      </c>
      <c r="AN262" s="34" t="s">
        <v>93</v>
      </c>
      <c r="AO262" s="34" t="s">
        <v>99</v>
      </c>
      <c r="AP262" s="34" t="s">
        <v>99</v>
      </c>
      <c r="AQ262" s="34" t="s">
        <v>99</v>
      </c>
      <c r="AR262" s="34" t="s">
        <v>99</v>
      </c>
      <c r="AS262" s="34" t="s">
        <v>99</v>
      </c>
      <c r="AT262" s="38" t="s">
        <v>99</v>
      </c>
    </row>
    <row r="263" spans="36:46">
      <c r="AL263" s="102"/>
      <c r="AM263" s="34"/>
      <c r="AN263" s="34"/>
      <c r="AO263" s="34"/>
      <c r="AP263" s="34"/>
      <c r="AQ263" s="34"/>
      <c r="AR263" s="34"/>
      <c r="AS263" s="34"/>
      <c r="AT263" s="38"/>
    </row>
  </sheetData>
  <mergeCells count="10">
    <mergeCell ref="A22:A25"/>
    <mergeCell ref="A26:A34"/>
    <mergeCell ref="A35:A60"/>
    <mergeCell ref="A116:A119"/>
    <mergeCell ref="A80:A89"/>
    <mergeCell ref="A61:A67"/>
    <mergeCell ref="A68:A79"/>
    <mergeCell ref="A90:A94"/>
    <mergeCell ref="A95:A109"/>
    <mergeCell ref="A110:A115"/>
  </mergeCells>
  <conditionalFormatting sqref="D12:AP12">
    <cfRule type="cellIs" dxfId="17" priority="7" operator="greaterThan">
      <formula>$L$7</formula>
    </cfRule>
  </conditionalFormatting>
  <conditionalFormatting sqref="D13:AP13">
    <cfRule type="cellIs" dxfId="16" priority="3" operator="greaterThan">
      <formula>1</formula>
    </cfRule>
  </conditionalFormatting>
  <conditionalFormatting sqref="M9:AP9">
    <cfRule type="cellIs" dxfId="15" priority="1" operator="greaterThan">
      <formula>26</formula>
    </cfRule>
    <cfRule type="cellIs" dxfId="14" priority="2" operator="greaterThan">
      <formula>24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1164-1BB1-433C-BB65-593055D6C500}">
  <dimension ref="A1:BB322"/>
  <sheetViews>
    <sheetView topLeftCell="A113" zoomScale="70" zoomScaleNormal="70" zoomScaleSheetLayoutView="70" workbookViewId="0">
      <pane xSplit="2" topLeftCell="D1" activePane="topRight" state="frozen"/>
      <selection pane="topRight" activeCell="R125" sqref="J125:R125"/>
    </sheetView>
  </sheetViews>
  <sheetFormatPr defaultRowHeight="14.45"/>
  <cols>
    <col min="1" max="1" width="11.140625" customWidth="1"/>
    <col min="4" max="42" width="11.28515625" customWidth="1"/>
  </cols>
  <sheetData>
    <row r="1" spans="1:42">
      <c r="B1" s="21"/>
      <c r="C1" s="21"/>
      <c r="O1" s="21" t="s">
        <v>98</v>
      </c>
      <c r="P1" s="34" t="s">
        <v>93</v>
      </c>
      <c r="Q1" s="34" t="s">
        <v>93</v>
      </c>
      <c r="R1" s="34" t="s">
        <v>99</v>
      </c>
      <c r="S1" s="34" t="s">
        <v>99</v>
      </c>
      <c r="T1" s="34" t="s">
        <v>99</v>
      </c>
      <c r="U1" s="34" t="s">
        <v>99</v>
      </c>
      <c r="V1" s="34" t="s">
        <v>99</v>
      </c>
      <c r="W1" s="34" t="s">
        <v>99</v>
      </c>
    </row>
    <row r="2" spans="1:42">
      <c r="B2" s="21"/>
      <c r="C2" s="21"/>
      <c r="E2" t="s">
        <v>73</v>
      </c>
      <c r="O2" s="128" t="s">
        <v>92</v>
      </c>
      <c r="P2" s="126" t="s">
        <v>93</v>
      </c>
      <c r="Q2" s="126" t="s">
        <v>93</v>
      </c>
      <c r="R2" s="126" t="s">
        <v>93</v>
      </c>
      <c r="S2" s="126" t="s">
        <v>93</v>
      </c>
      <c r="T2" s="126" t="s">
        <v>95</v>
      </c>
      <c r="U2" s="126" t="s">
        <v>95</v>
      </c>
      <c r="V2" s="126" t="s">
        <v>95</v>
      </c>
      <c r="W2" s="126" t="s">
        <v>95</v>
      </c>
      <c r="X2" s="81" t="s">
        <v>199</v>
      </c>
    </row>
    <row r="3" spans="1:42">
      <c r="B3" s="21"/>
      <c r="C3" s="21"/>
      <c r="G3" s="21"/>
      <c r="O3" s="21" t="s">
        <v>102</v>
      </c>
      <c r="P3" s="34" t="s">
        <v>93</v>
      </c>
      <c r="Q3" s="34" t="s">
        <v>93</v>
      </c>
      <c r="R3" s="34" t="s">
        <v>93</v>
      </c>
      <c r="S3" s="34" t="s">
        <v>93</v>
      </c>
      <c r="T3" s="34" t="s">
        <v>94</v>
      </c>
      <c r="U3" s="34" t="s">
        <v>94</v>
      </c>
      <c r="V3" s="34" t="s">
        <v>94</v>
      </c>
      <c r="W3" s="34" t="s">
        <v>94</v>
      </c>
      <c r="X3" s="34" t="s">
        <v>94</v>
      </c>
      <c r="Y3" s="34" t="s">
        <v>95</v>
      </c>
      <c r="Z3" s="34" t="s">
        <v>95</v>
      </c>
      <c r="AA3" s="34" t="s">
        <v>95</v>
      </c>
      <c r="AB3" s="78" t="s">
        <v>203</v>
      </c>
    </row>
    <row r="4" spans="1:42">
      <c r="B4" s="21"/>
      <c r="C4" s="21"/>
      <c r="O4" s="119" t="s">
        <v>102</v>
      </c>
      <c r="P4" s="120" t="s">
        <v>93</v>
      </c>
      <c r="Q4" s="120" t="s">
        <v>93</v>
      </c>
      <c r="R4" s="120" t="s">
        <v>93</v>
      </c>
      <c r="S4" s="120" t="s">
        <v>93</v>
      </c>
      <c r="T4" s="120" t="s">
        <v>94</v>
      </c>
      <c r="U4" s="120" t="s">
        <v>94</v>
      </c>
      <c r="V4" s="120" t="s">
        <v>94</v>
      </c>
      <c r="W4" s="120" t="s">
        <v>95</v>
      </c>
      <c r="X4" s="120" t="s">
        <v>95</v>
      </c>
      <c r="Y4" s="120" t="s">
        <v>95</v>
      </c>
      <c r="Z4" s="120" t="s">
        <v>95</v>
      </c>
      <c r="AA4" s="120" t="s">
        <v>95</v>
      </c>
      <c r="AB4" s="78" t="s">
        <v>201</v>
      </c>
    </row>
    <row r="5" spans="1:42">
      <c r="B5" s="21"/>
      <c r="C5" s="21"/>
      <c r="O5" s="169" t="s">
        <v>206</v>
      </c>
      <c r="P5" s="34" t="s">
        <v>93</v>
      </c>
      <c r="Q5" s="34" t="s">
        <v>93</v>
      </c>
      <c r="R5" s="34" t="s">
        <v>99</v>
      </c>
    </row>
    <row r="6" spans="1:42">
      <c r="B6" s="21"/>
      <c r="C6" s="21"/>
      <c r="O6" t="s">
        <v>207</v>
      </c>
    </row>
    <row r="8" spans="1:42">
      <c r="A8" t="s">
        <v>208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</row>
    <row r="9" spans="1:42">
      <c r="C9" s="21">
        <v>2023</v>
      </c>
      <c r="D9" s="21">
        <v>2024</v>
      </c>
      <c r="E9" s="21">
        <v>2024</v>
      </c>
      <c r="F9" s="21">
        <v>2024</v>
      </c>
      <c r="G9" s="21">
        <v>2024</v>
      </c>
      <c r="H9" s="21">
        <v>2024</v>
      </c>
      <c r="I9" s="21">
        <v>2024</v>
      </c>
      <c r="J9" s="21">
        <v>2024</v>
      </c>
      <c r="K9" s="21">
        <v>2024</v>
      </c>
      <c r="L9" s="21">
        <v>2024</v>
      </c>
      <c r="M9" s="21">
        <v>2024</v>
      </c>
      <c r="N9" s="21">
        <v>2024</v>
      </c>
      <c r="O9" s="21">
        <v>2024</v>
      </c>
      <c r="P9" s="21">
        <v>2024</v>
      </c>
      <c r="Q9" s="21">
        <v>2024</v>
      </c>
      <c r="R9" s="21">
        <v>2024</v>
      </c>
      <c r="S9" s="21">
        <v>2024</v>
      </c>
      <c r="T9" s="21">
        <v>2024</v>
      </c>
      <c r="U9" s="21">
        <v>2024</v>
      </c>
      <c r="V9" s="21">
        <v>2024</v>
      </c>
      <c r="W9" s="21">
        <v>2024</v>
      </c>
      <c r="X9" s="21">
        <v>2024</v>
      </c>
      <c r="Y9" s="21">
        <v>2024</v>
      </c>
      <c r="Z9" s="21">
        <v>2024</v>
      </c>
      <c r="AA9" s="21">
        <v>2024</v>
      </c>
      <c r="AB9" s="21">
        <v>2025</v>
      </c>
      <c r="AC9" s="21">
        <v>2025</v>
      </c>
      <c r="AD9" s="21">
        <v>2025</v>
      </c>
      <c r="AE9" s="21">
        <v>2025</v>
      </c>
      <c r="AF9" s="21">
        <v>2025</v>
      </c>
      <c r="AG9" s="21">
        <v>2025</v>
      </c>
      <c r="AH9" s="21">
        <v>2025</v>
      </c>
      <c r="AI9" s="21">
        <v>2025</v>
      </c>
      <c r="AJ9" s="21">
        <v>2025</v>
      </c>
      <c r="AK9" s="21">
        <v>2025</v>
      </c>
      <c r="AL9" s="21">
        <v>2025</v>
      </c>
      <c r="AM9" s="21">
        <v>2025</v>
      </c>
      <c r="AN9" s="21">
        <v>2025</v>
      </c>
      <c r="AO9" s="21">
        <v>2025</v>
      </c>
      <c r="AP9" s="21">
        <v>2025</v>
      </c>
    </row>
    <row r="10" spans="1:42">
      <c r="C10" s="43" t="s">
        <v>118</v>
      </c>
      <c r="D10" s="43" t="s">
        <v>119</v>
      </c>
      <c r="E10" s="43" t="s">
        <v>120</v>
      </c>
      <c r="F10" s="43" t="s">
        <v>121</v>
      </c>
      <c r="G10" s="43" t="s">
        <v>122</v>
      </c>
      <c r="H10" s="43" t="s">
        <v>123</v>
      </c>
      <c r="I10" s="43" t="s">
        <v>124</v>
      </c>
      <c r="J10" s="43" t="s">
        <v>125</v>
      </c>
      <c r="K10" s="43" t="s">
        <v>126</v>
      </c>
      <c r="L10" s="43" t="s">
        <v>103</v>
      </c>
      <c r="M10" s="43" t="s">
        <v>104</v>
      </c>
      <c r="N10" s="43" t="s">
        <v>105</v>
      </c>
      <c r="O10" s="43" t="s">
        <v>106</v>
      </c>
      <c r="P10" s="43" t="s">
        <v>107</v>
      </c>
      <c r="Q10" s="43" t="s">
        <v>108</v>
      </c>
      <c r="R10" s="43" t="s">
        <v>109</v>
      </c>
      <c r="S10" s="43" t="s">
        <v>110</v>
      </c>
      <c r="T10" s="43" t="s">
        <v>111</v>
      </c>
      <c r="U10" s="43" t="s">
        <v>112</v>
      </c>
      <c r="V10" s="43" t="s">
        <v>113</v>
      </c>
      <c r="W10" s="43" t="s">
        <v>114</v>
      </c>
      <c r="X10" s="43" t="s">
        <v>115</v>
      </c>
      <c r="Y10" s="43" t="s">
        <v>116</v>
      </c>
      <c r="Z10" s="43" t="s">
        <v>117</v>
      </c>
      <c r="AA10" s="43" t="s">
        <v>118</v>
      </c>
      <c r="AB10" s="43" t="s">
        <v>119</v>
      </c>
      <c r="AC10" s="43" t="s">
        <v>120</v>
      </c>
      <c r="AD10" s="43" t="s">
        <v>121</v>
      </c>
      <c r="AE10" s="43" t="s">
        <v>122</v>
      </c>
      <c r="AF10" s="43" t="s">
        <v>123</v>
      </c>
      <c r="AG10" s="43" t="s">
        <v>124</v>
      </c>
      <c r="AH10" s="43" t="s">
        <v>125</v>
      </c>
      <c r="AI10" s="43" t="s">
        <v>126</v>
      </c>
      <c r="AJ10" s="43" t="s">
        <v>103</v>
      </c>
      <c r="AK10" s="43" t="s">
        <v>104</v>
      </c>
      <c r="AL10" s="43" t="s">
        <v>105</v>
      </c>
      <c r="AM10" s="43" t="s">
        <v>106</v>
      </c>
      <c r="AN10" s="43" t="s">
        <v>107</v>
      </c>
      <c r="AO10" s="43" t="s">
        <v>108</v>
      </c>
      <c r="AP10" s="43" t="s">
        <v>109</v>
      </c>
    </row>
    <row r="11" spans="1:42">
      <c r="C11" s="155">
        <v>12</v>
      </c>
      <c r="D11" s="155">
        <v>13</v>
      </c>
      <c r="E11" s="155">
        <v>13</v>
      </c>
      <c r="F11" s="155">
        <v>14</v>
      </c>
      <c r="G11" s="155">
        <v>14</v>
      </c>
      <c r="H11" s="155">
        <v>15</v>
      </c>
      <c r="I11" s="155">
        <v>15</v>
      </c>
      <c r="J11" s="155">
        <v>16</v>
      </c>
      <c r="K11" s="155">
        <v>16</v>
      </c>
      <c r="L11" s="155">
        <v>17</v>
      </c>
      <c r="M11" s="155">
        <v>17</v>
      </c>
      <c r="N11" s="155">
        <v>18</v>
      </c>
      <c r="O11" s="155">
        <v>18</v>
      </c>
      <c r="P11" s="155">
        <v>19</v>
      </c>
      <c r="Q11" s="155">
        <v>19</v>
      </c>
      <c r="R11" s="155">
        <v>20</v>
      </c>
      <c r="S11" s="155">
        <v>20</v>
      </c>
      <c r="T11" s="155">
        <v>21</v>
      </c>
      <c r="U11" s="155">
        <v>21</v>
      </c>
      <c r="V11" s="155">
        <v>22</v>
      </c>
      <c r="W11" s="155">
        <v>22</v>
      </c>
      <c r="X11" s="155">
        <v>23</v>
      </c>
      <c r="Y11" s="155">
        <v>23</v>
      </c>
      <c r="Z11" s="155">
        <v>24</v>
      </c>
      <c r="AA11" s="155">
        <v>24</v>
      </c>
      <c r="AB11" s="155">
        <v>25</v>
      </c>
      <c r="AC11" s="155">
        <v>25</v>
      </c>
      <c r="AD11" s="155">
        <v>26</v>
      </c>
      <c r="AE11" s="155">
        <v>26</v>
      </c>
      <c r="AF11" s="155">
        <v>27</v>
      </c>
      <c r="AG11" s="155">
        <v>27</v>
      </c>
      <c r="AH11" s="155">
        <v>28</v>
      </c>
      <c r="AI11" s="155">
        <v>28</v>
      </c>
      <c r="AJ11" s="155">
        <v>29</v>
      </c>
      <c r="AK11" s="155">
        <v>29</v>
      </c>
      <c r="AL11" s="155">
        <v>30</v>
      </c>
      <c r="AM11" s="155">
        <v>30</v>
      </c>
      <c r="AN11" s="155">
        <v>31</v>
      </c>
      <c r="AO11" s="155">
        <v>31</v>
      </c>
      <c r="AP11" s="155">
        <v>32</v>
      </c>
    </row>
    <row r="12" spans="1:42">
      <c r="B12" t="s">
        <v>76</v>
      </c>
      <c r="C12" s="52">
        <f t="shared" ref="C12:AP12" si="0">COUNTIFS(C35:C1042,"2 X CP")*2</f>
        <v>0</v>
      </c>
      <c r="D12" s="52">
        <f t="shared" si="0"/>
        <v>6</v>
      </c>
      <c r="E12" s="52">
        <f t="shared" si="0"/>
        <v>0</v>
      </c>
      <c r="F12" s="52">
        <f t="shared" si="0"/>
        <v>6</v>
      </c>
      <c r="G12" s="52">
        <f t="shared" si="0"/>
        <v>0</v>
      </c>
      <c r="H12" s="52">
        <f t="shared" si="0"/>
        <v>6</v>
      </c>
      <c r="I12" s="52">
        <f t="shared" si="0"/>
        <v>0</v>
      </c>
      <c r="J12" s="52">
        <f t="shared" si="0"/>
        <v>8</v>
      </c>
      <c r="K12" s="52">
        <f t="shared" si="0"/>
        <v>0</v>
      </c>
      <c r="L12" s="52">
        <f t="shared" si="0"/>
        <v>8</v>
      </c>
      <c r="M12" s="52">
        <f t="shared" si="0"/>
        <v>0</v>
      </c>
      <c r="N12" s="52">
        <f t="shared" si="0"/>
        <v>4</v>
      </c>
      <c r="O12" s="52">
        <f t="shared" si="0"/>
        <v>0</v>
      </c>
      <c r="P12" s="52">
        <f t="shared" si="0"/>
        <v>6</v>
      </c>
      <c r="Q12" s="52">
        <f t="shared" si="0"/>
        <v>0</v>
      </c>
      <c r="R12" s="52">
        <f>COUNTIFS(R35:R1042,"2 X CP")*2</f>
        <v>4</v>
      </c>
      <c r="S12" s="52">
        <f t="shared" si="0"/>
        <v>0</v>
      </c>
      <c r="T12" s="52">
        <f t="shared" si="0"/>
        <v>2</v>
      </c>
      <c r="U12" s="52">
        <f t="shared" si="0"/>
        <v>0</v>
      </c>
      <c r="V12" s="52">
        <f t="shared" si="0"/>
        <v>4</v>
      </c>
      <c r="W12" s="52">
        <f t="shared" si="0"/>
        <v>0</v>
      </c>
      <c r="X12" s="52">
        <f t="shared" si="0"/>
        <v>4</v>
      </c>
      <c r="Y12" s="52">
        <f t="shared" si="0"/>
        <v>0</v>
      </c>
      <c r="Z12" s="52">
        <f t="shared" si="0"/>
        <v>4</v>
      </c>
      <c r="AA12" s="52">
        <f t="shared" si="0"/>
        <v>0</v>
      </c>
      <c r="AB12" s="52">
        <f t="shared" si="0"/>
        <v>4</v>
      </c>
      <c r="AC12" s="52">
        <f t="shared" si="0"/>
        <v>0</v>
      </c>
      <c r="AD12" s="52">
        <f t="shared" si="0"/>
        <v>4</v>
      </c>
      <c r="AE12" s="52">
        <f t="shared" si="0"/>
        <v>0</v>
      </c>
      <c r="AF12" s="52">
        <f t="shared" si="0"/>
        <v>4</v>
      </c>
      <c r="AG12" s="52">
        <f t="shared" si="0"/>
        <v>0</v>
      </c>
      <c r="AH12" s="52">
        <f t="shared" si="0"/>
        <v>4</v>
      </c>
      <c r="AI12" s="52">
        <f t="shared" si="0"/>
        <v>0</v>
      </c>
      <c r="AJ12" s="52">
        <f t="shared" si="0"/>
        <v>4</v>
      </c>
      <c r="AK12" s="52">
        <f t="shared" si="0"/>
        <v>0</v>
      </c>
      <c r="AL12" s="52">
        <f t="shared" si="0"/>
        <v>4</v>
      </c>
      <c r="AM12" s="52">
        <f t="shared" si="0"/>
        <v>0</v>
      </c>
      <c r="AN12" s="52">
        <f t="shared" si="0"/>
        <v>4</v>
      </c>
      <c r="AO12" s="52">
        <f t="shared" si="0"/>
        <v>0</v>
      </c>
      <c r="AP12" s="52">
        <f t="shared" si="0"/>
        <v>4</v>
      </c>
    </row>
    <row r="13" spans="1:42">
      <c r="B13" t="s">
        <v>75</v>
      </c>
      <c r="C13" s="52">
        <f t="shared" ref="C13:AP13" si="1">COUNTIFS(C35:C1043,"2 X FO")*2</f>
        <v>0</v>
      </c>
      <c r="D13" s="52">
        <f t="shared" si="1"/>
        <v>8</v>
      </c>
      <c r="E13" s="52">
        <f t="shared" si="1"/>
        <v>0</v>
      </c>
      <c r="F13" s="52">
        <f t="shared" si="1"/>
        <v>0</v>
      </c>
      <c r="G13" s="52">
        <f t="shared" si="1"/>
        <v>0</v>
      </c>
      <c r="H13" s="52">
        <f t="shared" si="1"/>
        <v>8</v>
      </c>
      <c r="I13" s="52">
        <f t="shared" si="1"/>
        <v>8</v>
      </c>
      <c r="J13" s="52">
        <f t="shared" si="1"/>
        <v>8</v>
      </c>
      <c r="K13" s="52">
        <f t="shared" si="1"/>
        <v>8</v>
      </c>
      <c r="L13" s="52">
        <f t="shared" si="1"/>
        <v>0</v>
      </c>
      <c r="M13" s="52">
        <f t="shared" si="1"/>
        <v>8</v>
      </c>
      <c r="N13" s="52">
        <f t="shared" si="1"/>
        <v>6</v>
      </c>
      <c r="O13" s="52">
        <f t="shared" si="1"/>
        <v>8</v>
      </c>
      <c r="P13" s="52">
        <f t="shared" si="1"/>
        <v>0</v>
      </c>
      <c r="Q13" s="52">
        <f t="shared" si="1"/>
        <v>8</v>
      </c>
      <c r="R13" s="52">
        <f t="shared" si="1"/>
        <v>8</v>
      </c>
      <c r="S13" s="52">
        <f t="shared" si="1"/>
        <v>8</v>
      </c>
      <c r="T13" s="52">
        <f t="shared" si="1"/>
        <v>0</v>
      </c>
      <c r="U13" s="52">
        <f t="shared" si="1"/>
        <v>6</v>
      </c>
      <c r="V13" s="52">
        <f t="shared" si="1"/>
        <v>6</v>
      </c>
      <c r="W13" s="52">
        <f t="shared" si="1"/>
        <v>0</v>
      </c>
      <c r="X13" s="52">
        <f t="shared" si="1"/>
        <v>6</v>
      </c>
      <c r="Y13" s="52">
        <f t="shared" si="1"/>
        <v>4</v>
      </c>
      <c r="Z13" s="52">
        <f t="shared" si="1"/>
        <v>6</v>
      </c>
      <c r="AA13" s="52">
        <f t="shared" si="1"/>
        <v>0</v>
      </c>
      <c r="AB13" s="52">
        <f t="shared" si="1"/>
        <v>4</v>
      </c>
      <c r="AC13" s="52">
        <f t="shared" si="1"/>
        <v>4</v>
      </c>
      <c r="AD13" s="52">
        <f t="shared" si="1"/>
        <v>4</v>
      </c>
      <c r="AE13" s="52">
        <f t="shared" si="1"/>
        <v>0</v>
      </c>
      <c r="AF13" s="52">
        <f t="shared" si="1"/>
        <v>4</v>
      </c>
      <c r="AG13" s="52">
        <f t="shared" si="1"/>
        <v>0</v>
      </c>
      <c r="AH13" s="52">
        <f t="shared" si="1"/>
        <v>4</v>
      </c>
      <c r="AI13" s="52">
        <f t="shared" si="1"/>
        <v>0</v>
      </c>
      <c r="AJ13" s="52">
        <f t="shared" si="1"/>
        <v>4</v>
      </c>
      <c r="AK13" s="52">
        <f t="shared" si="1"/>
        <v>0</v>
      </c>
      <c r="AL13" s="52">
        <f t="shared" si="1"/>
        <v>4</v>
      </c>
      <c r="AM13" s="52">
        <f t="shared" si="1"/>
        <v>0</v>
      </c>
      <c r="AN13" s="52">
        <f t="shared" si="1"/>
        <v>4</v>
      </c>
      <c r="AO13" s="52">
        <f t="shared" si="1"/>
        <v>0</v>
      </c>
      <c r="AP13" s="52">
        <f t="shared" si="1"/>
        <v>4</v>
      </c>
    </row>
    <row r="14" spans="1:42">
      <c r="B14" t="s">
        <v>127</v>
      </c>
      <c r="C14" s="52">
        <f t="shared" ref="C14:AP14" si="2">COUNTIFS(C35:C1043,"2 X CAD")*2</f>
        <v>0</v>
      </c>
      <c r="D14" s="52">
        <f t="shared" si="2"/>
        <v>4</v>
      </c>
      <c r="E14" s="52">
        <f t="shared" si="2"/>
        <v>0</v>
      </c>
      <c r="F14" s="52">
        <f t="shared" si="2"/>
        <v>0</v>
      </c>
      <c r="G14" s="52">
        <f t="shared" si="2"/>
        <v>0</v>
      </c>
      <c r="H14" s="52">
        <f t="shared" si="2"/>
        <v>2</v>
      </c>
      <c r="I14" s="52">
        <f t="shared" si="2"/>
        <v>2</v>
      </c>
      <c r="J14" s="52">
        <f t="shared" si="2"/>
        <v>2</v>
      </c>
      <c r="K14" s="52">
        <f t="shared" si="2"/>
        <v>4</v>
      </c>
      <c r="L14" s="52">
        <f t="shared" si="2"/>
        <v>0</v>
      </c>
      <c r="M14" s="52">
        <f t="shared" si="2"/>
        <v>4</v>
      </c>
      <c r="N14" s="52">
        <f t="shared" si="2"/>
        <v>6</v>
      </c>
      <c r="O14" s="52">
        <f t="shared" si="2"/>
        <v>4</v>
      </c>
      <c r="P14" s="52">
        <f t="shared" si="2"/>
        <v>0</v>
      </c>
      <c r="Q14" s="52">
        <f t="shared" si="2"/>
        <v>4</v>
      </c>
      <c r="R14" s="52">
        <f t="shared" si="2"/>
        <v>6</v>
      </c>
      <c r="S14" s="52">
        <f t="shared" si="2"/>
        <v>6</v>
      </c>
      <c r="T14" s="52">
        <f t="shared" si="2"/>
        <v>0</v>
      </c>
      <c r="U14" s="52">
        <f t="shared" si="2"/>
        <v>8</v>
      </c>
      <c r="V14" s="52">
        <f t="shared" si="2"/>
        <v>6</v>
      </c>
      <c r="W14" s="52">
        <f t="shared" si="2"/>
        <v>0</v>
      </c>
      <c r="X14" s="52">
        <f t="shared" si="2"/>
        <v>6</v>
      </c>
      <c r="Y14" s="52">
        <f t="shared" si="2"/>
        <v>8</v>
      </c>
      <c r="Z14" s="52">
        <f t="shared" si="2"/>
        <v>6</v>
      </c>
      <c r="AA14" s="52">
        <f t="shared" si="2"/>
        <v>0</v>
      </c>
      <c r="AB14" s="52">
        <f t="shared" si="2"/>
        <v>8</v>
      </c>
      <c r="AC14" s="52">
        <f t="shared" si="2"/>
        <v>8</v>
      </c>
      <c r="AD14" s="52">
        <f t="shared" si="2"/>
        <v>8</v>
      </c>
      <c r="AE14" s="52">
        <f t="shared" si="2"/>
        <v>0</v>
      </c>
      <c r="AF14" s="52">
        <f t="shared" si="2"/>
        <v>8</v>
      </c>
      <c r="AG14" s="52">
        <f t="shared" si="2"/>
        <v>0</v>
      </c>
      <c r="AH14" s="52">
        <f t="shared" si="2"/>
        <v>8</v>
      </c>
      <c r="AI14" s="52">
        <f t="shared" si="2"/>
        <v>0</v>
      </c>
      <c r="AJ14" s="52">
        <f t="shared" si="2"/>
        <v>8</v>
      </c>
      <c r="AK14" s="52">
        <f t="shared" si="2"/>
        <v>0</v>
      </c>
      <c r="AL14" s="52">
        <f t="shared" si="2"/>
        <v>8</v>
      </c>
      <c r="AM14" s="52">
        <f t="shared" si="2"/>
        <v>0</v>
      </c>
      <c r="AN14" s="52">
        <f t="shared" si="2"/>
        <v>8</v>
      </c>
      <c r="AO14" s="52">
        <f t="shared" si="2"/>
        <v>0</v>
      </c>
      <c r="AP14" s="52">
        <f t="shared" si="2"/>
        <v>8</v>
      </c>
    </row>
    <row r="15" spans="1:42">
      <c r="D15">
        <f>SUM(D12:E14)</f>
        <v>18</v>
      </c>
      <c r="F15">
        <f>SUM(F12:G14)</f>
        <v>6</v>
      </c>
      <c r="H15">
        <f>SUM(H12:I14)</f>
        <v>26</v>
      </c>
      <c r="J15">
        <f>SUM(J12:K14)</f>
        <v>30</v>
      </c>
      <c r="L15">
        <f>SUM(L12:M14)</f>
        <v>20</v>
      </c>
      <c r="N15">
        <f>SUM(N12:O14)</f>
        <v>28</v>
      </c>
      <c r="P15">
        <f>SUM(P12:Q14)</f>
        <v>18</v>
      </c>
      <c r="R15">
        <f>SUM(R12:S14)</f>
        <v>32</v>
      </c>
      <c r="T15">
        <f>SUM(T12:U14)</f>
        <v>16</v>
      </c>
      <c r="V15">
        <f>SUM(V12:W14)</f>
        <v>16</v>
      </c>
      <c r="X15">
        <f>SUM(X12:Y14)</f>
        <v>28</v>
      </c>
    </row>
    <row r="16" spans="1:42">
      <c r="A16" t="s">
        <v>209</v>
      </c>
    </row>
    <row r="17" spans="1:42">
      <c r="B17" t="s">
        <v>6</v>
      </c>
      <c r="C17" s="149">
        <v>6.7</v>
      </c>
      <c r="D17" s="209">
        <v>34.299999999999997</v>
      </c>
      <c r="E17" s="149">
        <v>6.7</v>
      </c>
      <c r="F17" s="149">
        <v>6.7</v>
      </c>
      <c r="G17" s="149">
        <v>6.7</v>
      </c>
      <c r="H17" s="149">
        <v>6.7</v>
      </c>
      <c r="I17" s="149">
        <v>6.7</v>
      </c>
      <c r="J17" s="149">
        <v>6.7</v>
      </c>
      <c r="K17" s="149">
        <v>6.7</v>
      </c>
      <c r="L17" s="149">
        <v>6.6</v>
      </c>
      <c r="M17" s="149">
        <v>6.6</v>
      </c>
      <c r="N17" s="149">
        <v>6.6</v>
      </c>
      <c r="O17" s="149">
        <v>6.6</v>
      </c>
      <c r="P17" s="149">
        <v>6.6</v>
      </c>
      <c r="Q17" s="149">
        <v>6.6</v>
      </c>
      <c r="R17" s="149">
        <v>6.6</v>
      </c>
      <c r="S17" s="149">
        <v>6.6</v>
      </c>
      <c r="T17" s="149">
        <v>6.6</v>
      </c>
      <c r="U17" s="149">
        <v>6.6</v>
      </c>
      <c r="V17" s="149">
        <v>6.6</v>
      </c>
      <c r="W17" s="149">
        <v>6.6</v>
      </c>
      <c r="X17" s="149">
        <v>6.6</v>
      </c>
      <c r="Y17" s="149">
        <v>6.6</v>
      </c>
      <c r="Z17" s="149">
        <v>6.6</v>
      </c>
      <c r="AA17" s="149">
        <v>6.6</v>
      </c>
      <c r="AB17" s="149">
        <v>6.6</v>
      </c>
      <c r="AC17" s="149">
        <v>6.6</v>
      </c>
      <c r="AD17" s="149">
        <v>6.6</v>
      </c>
      <c r="AE17" s="149">
        <v>6.6</v>
      </c>
      <c r="AF17" s="149">
        <v>6.6</v>
      </c>
      <c r="AG17" s="149">
        <v>6.6</v>
      </c>
      <c r="AH17" s="149">
        <v>6.6</v>
      </c>
      <c r="AI17" s="149">
        <v>6.6</v>
      </c>
      <c r="AJ17" s="149">
        <v>6.6</v>
      </c>
      <c r="AK17" s="149">
        <v>6.6</v>
      </c>
      <c r="AL17" s="149">
        <v>6.6</v>
      </c>
      <c r="AM17" s="149">
        <v>6.6</v>
      </c>
      <c r="AN17" s="149">
        <v>6.6</v>
      </c>
      <c r="AO17" s="149">
        <v>6.6</v>
      </c>
      <c r="AP17" s="149">
        <v>6.6</v>
      </c>
    </row>
    <row r="18" spans="1:42">
      <c r="B18" t="s">
        <v>7</v>
      </c>
      <c r="C18" s="150">
        <v>6.3</v>
      </c>
      <c r="D18" s="210">
        <v>12.7</v>
      </c>
      <c r="E18" s="150">
        <v>6.3</v>
      </c>
      <c r="F18" s="150">
        <v>6.3</v>
      </c>
      <c r="G18" s="150">
        <v>6.3</v>
      </c>
      <c r="H18" s="150">
        <v>6.3</v>
      </c>
      <c r="I18" s="150">
        <v>6.3</v>
      </c>
      <c r="J18" s="150">
        <v>6.3</v>
      </c>
      <c r="K18" s="150">
        <v>6.3</v>
      </c>
      <c r="L18" s="150">
        <v>10.7</v>
      </c>
      <c r="M18" s="150">
        <v>10.7</v>
      </c>
      <c r="N18" s="150">
        <v>10.7</v>
      </c>
      <c r="O18" s="150">
        <v>10.7</v>
      </c>
      <c r="P18" s="150">
        <v>10.7</v>
      </c>
      <c r="Q18" s="150">
        <v>10.7</v>
      </c>
      <c r="R18" s="150">
        <v>10.7</v>
      </c>
      <c r="S18" s="150">
        <v>10.7</v>
      </c>
      <c r="T18" s="150">
        <v>10.7</v>
      </c>
      <c r="U18" s="150">
        <v>10.7</v>
      </c>
      <c r="V18" s="150">
        <v>10.7</v>
      </c>
      <c r="W18" s="150">
        <v>10.7</v>
      </c>
      <c r="X18" s="150">
        <v>10.7</v>
      </c>
      <c r="Y18" s="150">
        <v>10.7</v>
      </c>
      <c r="Z18" s="150">
        <v>10.7</v>
      </c>
      <c r="AA18" s="150">
        <v>10.7</v>
      </c>
      <c r="AB18" s="150">
        <v>10.7</v>
      </c>
      <c r="AC18" s="150">
        <v>10.7</v>
      </c>
      <c r="AD18" s="150">
        <v>10.7</v>
      </c>
      <c r="AE18" s="150">
        <v>10.7</v>
      </c>
      <c r="AF18" s="150">
        <v>10.7</v>
      </c>
      <c r="AG18" s="150">
        <v>10.7</v>
      </c>
      <c r="AH18" s="150">
        <v>10.7</v>
      </c>
      <c r="AI18" s="150">
        <v>10.7</v>
      </c>
      <c r="AJ18" s="150">
        <v>10.7</v>
      </c>
      <c r="AK18" s="150">
        <v>10.7</v>
      </c>
      <c r="AL18" s="150">
        <v>10.7</v>
      </c>
      <c r="AM18" s="150">
        <v>10.7</v>
      </c>
      <c r="AN18" s="150">
        <v>10.7</v>
      </c>
      <c r="AO18" s="150">
        <v>10.7</v>
      </c>
      <c r="AP18" s="150">
        <v>10.7</v>
      </c>
    </row>
    <row r="19" spans="1:42">
      <c r="B19" t="s">
        <v>8</v>
      </c>
      <c r="C19" s="52">
        <v>12.3</v>
      </c>
      <c r="D19" s="52">
        <v>22.4</v>
      </c>
      <c r="E19" s="52">
        <v>12.3</v>
      </c>
      <c r="F19" s="52">
        <v>12.3</v>
      </c>
      <c r="G19" s="52">
        <v>12.3</v>
      </c>
      <c r="H19" s="52">
        <v>12.3</v>
      </c>
      <c r="I19" s="52">
        <v>12.3</v>
      </c>
      <c r="J19" s="150">
        <v>19.3</v>
      </c>
      <c r="K19" s="150">
        <v>19.3</v>
      </c>
      <c r="L19" s="150">
        <v>19.3</v>
      </c>
      <c r="M19" s="150">
        <v>19.3</v>
      </c>
      <c r="N19" s="150">
        <v>19.3</v>
      </c>
      <c r="O19" s="150">
        <v>19.3</v>
      </c>
      <c r="P19" s="150">
        <v>19.3</v>
      </c>
      <c r="Q19" s="150">
        <v>19.3</v>
      </c>
      <c r="R19" s="150">
        <v>19.3</v>
      </c>
      <c r="S19" s="150">
        <v>19.3</v>
      </c>
      <c r="T19" s="150">
        <v>19.3</v>
      </c>
      <c r="U19" s="150">
        <v>19.3</v>
      </c>
      <c r="V19" s="150">
        <v>19.3</v>
      </c>
      <c r="W19" s="150">
        <v>19.3</v>
      </c>
      <c r="X19" s="150">
        <v>19.3</v>
      </c>
      <c r="Y19" s="150">
        <v>19.3</v>
      </c>
      <c r="Z19" s="150">
        <v>19.3</v>
      </c>
      <c r="AA19" s="150">
        <v>19.3</v>
      </c>
      <c r="AB19" s="150">
        <v>19.3</v>
      </c>
      <c r="AC19" s="150">
        <v>19.3</v>
      </c>
      <c r="AD19" s="150">
        <v>19.3</v>
      </c>
      <c r="AE19" s="150">
        <v>19.3</v>
      </c>
      <c r="AF19" s="150">
        <v>19.3</v>
      </c>
      <c r="AG19" s="150">
        <v>19.3</v>
      </c>
      <c r="AH19" s="150">
        <v>19.3</v>
      </c>
      <c r="AI19" s="150">
        <v>19.3</v>
      </c>
      <c r="AJ19" s="150">
        <v>19.3</v>
      </c>
      <c r="AK19" s="150">
        <v>19.3</v>
      </c>
      <c r="AL19" s="150">
        <v>19.3</v>
      </c>
      <c r="AM19" s="150">
        <v>19.3</v>
      </c>
      <c r="AN19" s="150">
        <v>19.3</v>
      </c>
      <c r="AO19" s="150">
        <v>19.3</v>
      </c>
      <c r="AP19" s="150">
        <v>19.3</v>
      </c>
    </row>
    <row r="20" spans="1:42">
      <c r="B20" t="s">
        <v>10</v>
      </c>
      <c r="C20" s="52">
        <v>19.399999999999999</v>
      </c>
      <c r="D20" s="52">
        <v>15.9</v>
      </c>
      <c r="E20" s="52">
        <v>19.399999999999999</v>
      </c>
      <c r="F20" s="52">
        <v>19.399999999999999</v>
      </c>
      <c r="G20" s="52">
        <v>19.399999999999999</v>
      </c>
      <c r="H20" s="52">
        <v>19.399999999999999</v>
      </c>
      <c r="I20" s="52">
        <v>19.399999999999999</v>
      </c>
      <c r="J20" s="150">
        <v>11.6</v>
      </c>
      <c r="K20" s="150">
        <v>11.6</v>
      </c>
      <c r="L20" s="150">
        <v>11.6</v>
      </c>
      <c r="M20" s="150">
        <v>11.6</v>
      </c>
      <c r="N20" s="150">
        <v>11.6</v>
      </c>
      <c r="O20" s="150">
        <v>11.6</v>
      </c>
      <c r="P20" s="150">
        <v>11.6</v>
      </c>
      <c r="Q20" s="150">
        <v>11.6</v>
      </c>
      <c r="R20" s="150">
        <v>11.6</v>
      </c>
      <c r="S20" s="150">
        <v>11.6</v>
      </c>
      <c r="T20" s="150">
        <v>11.6</v>
      </c>
      <c r="U20" s="150">
        <v>11.6</v>
      </c>
      <c r="V20" s="150">
        <v>11.6</v>
      </c>
      <c r="W20" s="150">
        <v>11.6</v>
      </c>
      <c r="X20" s="150">
        <v>11.6</v>
      </c>
      <c r="Y20" s="150">
        <v>11.6</v>
      </c>
      <c r="Z20" s="150">
        <v>11.6</v>
      </c>
      <c r="AA20" s="150">
        <v>11.6</v>
      </c>
      <c r="AB20" s="150">
        <v>11.6</v>
      </c>
      <c r="AC20" s="150">
        <v>11.6</v>
      </c>
      <c r="AD20" s="150">
        <v>11.6</v>
      </c>
      <c r="AE20" s="150">
        <v>11.6</v>
      </c>
      <c r="AF20" s="150">
        <v>11.6</v>
      </c>
      <c r="AG20" s="150">
        <v>11.6</v>
      </c>
      <c r="AH20" s="150">
        <v>11.6</v>
      </c>
      <c r="AI20" s="150">
        <v>11.6</v>
      </c>
      <c r="AJ20" s="150">
        <v>11.6</v>
      </c>
      <c r="AK20" s="150">
        <v>11.6</v>
      </c>
      <c r="AL20" s="150">
        <v>11.6</v>
      </c>
      <c r="AM20" s="150">
        <v>11.6</v>
      </c>
      <c r="AN20" s="150">
        <v>11.6</v>
      </c>
      <c r="AO20" s="150">
        <v>11.6</v>
      </c>
      <c r="AP20" s="150">
        <v>11.6</v>
      </c>
    </row>
    <row r="21" spans="1:42" ht="15" thickBot="1">
      <c r="B21" t="s">
        <v>11</v>
      </c>
      <c r="C21" s="151">
        <v>10.6</v>
      </c>
      <c r="D21" s="151">
        <v>9.6999999999999993</v>
      </c>
      <c r="E21" s="151">
        <v>10.6</v>
      </c>
      <c r="F21" s="151">
        <v>10.6</v>
      </c>
      <c r="G21" s="151">
        <v>10.6</v>
      </c>
      <c r="H21" s="151">
        <v>10.6</v>
      </c>
      <c r="I21" s="151">
        <v>10.6</v>
      </c>
      <c r="J21" s="151">
        <v>10.6</v>
      </c>
      <c r="K21" s="151">
        <v>10.6</v>
      </c>
      <c r="L21" s="152">
        <v>11.6</v>
      </c>
      <c r="M21" s="152">
        <v>11.6</v>
      </c>
      <c r="N21" s="152">
        <v>11.6</v>
      </c>
      <c r="O21" s="152">
        <v>11.6</v>
      </c>
      <c r="P21" s="153">
        <v>15.865384615384601</v>
      </c>
      <c r="Q21" s="153">
        <f t="shared" ref="Q21:AP21" si="3">P21</f>
        <v>15.865384615384601</v>
      </c>
      <c r="R21" s="153">
        <f t="shared" si="3"/>
        <v>15.865384615384601</v>
      </c>
      <c r="S21" s="153">
        <f t="shared" si="3"/>
        <v>15.865384615384601</v>
      </c>
      <c r="T21" s="153">
        <f t="shared" si="3"/>
        <v>15.865384615384601</v>
      </c>
      <c r="U21" s="153">
        <f t="shared" si="3"/>
        <v>15.865384615384601</v>
      </c>
      <c r="V21" s="153">
        <f t="shared" si="3"/>
        <v>15.865384615384601</v>
      </c>
      <c r="W21" s="153">
        <f t="shared" si="3"/>
        <v>15.865384615384601</v>
      </c>
      <c r="X21" s="153">
        <f t="shared" si="3"/>
        <v>15.865384615384601</v>
      </c>
      <c r="Y21" s="153">
        <f t="shared" si="3"/>
        <v>15.865384615384601</v>
      </c>
      <c r="Z21" s="153">
        <f t="shared" si="3"/>
        <v>15.865384615384601</v>
      </c>
      <c r="AA21" s="153">
        <f t="shared" si="3"/>
        <v>15.865384615384601</v>
      </c>
      <c r="AB21" s="153">
        <f t="shared" si="3"/>
        <v>15.865384615384601</v>
      </c>
      <c r="AC21" s="153">
        <f t="shared" si="3"/>
        <v>15.865384615384601</v>
      </c>
      <c r="AD21" s="153">
        <f t="shared" si="3"/>
        <v>15.865384615384601</v>
      </c>
      <c r="AE21" s="153">
        <f t="shared" si="3"/>
        <v>15.865384615384601</v>
      </c>
      <c r="AF21" s="153">
        <f t="shared" si="3"/>
        <v>15.865384615384601</v>
      </c>
      <c r="AG21" s="153">
        <f t="shared" si="3"/>
        <v>15.865384615384601</v>
      </c>
      <c r="AH21" s="153">
        <f t="shared" si="3"/>
        <v>15.865384615384601</v>
      </c>
      <c r="AI21" s="153">
        <f t="shared" si="3"/>
        <v>15.865384615384601</v>
      </c>
      <c r="AJ21" s="153">
        <f t="shared" si="3"/>
        <v>15.865384615384601</v>
      </c>
      <c r="AK21" s="153">
        <f t="shared" si="3"/>
        <v>15.865384615384601</v>
      </c>
      <c r="AL21" s="153">
        <f t="shared" si="3"/>
        <v>15.865384615384601</v>
      </c>
      <c r="AM21" s="153">
        <f t="shared" si="3"/>
        <v>15.865384615384601</v>
      </c>
      <c r="AN21" s="153">
        <f t="shared" si="3"/>
        <v>15.865384615384601</v>
      </c>
      <c r="AO21" s="153">
        <f t="shared" si="3"/>
        <v>15.865384615384601</v>
      </c>
      <c r="AP21" s="153">
        <f t="shared" si="3"/>
        <v>15.865384615384601</v>
      </c>
    </row>
    <row r="22" spans="1:42">
      <c r="C22" s="148"/>
      <c r="D22" s="148"/>
      <c r="E22" s="148"/>
      <c r="F22" s="148"/>
      <c r="G22" s="148"/>
      <c r="H22" s="148"/>
      <c r="I22" s="148"/>
      <c r="J22" s="148">
        <f t="shared" ref="J22:AP22" si="4">SUM(J17:J21)</f>
        <v>54.5</v>
      </c>
      <c r="K22" s="148">
        <f t="shared" si="4"/>
        <v>54.5</v>
      </c>
      <c r="L22" s="148">
        <f t="shared" si="4"/>
        <v>59.8</v>
      </c>
      <c r="M22" s="148">
        <f t="shared" si="4"/>
        <v>59.8</v>
      </c>
      <c r="N22" s="148">
        <f t="shared" si="4"/>
        <v>59.8</v>
      </c>
      <c r="O22" s="148">
        <f t="shared" si="4"/>
        <v>59.8</v>
      </c>
      <c r="P22" s="148">
        <f t="shared" si="4"/>
        <v>64.065384615384602</v>
      </c>
      <c r="Q22" s="148">
        <f t="shared" si="4"/>
        <v>64.065384615384602</v>
      </c>
      <c r="R22" s="148">
        <f>SUM(R17:R21)</f>
        <v>64.065384615384602</v>
      </c>
      <c r="S22" s="148">
        <f t="shared" si="4"/>
        <v>64.065384615384602</v>
      </c>
      <c r="T22" s="148">
        <f t="shared" si="4"/>
        <v>64.065384615384602</v>
      </c>
      <c r="U22" s="148">
        <f t="shared" si="4"/>
        <v>64.065384615384602</v>
      </c>
      <c r="V22" s="148">
        <f t="shared" si="4"/>
        <v>64.065384615384602</v>
      </c>
      <c r="W22" s="148">
        <f t="shared" si="4"/>
        <v>64.065384615384602</v>
      </c>
      <c r="X22" s="148">
        <f t="shared" si="4"/>
        <v>64.065384615384602</v>
      </c>
      <c r="Y22" s="148">
        <f t="shared" si="4"/>
        <v>64.065384615384602</v>
      </c>
      <c r="Z22" s="148">
        <f t="shared" si="4"/>
        <v>64.065384615384602</v>
      </c>
      <c r="AA22" s="148">
        <f t="shared" si="4"/>
        <v>64.065384615384602</v>
      </c>
      <c r="AB22" s="148">
        <f t="shared" si="4"/>
        <v>64.065384615384602</v>
      </c>
      <c r="AC22" s="148">
        <f t="shared" si="4"/>
        <v>64.065384615384602</v>
      </c>
      <c r="AD22" s="148">
        <f t="shared" si="4"/>
        <v>64.065384615384602</v>
      </c>
      <c r="AE22" s="148">
        <f t="shared" si="4"/>
        <v>64.065384615384602</v>
      </c>
      <c r="AF22" s="148">
        <f t="shared" si="4"/>
        <v>64.065384615384602</v>
      </c>
      <c r="AG22" s="148">
        <f t="shared" si="4"/>
        <v>64.065384615384602</v>
      </c>
      <c r="AH22" s="148">
        <f t="shared" si="4"/>
        <v>64.065384615384602</v>
      </c>
      <c r="AI22" s="148">
        <f t="shared" si="4"/>
        <v>64.065384615384602</v>
      </c>
      <c r="AJ22" s="148">
        <f t="shared" si="4"/>
        <v>64.065384615384602</v>
      </c>
      <c r="AK22" s="148">
        <f t="shared" si="4"/>
        <v>64.065384615384602</v>
      </c>
      <c r="AL22" s="148">
        <f t="shared" si="4"/>
        <v>64.065384615384602</v>
      </c>
      <c r="AM22" s="148">
        <f t="shared" si="4"/>
        <v>64.065384615384602</v>
      </c>
      <c r="AN22" s="148">
        <f t="shared" si="4"/>
        <v>64.065384615384602</v>
      </c>
      <c r="AO22" s="148">
        <f t="shared" si="4"/>
        <v>64.065384615384602</v>
      </c>
      <c r="AP22" s="148">
        <f t="shared" si="4"/>
        <v>64.065384615384602</v>
      </c>
    </row>
    <row r="24" spans="1:42">
      <c r="A24" t="s">
        <v>210</v>
      </c>
      <c r="B24" s="21"/>
      <c r="C24" s="21"/>
    </row>
    <row r="25" spans="1:42">
      <c r="B25" t="s">
        <v>8</v>
      </c>
      <c r="C25" s="139" t="s">
        <v>74</v>
      </c>
      <c r="D25" s="140">
        <f t="shared" ref="D25:AP25" si="5">COUNTIF(D35:D616,"LT-CAD")*2</f>
        <v>12</v>
      </c>
      <c r="E25" s="140">
        <f t="shared" si="5"/>
        <v>8</v>
      </c>
      <c r="F25" s="140">
        <f t="shared" si="5"/>
        <v>4</v>
      </c>
      <c r="G25" s="140">
        <f t="shared" si="5"/>
        <v>4</v>
      </c>
      <c r="H25" s="140">
        <f t="shared" si="5"/>
        <v>8</v>
      </c>
      <c r="I25" s="140">
        <f t="shared" si="5"/>
        <v>8</v>
      </c>
      <c r="J25" s="140">
        <f t="shared" si="5"/>
        <v>8</v>
      </c>
      <c r="K25" s="140">
        <f t="shared" si="5"/>
        <v>8</v>
      </c>
      <c r="L25" s="140">
        <f t="shared" si="5"/>
        <v>8</v>
      </c>
      <c r="M25" s="140">
        <f>COUNTIF(M35:M616,"LT-CAD")*2</f>
        <v>6</v>
      </c>
      <c r="N25" s="140">
        <f t="shared" si="5"/>
        <v>4</v>
      </c>
      <c r="O25" s="140">
        <f t="shared" si="5"/>
        <v>6</v>
      </c>
      <c r="P25" s="140">
        <f t="shared" si="5"/>
        <v>10</v>
      </c>
      <c r="Q25" s="140">
        <f t="shared" si="5"/>
        <v>10</v>
      </c>
      <c r="R25" s="140">
        <f t="shared" si="5"/>
        <v>12</v>
      </c>
      <c r="S25" s="140">
        <f t="shared" si="5"/>
        <v>16</v>
      </c>
      <c r="T25" s="140">
        <f t="shared" si="5"/>
        <v>18</v>
      </c>
      <c r="U25" s="140">
        <f t="shared" si="5"/>
        <v>14</v>
      </c>
      <c r="V25" s="140">
        <f t="shared" si="5"/>
        <v>18</v>
      </c>
      <c r="W25" s="140">
        <f t="shared" si="5"/>
        <v>20</v>
      </c>
      <c r="X25" s="140">
        <f t="shared" si="5"/>
        <v>20</v>
      </c>
      <c r="Y25" s="140">
        <f t="shared" si="5"/>
        <v>14</v>
      </c>
      <c r="Z25" s="140">
        <f t="shared" si="5"/>
        <v>20</v>
      </c>
      <c r="AA25" s="140">
        <f t="shared" si="5"/>
        <v>22</v>
      </c>
      <c r="AB25" s="140">
        <f t="shared" si="5"/>
        <v>18</v>
      </c>
      <c r="AC25" s="140">
        <f t="shared" si="5"/>
        <v>16</v>
      </c>
      <c r="AD25" s="140">
        <f t="shared" si="5"/>
        <v>22</v>
      </c>
      <c r="AE25" s="140">
        <f t="shared" si="5"/>
        <v>24</v>
      </c>
      <c r="AF25" s="140">
        <f t="shared" si="5"/>
        <v>18</v>
      </c>
      <c r="AG25" s="140">
        <f t="shared" si="5"/>
        <v>22</v>
      </c>
      <c r="AH25" s="140">
        <f t="shared" si="5"/>
        <v>24</v>
      </c>
      <c r="AI25" s="140">
        <f t="shared" si="5"/>
        <v>28</v>
      </c>
      <c r="AJ25" s="140">
        <f t="shared" si="5"/>
        <v>20</v>
      </c>
      <c r="AK25" s="140">
        <f t="shared" si="5"/>
        <v>24</v>
      </c>
      <c r="AL25" s="140">
        <f t="shared" si="5"/>
        <v>16</v>
      </c>
      <c r="AM25" s="140">
        <f t="shared" si="5"/>
        <v>20</v>
      </c>
      <c r="AN25" s="140">
        <f t="shared" si="5"/>
        <v>12</v>
      </c>
      <c r="AO25" s="140">
        <f t="shared" si="5"/>
        <v>20</v>
      </c>
      <c r="AP25" s="140">
        <f t="shared" si="5"/>
        <v>14</v>
      </c>
    </row>
    <row r="26" spans="1:42">
      <c r="B26" t="s">
        <v>11</v>
      </c>
      <c r="C26" s="141" t="s">
        <v>75</v>
      </c>
      <c r="D26" s="142">
        <f t="shared" ref="D26:AP26" si="6">COUNTIF(D35:D616,"LT-FO")*2</f>
        <v>34</v>
      </c>
      <c r="E26" s="142">
        <f t="shared" si="6"/>
        <v>34</v>
      </c>
      <c r="F26" s="142">
        <f t="shared" si="6"/>
        <v>38</v>
      </c>
      <c r="G26" s="142">
        <f t="shared" si="6"/>
        <v>36</v>
      </c>
      <c r="H26" s="142">
        <f t="shared" si="6"/>
        <v>24</v>
      </c>
      <c r="I26" s="142">
        <f t="shared" si="6"/>
        <v>24</v>
      </c>
      <c r="J26" s="142">
        <f t="shared" si="6"/>
        <v>24</v>
      </c>
      <c r="K26" s="142">
        <f t="shared" si="6"/>
        <v>16</v>
      </c>
      <c r="L26" s="142">
        <f t="shared" si="6"/>
        <v>8</v>
      </c>
      <c r="M26" s="142">
        <f t="shared" si="6"/>
        <v>12</v>
      </c>
      <c r="N26" s="142">
        <f t="shared" si="6"/>
        <v>24</v>
      </c>
      <c r="O26" s="142">
        <f t="shared" si="6"/>
        <v>32</v>
      </c>
      <c r="P26" s="142">
        <f t="shared" si="6"/>
        <v>36</v>
      </c>
      <c r="Q26" s="142">
        <f t="shared" si="6"/>
        <v>24</v>
      </c>
      <c r="R26" s="142">
        <f t="shared" si="6"/>
        <v>26</v>
      </c>
      <c r="S26" s="142">
        <f t="shared" si="6"/>
        <v>26</v>
      </c>
      <c r="T26" s="142">
        <f t="shared" si="6"/>
        <v>28</v>
      </c>
      <c r="U26" s="142">
        <f t="shared" si="6"/>
        <v>30</v>
      </c>
      <c r="V26" s="142">
        <f t="shared" si="6"/>
        <v>28</v>
      </c>
      <c r="W26" s="142">
        <f t="shared" si="6"/>
        <v>32</v>
      </c>
      <c r="X26" s="142">
        <f t="shared" si="6"/>
        <v>34</v>
      </c>
      <c r="Y26" s="142">
        <f t="shared" si="6"/>
        <v>40</v>
      </c>
      <c r="Z26" s="142">
        <f t="shared" si="6"/>
        <v>36</v>
      </c>
      <c r="AA26" s="142">
        <f t="shared" si="6"/>
        <v>32</v>
      </c>
      <c r="AB26" s="142">
        <f t="shared" si="6"/>
        <v>24</v>
      </c>
      <c r="AC26" s="142">
        <f t="shared" si="6"/>
        <v>38</v>
      </c>
      <c r="AD26" s="142">
        <f t="shared" si="6"/>
        <v>34</v>
      </c>
      <c r="AE26" s="142">
        <f t="shared" si="6"/>
        <v>32</v>
      </c>
      <c r="AF26" s="142">
        <f t="shared" si="6"/>
        <v>32</v>
      </c>
      <c r="AG26" s="142">
        <f t="shared" si="6"/>
        <v>34</v>
      </c>
      <c r="AH26" s="142">
        <f t="shared" si="6"/>
        <v>32</v>
      </c>
      <c r="AI26" s="142">
        <f t="shared" si="6"/>
        <v>28</v>
      </c>
      <c r="AJ26" s="142">
        <f t="shared" si="6"/>
        <v>36</v>
      </c>
      <c r="AK26" s="142">
        <f t="shared" si="6"/>
        <v>34</v>
      </c>
      <c r="AL26" s="142">
        <f t="shared" si="6"/>
        <v>30</v>
      </c>
      <c r="AM26" s="142">
        <f t="shared" si="6"/>
        <v>28</v>
      </c>
      <c r="AN26" s="142">
        <f t="shared" si="6"/>
        <v>36</v>
      </c>
      <c r="AO26" s="142">
        <f t="shared" si="6"/>
        <v>28</v>
      </c>
      <c r="AP26" s="142">
        <f t="shared" si="6"/>
        <v>26</v>
      </c>
    </row>
    <row r="27" spans="1:42" ht="15" thickBot="1">
      <c r="B27" t="s">
        <v>10</v>
      </c>
      <c r="C27" s="143" t="s">
        <v>76</v>
      </c>
      <c r="D27" s="144">
        <f t="shared" ref="D27:AP27" si="7">COUNTIF(D35:D616,"LT-CP")*2</f>
        <v>28</v>
      </c>
      <c r="E27" s="144">
        <f t="shared" si="7"/>
        <v>32</v>
      </c>
      <c r="F27" s="144">
        <f t="shared" si="7"/>
        <v>32</v>
      </c>
      <c r="G27" s="144">
        <f t="shared" si="7"/>
        <v>26</v>
      </c>
      <c r="H27" s="144">
        <f t="shared" si="7"/>
        <v>26</v>
      </c>
      <c r="I27" s="144">
        <f t="shared" si="7"/>
        <v>20</v>
      </c>
      <c r="J27" s="144">
        <f t="shared" si="7"/>
        <v>20</v>
      </c>
      <c r="K27" s="144">
        <f t="shared" si="7"/>
        <v>18</v>
      </c>
      <c r="L27" s="144">
        <f t="shared" si="7"/>
        <v>18</v>
      </c>
      <c r="M27" s="144">
        <f t="shared" si="7"/>
        <v>20</v>
      </c>
      <c r="N27" s="144">
        <f t="shared" si="7"/>
        <v>20</v>
      </c>
      <c r="O27" s="144">
        <f t="shared" si="7"/>
        <v>22</v>
      </c>
      <c r="P27" s="144">
        <f t="shared" si="7"/>
        <v>22</v>
      </c>
      <c r="Q27" s="144">
        <f t="shared" si="7"/>
        <v>20</v>
      </c>
      <c r="R27" s="144">
        <f t="shared" si="7"/>
        <v>20</v>
      </c>
      <c r="S27" s="144">
        <f t="shared" si="7"/>
        <v>18</v>
      </c>
      <c r="T27" s="144">
        <f t="shared" si="7"/>
        <v>18</v>
      </c>
      <c r="U27" s="144">
        <f t="shared" si="7"/>
        <v>20</v>
      </c>
      <c r="V27" s="144">
        <f t="shared" si="7"/>
        <v>18</v>
      </c>
      <c r="W27" s="144">
        <f t="shared" si="7"/>
        <v>12</v>
      </c>
      <c r="X27" s="144">
        <f t="shared" si="7"/>
        <v>12</v>
      </c>
      <c r="Y27" s="144">
        <f t="shared" si="7"/>
        <v>12</v>
      </c>
      <c r="Z27" s="144">
        <f t="shared" si="7"/>
        <v>10</v>
      </c>
      <c r="AA27" s="144">
        <f t="shared" si="7"/>
        <v>12</v>
      </c>
      <c r="AB27" s="144">
        <f t="shared" si="7"/>
        <v>20</v>
      </c>
      <c r="AC27" s="144">
        <f t="shared" si="7"/>
        <v>12</v>
      </c>
      <c r="AD27" s="144">
        <f t="shared" si="7"/>
        <v>12</v>
      </c>
      <c r="AE27" s="144">
        <f t="shared" si="7"/>
        <v>12</v>
      </c>
      <c r="AF27" s="144">
        <f t="shared" si="7"/>
        <v>12</v>
      </c>
      <c r="AG27" s="144">
        <f t="shared" si="7"/>
        <v>12</v>
      </c>
      <c r="AH27" s="144">
        <f t="shared" si="7"/>
        <v>12</v>
      </c>
      <c r="AI27" s="144">
        <f t="shared" si="7"/>
        <v>12</v>
      </c>
      <c r="AJ27" s="144">
        <f t="shared" si="7"/>
        <v>12</v>
      </c>
      <c r="AK27" s="144">
        <f t="shared" si="7"/>
        <v>12</v>
      </c>
      <c r="AL27" s="144">
        <f t="shared" si="7"/>
        <v>12</v>
      </c>
      <c r="AM27" s="144">
        <f t="shared" si="7"/>
        <v>12</v>
      </c>
      <c r="AN27" s="144">
        <f t="shared" si="7"/>
        <v>12</v>
      </c>
      <c r="AO27" s="144">
        <f t="shared" si="7"/>
        <v>12</v>
      </c>
      <c r="AP27" s="144">
        <f t="shared" si="7"/>
        <v>12</v>
      </c>
    </row>
    <row r="28" spans="1:42">
      <c r="A28" t="s">
        <v>211</v>
      </c>
      <c r="C28" s="145" t="s">
        <v>74</v>
      </c>
      <c r="D28" s="146">
        <f t="shared" ref="D28:AP28" si="8">SUM(D17:D19)-D25</f>
        <v>57.400000000000006</v>
      </c>
      <c r="E28" s="146">
        <f t="shared" si="8"/>
        <v>17.3</v>
      </c>
      <c r="F28" s="146">
        <f t="shared" si="8"/>
        <v>21.3</v>
      </c>
      <c r="G28" s="146">
        <f t="shared" si="8"/>
        <v>21.3</v>
      </c>
      <c r="H28" s="146">
        <f t="shared" si="8"/>
        <v>17.3</v>
      </c>
      <c r="I28" s="146">
        <f t="shared" si="8"/>
        <v>17.3</v>
      </c>
      <c r="J28" s="146">
        <f t="shared" si="8"/>
        <v>24.299999999999997</v>
      </c>
      <c r="K28" s="146">
        <f>SUM(K17:K19)-K25</f>
        <v>24.299999999999997</v>
      </c>
      <c r="L28" s="146">
        <f t="shared" si="8"/>
        <v>28.599999999999994</v>
      </c>
      <c r="M28" s="146">
        <f t="shared" si="8"/>
        <v>30.599999999999994</v>
      </c>
      <c r="N28" s="146">
        <f t="shared" si="8"/>
        <v>32.599999999999994</v>
      </c>
      <c r="O28" s="146">
        <f t="shared" si="8"/>
        <v>30.599999999999994</v>
      </c>
      <c r="P28" s="146">
        <f t="shared" si="8"/>
        <v>26.599999999999994</v>
      </c>
      <c r="Q28" s="146">
        <f t="shared" si="8"/>
        <v>26.599999999999994</v>
      </c>
      <c r="R28" s="146">
        <f t="shared" si="8"/>
        <v>24.599999999999994</v>
      </c>
      <c r="S28" s="146">
        <f t="shared" si="8"/>
        <v>20.599999999999994</v>
      </c>
      <c r="T28" s="146">
        <f t="shared" si="8"/>
        <v>18.599999999999994</v>
      </c>
      <c r="U28" s="146">
        <f t="shared" si="8"/>
        <v>22.599999999999994</v>
      </c>
      <c r="V28" s="146">
        <f t="shared" si="8"/>
        <v>18.599999999999994</v>
      </c>
      <c r="W28" s="146">
        <f t="shared" si="8"/>
        <v>16.599999999999994</v>
      </c>
      <c r="X28" s="146">
        <f t="shared" si="8"/>
        <v>16.599999999999994</v>
      </c>
      <c r="Y28" s="146">
        <f t="shared" si="8"/>
        <v>22.599999999999994</v>
      </c>
      <c r="Z28" s="146">
        <f t="shared" si="8"/>
        <v>16.599999999999994</v>
      </c>
      <c r="AA28" s="146">
        <f t="shared" si="8"/>
        <v>14.599999999999994</v>
      </c>
      <c r="AB28" s="146">
        <f t="shared" si="8"/>
        <v>18.599999999999994</v>
      </c>
      <c r="AC28" s="146">
        <f t="shared" si="8"/>
        <v>20.599999999999994</v>
      </c>
      <c r="AD28" s="146">
        <f t="shared" si="8"/>
        <v>14.599999999999994</v>
      </c>
      <c r="AE28" s="146">
        <f t="shared" si="8"/>
        <v>12.599999999999994</v>
      </c>
      <c r="AF28" s="146">
        <f t="shared" si="8"/>
        <v>18.599999999999994</v>
      </c>
      <c r="AG28" s="146">
        <f t="shared" si="8"/>
        <v>14.599999999999994</v>
      </c>
      <c r="AH28" s="146">
        <f t="shared" si="8"/>
        <v>12.599999999999994</v>
      </c>
      <c r="AI28" s="146">
        <f t="shared" si="8"/>
        <v>8.5999999999999943</v>
      </c>
      <c r="AJ28" s="146">
        <f t="shared" si="8"/>
        <v>16.599999999999994</v>
      </c>
      <c r="AK28" s="146">
        <f t="shared" si="8"/>
        <v>12.599999999999994</v>
      </c>
      <c r="AL28" s="146">
        <f t="shared" si="8"/>
        <v>20.599999999999994</v>
      </c>
      <c r="AM28" s="146">
        <f t="shared" si="8"/>
        <v>16.599999999999994</v>
      </c>
      <c r="AN28" s="146">
        <f t="shared" si="8"/>
        <v>24.599999999999994</v>
      </c>
      <c r="AO28" s="146">
        <f t="shared" si="8"/>
        <v>16.599999999999994</v>
      </c>
      <c r="AP28" s="146">
        <f t="shared" si="8"/>
        <v>22.599999999999994</v>
      </c>
    </row>
    <row r="29" spans="1:42">
      <c r="C29" s="141" t="s">
        <v>76</v>
      </c>
      <c r="D29" s="142">
        <f t="shared" ref="D29:AP29" si="9">IF(D28&gt;0,(SUM(D17:D19)-D25)+D20-D27,IF(D27&gt;D20,D27-D20,D20-D27))</f>
        <v>45.300000000000011</v>
      </c>
      <c r="E29" s="142">
        <f t="shared" si="9"/>
        <v>4.7000000000000028</v>
      </c>
      <c r="F29" s="142">
        <f t="shared" si="9"/>
        <v>8.7000000000000028</v>
      </c>
      <c r="G29" s="142">
        <f t="shared" si="9"/>
        <v>14.700000000000003</v>
      </c>
      <c r="H29" s="142">
        <f t="shared" si="9"/>
        <v>10.700000000000003</v>
      </c>
      <c r="I29" s="142">
        <f t="shared" si="9"/>
        <v>16.700000000000003</v>
      </c>
      <c r="J29" s="142">
        <f t="shared" si="9"/>
        <v>15.899999999999999</v>
      </c>
      <c r="K29" s="142">
        <f t="shared" si="9"/>
        <v>17.899999999999999</v>
      </c>
      <c r="L29" s="142">
        <f t="shared" si="9"/>
        <v>22.199999999999996</v>
      </c>
      <c r="M29" s="142">
        <f t="shared" si="9"/>
        <v>22.199999999999996</v>
      </c>
      <c r="N29" s="142">
        <f t="shared" si="9"/>
        <v>24.199999999999996</v>
      </c>
      <c r="O29" s="142">
        <f t="shared" si="9"/>
        <v>20.199999999999996</v>
      </c>
      <c r="P29" s="142">
        <f t="shared" si="9"/>
        <v>16.199999999999996</v>
      </c>
      <c r="Q29" s="142">
        <f t="shared" si="9"/>
        <v>18.199999999999996</v>
      </c>
      <c r="R29" s="142">
        <f t="shared" si="9"/>
        <v>16.199999999999996</v>
      </c>
      <c r="S29" s="142">
        <f t="shared" si="9"/>
        <v>14.199999999999996</v>
      </c>
      <c r="T29" s="142">
        <f t="shared" si="9"/>
        <v>12.199999999999996</v>
      </c>
      <c r="U29" s="142">
        <f t="shared" si="9"/>
        <v>14.199999999999996</v>
      </c>
      <c r="V29" s="142">
        <f t="shared" si="9"/>
        <v>12.199999999999996</v>
      </c>
      <c r="W29" s="142">
        <f t="shared" si="9"/>
        <v>16.199999999999996</v>
      </c>
      <c r="X29" s="142">
        <f t="shared" si="9"/>
        <v>16.199999999999996</v>
      </c>
      <c r="Y29" s="142">
        <f t="shared" si="9"/>
        <v>22.199999999999996</v>
      </c>
      <c r="Z29" s="142">
        <f t="shared" si="9"/>
        <v>18.199999999999996</v>
      </c>
      <c r="AA29" s="142">
        <f t="shared" si="9"/>
        <v>14.199999999999996</v>
      </c>
      <c r="AB29" s="142">
        <f t="shared" si="9"/>
        <v>10.199999999999996</v>
      </c>
      <c r="AC29" s="142">
        <f t="shared" si="9"/>
        <v>20.199999999999996</v>
      </c>
      <c r="AD29" s="142">
        <f t="shared" si="9"/>
        <v>14.199999999999996</v>
      </c>
      <c r="AE29" s="142">
        <f t="shared" si="9"/>
        <v>12.199999999999996</v>
      </c>
      <c r="AF29" s="142">
        <f t="shared" si="9"/>
        <v>18.199999999999996</v>
      </c>
      <c r="AG29" s="142">
        <f t="shared" si="9"/>
        <v>14.199999999999996</v>
      </c>
      <c r="AH29" s="142">
        <f t="shared" si="9"/>
        <v>12.199999999999996</v>
      </c>
      <c r="AI29" s="142">
        <f t="shared" si="9"/>
        <v>8.1999999999999957</v>
      </c>
      <c r="AJ29" s="142">
        <f t="shared" si="9"/>
        <v>16.199999999999996</v>
      </c>
      <c r="AK29" s="142">
        <f t="shared" si="9"/>
        <v>12.199999999999996</v>
      </c>
      <c r="AL29" s="142">
        <f t="shared" si="9"/>
        <v>20.199999999999996</v>
      </c>
      <c r="AM29" s="142">
        <f t="shared" si="9"/>
        <v>16.199999999999996</v>
      </c>
      <c r="AN29" s="142">
        <f t="shared" si="9"/>
        <v>24.199999999999996</v>
      </c>
      <c r="AO29" s="142">
        <f t="shared" si="9"/>
        <v>16.199999999999996</v>
      </c>
      <c r="AP29" s="142">
        <f t="shared" si="9"/>
        <v>22.199999999999996</v>
      </c>
    </row>
    <row r="30" spans="1:42" ht="15" thickBot="1">
      <c r="C30" s="143" t="s">
        <v>75</v>
      </c>
      <c r="D30" s="154">
        <f t="shared" ref="D30:AP30" si="10">D29+D21-D26</f>
        <v>21.000000000000014</v>
      </c>
      <c r="E30" s="154">
        <f t="shared" si="10"/>
        <v>-18.699999999999996</v>
      </c>
      <c r="F30" s="154">
        <f t="shared" si="10"/>
        <v>-18.699999999999996</v>
      </c>
      <c r="G30" s="154">
        <f t="shared" si="10"/>
        <v>-10.699999999999996</v>
      </c>
      <c r="H30" s="154">
        <f t="shared" si="10"/>
        <v>-2.6999999999999957</v>
      </c>
      <c r="I30" s="154">
        <f t="shared" si="10"/>
        <v>3.3000000000000043</v>
      </c>
      <c r="J30" s="154">
        <f t="shared" si="10"/>
        <v>2.5</v>
      </c>
      <c r="K30" s="154">
        <f t="shared" si="10"/>
        <v>12.5</v>
      </c>
      <c r="L30" s="154">
        <f t="shared" si="10"/>
        <v>25.799999999999997</v>
      </c>
      <c r="M30" s="154">
        <f t="shared" si="10"/>
        <v>21.799999999999997</v>
      </c>
      <c r="N30" s="154">
        <f t="shared" si="10"/>
        <v>11.799999999999997</v>
      </c>
      <c r="O30" s="154">
        <f t="shared" si="10"/>
        <v>-0.20000000000000284</v>
      </c>
      <c r="P30" s="154">
        <f t="shared" si="10"/>
        <v>-3.9346153846154053</v>
      </c>
      <c r="Q30" s="154">
        <f t="shared" si="10"/>
        <v>10.065384615384595</v>
      </c>
      <c r="R30" s="154">
        <f t="shared" si="10"/>
        <v>6.0653846153845947</v>
      </c>
      <c r="S30" s="154">
        <f t="shared" si="10"/>
        <v>4.0653846153845947</v>
      </c>
      <c r="T30" s="154">
        <f t="shared" si="10"/>
        <v>6.5384615384594724E-2</v>
      </c>
      <c r="U30" s="154">
        <f t="shared" si="10"/>
        <v>6.5384615384594724E-2</v>
      </c>
      <c r="V30" s="154">
        <f t="shared" si="10"/>
        <v>6.5384615384594724E-2</v>
      </c>
      <c r="W30" s="154">
        <f>W29+W21-W26</f>
        <v>6.5384615384594724E-2</v>
      </c>
      <c r="X30" s="154">
        <f>X29+X21-X26</f>
        <v>-1.9346153846154053</v>
      </c>
      <c r="Y30" s="154">
        <f t="shared" si="10"/>
        <v>-1.9346153846154053</v>
      </c>
      <c r="Z30" s="154">
        <f t="shared" si="10"/>
        <v>-1.9346153846154053</v>
      </c>
      <c r="AA30" s="154">
        <f t="shared" si="10"/>
        <v>-1.9346153846154053</v>
      </c>
      <c r="AB30" s="154">
        <f t="shared" si="10"/>
        <v>2.0653846153845947</v>
      </c>
      <c r="AC30" s="154">
        <f t="shared" si="10"/>
        <v>-1.9346153846154053</v>
      </c>
      <c r="AD30" s="154">
        <f t="shared" si="10"/>
        <v>-3.9346153846154053</v>
      </c>
      <c r="AE30" s="154">
        <f t="shared" si="10"/>
        <v>-3.9346153846154053</v>
      </c>
      <c r="AF30" s="154">
        <f t="shared" si="10"/>
        <v>2.0653846153845947</v>
      </c>
      <c r="AG30" s="154">
        <f t="shared" si="10"/>
        <v>-3.9346153846154053</v>
      </c>
      <c r="AH30" s="154">
        <f t="shared" si="10"/>
        <v>-3.9346153846154053</v>
      </c>
      <c r="AI30" s="154">
        <f t="shared" si="10"/>
        <v>-3.9346153846154053</v>
      </c>
      <c r="AJ30" s="154">
        <f t="shared" si="10"/>
        <v>-3.9346153846154053</v>
      </c>
      <c r="AK30" s="154">
        <f t="shared" si="10"/>
        <v>-5.9346153846154053</v>
      </c>
      <c r="AL30" s="154">
        <f t="shared" si="10"/>
        <v>6.0653846153845947</v>
      </c>
      <c r="AM30" s="154">
        <f t="shared" si="10"/>
        <v>4.0653846153845947</v>
      </c>
      <c r="AN30" s="154">
        <f t="shared" si="10"/>
        <v>4.0653846153845947</v>
      </c>
      <c r="AO30" s="154">
        <f t="shared" si="10"/>
        <v>4.0653846153845947</v>
      </c>
      <c r="AP30" s="154">
        <f t="shared" si="10"/>
        <v>12.065384615384595</v>
      </c>
    </row>
    <row r="31" spans="1:42">
      <c r="B31" t="s">
        <v>77</v>
      </c>
      <c r="C31" s="137"/>
      <c r="D31" s="138">
        <f t="shared" ref="D31:L31" si="11">SUM(D25:D27)</f>
        <v>74</v>
      </c>
      <c r="E31" s="138">
        <f t="shared" si="11"/>
        <v>74</v>
      </c>
      <c r="F31" s="138">
        <f t="shared" si="11"/>
        <v>74</v>
      </c>
      <c r="G31" s="138">
        <f t="shared" si="11"/>
        <v>66</v>
      </c>
      <c r="H31" s="138">
        <f t="shared" si="11"/>
        <v>58</v>
      </c>
      <c r="I31" s="138">
        <f t="shared" si="11"/>
        <v>52</v>
      </c>
      <c r="J31" s="138">
        <f t="shared" si="11"/>
        <v>52</v>
      </c>
      <c r="K31" s="138">
        <f t="shared" si="11"/>
        <v>42</v>
      </c>
      <c r="L31" s="138">
        <f t="shared" si="11"/>
        <v>34</v>
      </c>
      <c r="M31" s="138">
        <f>SUM(M25:M27)</f>
        <v>38</v>
      </c>
      <c r="N31" s="138">
        <f t="shared" ref="N31:AP31" si="12">SUM(N25:N27)</f>
        <v>48</v>
      </c>
      <c r="O31" s="138">
        <f t="shared" si="12"/>
        <v>60</v>
      </c>
      <c r="P31" s="138">
        <f t="shared" si="12"/>
        <v>68</v>
      </c>
      <c r="Q31" s="138">
        <f t="shared" si="12"/>
        <v>54</v>
      </c>
      <c r="R31" s="138">
        <f t="shared" si="12"/>
        <v>58</v>
      </c>
      <c r="S31" s="138">
        <f t="shared" si="12"/>
        <v>60</v>
      </c>
      <c r="T31" s="138">
        <f t="shared" si="12"/>
        <v>64</v>
      </c>
      <c r="U31" s="138">
        <f t="shared" si="12"/>
        <v>64</v>
      </c>
      <c r="V31" s="138">
        <f t="shared" si="12"/>
        <v>64</v>
      </c>
      <c r="W31" s="138">
        <f t="shared" si="12"/>
        <v>64</v>
      </c>
      <c r="X31" s="138">
        <f t="shared" si="12"/>
        <v>66</v>
      </c>
      <c r="Y31" s="138">
        <f t="shared" si="12"/>
        <v>66</v>
      </c>
      <c r="Z31" s="138">
        <f t="shared" si="12"/>
        <v>66</v>
      </c>
      <c r="AA31" s="138">
        <f t="shared" si="12"/>
        <v>66</v>
      </c>
      <c r="AB31" s="138">
        <f t="shared" si="12"/>
        <v>62</v>
      </c>
      <c r="AC31" s="138">
        <f t="shared" si="12"/>
        <v>66</v>
      </c>
      <c r="AD31" s="138">
        <f t="shared" si="12"/>
        <v>68</v>
      </c>
      <c r="AE31" s="138">
        <f t="shared" si="12"/>
        <v>68</v>
      </c>
      <c r="AF31" s="138">
        <f t="shared" si="12"/>
        <v>62</v>
      </c>
      <c r="AG31" s="138">
        <f t="shared" si="12"/>
        <v>68</v>
      </c>
      <c r="AH31" s="138">
        <f t="shared" si="12"/>
        <v>68</v>
      </c>
      <c r="AI31" s="138">
        <f t="shared" si="12"/>
        <v>68</v>
      </c>
      <c r="AJ31" s="138">
        <f t="shared" si="12"/>
        <v>68</v>
      </c>
      <c r="AK31" s="138">
        <f t="shared" si="12"/>
        <v>70</v>
      </c>
      <c r="AL31" s="138">
        <f t="shared" si="12"/>
        <v>58</v>
      </c>
      <c r="AM31" s="138">
        <f t="shared" si="12"/>
        <v>60</v>
      </c>
      <c r="AN31" s="138">
        <f t="shared" si="12"/>
        <v>60</v>
      </c>
      <c r="AO31" s="138">
        <f t="shared" si="12"/>
        <v>60</v>
      </c>
      <c r="AP31" s="138">
        <f t="shared" si="12"/>
        <v>52</v>
      </c>
    </row>
    <row r="32" spans="1:42">
      <c r="C32" s="135"/>
      <c r="D32" s="136">
        <f t="shared" ref="D32:AP32" si="13">D30</f>
        <v>21.000000000000014</v>
      </c>
      <c r="E32" s="136">
        <f t="shared" si="13"/>
        <v>-18.699999999999996</v>
      </c>
      <c r="F32" s="136">
        <f t="shared" si="13"/>
        <v>-18.699999999999996</v>
      </c>
      <c r="G32" s="136">
        <f t="shared" si="13"/>
        <v>-10.699999999999996</v>
      </c>
      <c r="H32" s="136">
        <f t="shared" si="13"/>
        <v>-2.6999999999999957</v>
      </c>
      <c r="I32" s="136">
        <f t="shared" si="13"/>
        <v>3.3000000000000043</v>
      </c>
      <c r="J32" s="136">
        <f t="shared" si="13"/>
        <v>2.5</v>
      </c>
      <c r="K32" s="136">
        <f t="shared" si="13"/>
        <v>12.5</v>
      </c>
      <c r="L32" s="136">
        <f t="shared" si="13"/>
        <v>25.799999999999997</v>
      </c>
      <c r="M32" s="136">
        <f t="shared" si="13"/>
        <v>21.799999999999997</v>
      </c>
      <c r="N32" s="136">
        <f t="shared" si="13"/>
        <v>11.799999999999997</v>
      </c>
      <c r="O32" s="136">
        <f t="shared" si="13"/>
        <v>-0.20000000000000284</v>
      </c>
      <c r="P32" s="136">
        <f t="shared" si="13"/>
        <v>-3.9346153846154053</v>
      </c>
      <c r="Q32" s="136">
        <f t="shared" si="13"/>
        <v>10.065384615384595</v>
      </c>
      <c r="R32" s="136">
        <f t="shared" si="13"/>
        <v>6.0653846153845947</v>
      </c>
      <c r="S32" s="136">
        <f t="shared" si="13"/>
        <v>4.0653846153845947</v>
      </c>
      <c r="T32" s="136">
        <f t="shared" si="13"/>
        <v>6.5384615384594724E-2</v>
      </c>
      <c r="U32" s="136">
        <f t="shared" si="13"/>
        <v>6.5384615384594724E-2</v>
      </c>
      <c r="V32" s="136">
        <f>V30</f>
        <v>6.5384615384594724E-2</v>
      </c>
      <c r="W32" s="136">
        <f t="shared" si="13"/>
        <v>6.5384615384594724E-2</v>
      </c>
      <c r="X32" s="136">
        <f>X30</f>
        <v>-1.9346153846154053</v>
      </c>
      <c r="Y32" s="136">
        <f t="shared" si="13"/>
        <v>-1.9346153846154053</v>
      </c>
      <c r="Z32" s="136">
        <f t="shared" si="13"/>
        <v>-1.9346153846154053</v>
      </c>
      <c r="AA32" s="136">
        <f t="shared" si="13"/>
        <v>-1.9346153846154053</v>
      </c>
      <c r="AB32" s="136">
        <f t="shared" si="13"/>
        <v>2.0653846153845947</v>
      </c>
      <c r="AC32" s="136">
        <f t="shared" ref="AC32:AK32" si="14">AC30</f>
        <v>-1.9346153846154053</v>
      </c>
      <c r="AD32" s="136">
        <f t="shared" si="14"/>
        <v>-3.9346153846154053</v>
      </c>
      <c r="AE32" s="136">
        <f t="shared" si="14"/>
        <v>-3.9346153846154053</v>
      </c>
      <c r="AF32" s="136">
        <f t="shared" si="14"/>
        <v>2.0653846153845947</v>
      </c>
      <c r="AG32" s="136">
        <f t="shared" si="14"/>
        <v>-3.9346153846154053</v>
      </c>
      <c r="AH32" s="136">
        <f t="shared" si="14"/>
        <v>-3.9346153846154053</v>
      </c>
      <c r="AI32" s="136">
        <f t="shared" si="14"/>
        <v>-3.9346153846154053</v>
      </c>
      <c r="AJ32" s="136">
        <f t="shared" si="14"/>
        <v>-3.9346153846154053</v>
      </c>
      <c r="AK32" s="136">
        <f t="shared" si="14"/>
        <v>-5.9346153846154053</v>
      </c>
      <c r="AL32" s="136">
        <f t="shared" si="13"/>
        <v>6.0653846153845947</v>
      </c>
      <c r="AM32" s="136">
        <f t="shared" si="13"/>
        <v>4.0653846153845947</v>
      </c>
      <c r="AN32" s="136">
        <f t="shared" si="13"/>
        <v>4.0653846153845947</v>
      </c>
      <c r="AO32" s="136">
        <f t="shared" si="13"/>
        <v>4.0653846153845947</v>
      </c>
      <c r="AP32" s="136">
        <f t="shared" si="13"/>
        <v>12.065384615384595</v>
      </c>
    </row>
    <row r="34" spans="1:13" ht="15" thickBot="1">
      <c r="D34" s="21"/>
      <c r="E34" s="21"/>
      <c r="F34" s="21"/>
      <c r="G34" s="21"/>
      <c r="H34" s="21"/>
      <c r="I34" s="21"/>
      <c r="J34" s="21"/>
      <c r="M34" s="21"/>
    </row>
    <row r="35" spans="1:13" hidden="1">
      <c r="A35" s="274">
        <v>45108</v>
      </c>
      <c r="C35" s="34"/>
      <c r="D35" s="114"/>
      <c r="E35" s="79" t="s">
        <v>166</v>
      </c>
    </row>
    <row r="36" spans="1:13" hidden="1">
      <c r="A36" s="266"/>
      <c r="C36" s="34"/>
      <c r="D36" s="115"/>
      <c r="E36" s="79"/>
    </row>
    <row r="37" spans="1:13" hidden="1">
      <c r="A37" s="266"/>
      <c r="C37" s="34"/>
      <c r="D37" s="116" t="s">
        <v>94</v>
      </c>
      <c r="E37" s="79"/>
    </row>
    <row r="38" spans="1:13" ht="15" hidden="1" thickBot="1">
      <c r="A38" s="266"/>
      <c r="C38" s="34"/>
      <c r="D38" s="33" t="s">
        <v>94</v>
      </c>
    </row>
    <row r="39" spans="1:13" hidden="1">
      <c r="A39" s="274">
        <v>45170</v>
      </c>
      <c r="D39" s="31" t="s">
        <v>95</v>
      </c>
      <c r="E39" s="78" t="s">
        <v>171</v>
      </c>
    </row>
    <row r="40" spans="1:13" ht="15" hidden="1" thickBot="1">
      <c r="A40" s="266"/>
      <c r="D40" s="32" t="s">
        <v>95</v>
      </c>
    </row>
    <row r="41" spans="1:13" hidden="1">
      <c r="A41" s="266"/>
      <c r="D41" s="72" t="s">
        <v>94</v>
      </c>
      <c r="E41" s="36" t="s">
        <v>94</v>
      </c>
      <c r="F41" s="36" t="s">
        <v>95</v>
      </c>
      <c r="G41" s="36" t="s">
        <v>95</v>
      </c>
      <c r="H41" s="37" t="s">
        <v>95</v>
      </c>
      <c r="I41" s="78" t="s">
        <v>172</v>
      </c>
    </row>
    <row r="42" spans="1:13" hidden="1">
      <c r="A42" s="266"/>
      <c r="D42" s="73" t="s">
        <v>94</v>
      </c>
      <c r="E42" s="34" t="s">
        <v>94</v>
      </c>
      <c r="F42" s="34" t="s">
        <v>95</v>
      </c>
      <c r="G42" s="34" t="s">
        <v>95</v>
      </c>
      <c r="H42" s="38" t="s">
        <v>95</v>
      </c>
      <c r="I42" s="78"/>
    </row>
    <row r="43" spans="1:13" hidden="1">
      <c r="A43" s="266"/>
      <c r="D43" s="73" t="s">
        <v>95</v>
      </c>
      <c r="E43" s="34"/>
      <c r="F43" s="34"/>
      <c r="G43" s="34"/>
      <c r="H43" s="38"/>
      <c r="I43" s="78"/>
    </row>
    <row r="44" spans="1:13" hidden="1">
      <c r="A44" s="266"/>
      <c r="D44" s="73" t="s">
        <v>95</v>
      </c>
      <c r="E44" s="34"/>
      <c r="H44" s="39"/>
    </row>
    <row r="45" spans="1:13" ht="15" hidden="1" thickBot="1">
      <c r="A45" s="266"/>
      <c r="D45" s="117"/>
      <c r="E45" s="48"/>
      <c r="F45" s="48"/>
      <c r="G45" s="48"/>
      <c r="H45" s="45"/>
    </row>
    <row r="46" spans="1:13" hidden="1">
      <c r="A46" s="266"/>
      <c r="D46" s="31" t="s">
        <v>99</v>
      </c>
    </row>
    <row r="47" spans="1:13" ht="15" hidden="1" thickBot="1">
      <c r="A47" s="266"/>
      <c r="D47" s="33" t="s">
        <v>99</v>
      </c>
    </row>
    <row r="48" spans="1:13" hidden="1">
      <c r="A48" s="274">
        <v>45200</v>
      </c>
      <c r="D48" s="72" t="s">
        <v>99</v>
      </c>
      <c r="E48" s="36" t="s">
        <v>99</v>
      </c>
      <c r="F48" s="37" t="s">
        <v>99</v>
      </c>
    </row>
    <row r="49" spans="1:12" hidden="1">
      <c r="A49" s="266"/>
      <c r="D49" s="73" t="s">
        <v>99</v>
      </c>
      <c r="E49" s="34" t="s">
        <v>99</v>
      </c>
      <c r="F49" s="38" t="s">
        <v>99</v>
      </c>
    </row>
    <row r="50" spans="1:12" hidden="1">
      <c r="A50" s="266"/>
      <c r="D50" s="73" t="s">
        <v>99</v>
      </c>
      <c r="E50" s="34" t="s">
        <v>99</v>
      </c>
      <c r="F50" s="38" t="s">
        <v>99</v>
      </c>
    </row>
    <row r="51" spans="1:12" hidden="1">
      <c r="A51" s="266"/>
      <c r="D51" s="73" t="s">
        <v>99</v>
      </c>
      <c r="E51" s="34" t="s">
        <v>99</v>
      </c>
      <c r="F51" s="38" t="s">
        <v>99</v>
      </c>
    </row>
    <row r="52" spans="1:12" hidden="1">
      <c r="A52" s="266"/>
      <c r="D52" s="73" t="s">
        <v>99</v>
      </c>
      <c r="E52" s="34" t="s">
        <v>99</v>
      </c>
      <c r="F52" s="38" t="s">
        <v>99</v>
      </c>
    </row>
    <row r="53" spans="1:12" ht="15" hidden="1" thickBot="1">
      <c r="A53" s="266"/>
      <c r="D53" s="112" t="s">
        <v>99</v>
      </c>
      <c r="E53" s="41" t="s">
        <v>99</v>
      </c>
      <c r="F53" s="42" t="s">
        <v>99</v>
      </c>
    </row>
    <row r="54" spans="1:12" hidden="1">
      <c r="A54" s="266"/>
      <c r="D54" s="72" t="s">
        <v>95</v>
      </c>
      <c r="E54" s="36" t="s">
        <v>95</v>
      </c>
      <c r="F54" s="37" t="s">
        <v>95</v>
      </c>
      <c r="G54" s="78" t="s">
        <v>174</v>
      </c>
    </row>
    <row r="55" spans="1:12" hidden="1">
      <c r="A55" s="266"/>
      <c r="D55" s="73" t="s">
        <v>95</v>
      </c>
      <c r="E55" s="34" t="s">
        <v>95</v>
      </c>
      <c r="F55" s="38" t="s">
        <v>95</v>
      </c>
    </row>
    <row r="56" spans="1:12" hidden="1">
      <c r="A56" s="266"/>
      <c r="D56" s="73" t="s">
        <v>95</v>
      </c>
      <c r="E56" s="34" t="s">
        <v>95</v>
      </c>
      <c r="F56" s="38" t="s">
        <v>95</v>
      </c>
    </row>
    <row r="57" spans="1:12" hidden="1">
      <c r="A57" s="266"/>
      <c r="D57" s="73" t="s">
        <v>95</v>
      </c>
      <c r="E57" s="34" t="s">
        <v>95</v>
      </c>
      <c r="F57" s="38" t="s">
        <v>95</v>
      </c>
    </row>
    <row r="58" spans="1:12" hidden="1">
      <c r="A58" s="266"/>
      <c r="D58" s="73" t="s">
        <v>95</v>
      </c>
      <c r="E58" s="34" t="s">
        <v>95</v>
      </c>
      <c r="F58" s="38" t="s">
        <v>95</v>
      </c>
      <c r="G58" s="34"/>
    </row>
    <row r="59" spans="1:12" ht="15" hidden="1" thickBot="1">
      <c r="A59" s="266"/>
      <c r="D59" s="117"/>
      <c r="E59" s="76"/>
      <c r="F59" s="118"/>
      <c r="G59" s="34"/>
    </row>
    <row r="60" spans="1:12" hidden="1">
      <c r="A60" s="266"/>
      <c r="D60" s="72" t="s">
        <v>95</v>
      </c>
      <c r="E60" s="36" t="s">
        <v>95</v>
      </c>
      <c r="F60" s="36" t="s">
        <v>95</v>
      </c>
      <c r="G60" s="37" t="s">
        <v>95</v>
      </c>
      <c r="H60" s="78" t="s">
        <v>175</v>
      </c>
    </row>
    <row r="61" spans="1:12" hidden="1">
      <c r="A61" s="266"/>
      <c r="D61" s="73" t="s">
        <v>95</v>
      </c>
      <c r="E61" s="34" t="s">
        <v>95</v>
      </c>
      <c r="F61" s="34" t="s">
        <v>95</v>
      </c>
      <c r="G61" s="38" t="s">
        <v>95</v>
      </c>
    </row>
    <row r="62" spans="1:12" ht="15" hidden="1" thickBot="1">
      <c r="A62" s="266"/>
      <c r="D62" s="112" t="s">
        <v>95</v>
      </c>
      <c r="E62" s="41" t="s">
        <v>95</v>
      </c>
      <c r="F62" s="41" t="s">
        <v>95</v>
      </c>
      <c r="G62" s="42" t="s">
        <v>95</v>
      </c>
    </row>
    <row r="63" spans="1:12" hidden="1">
      <c r="A63" s="266"/>
      <c r="D63" s="72" t="s">
        <v>94</v>
      </c>
      <c r="E63" s="36" t="s">
        <v>94</v>
      </c>
      <c r="F63" s="36" t="s">
        <v>94</v>
      </c>
      <c r="G63" s="36" t="s">
        <v>94</v>
      </c>
      <c r="H63" s="36" t="s">
        <v>94</v>
      </c>
      <c r="I63" s="36" t="s">
        <v>95</v>
      </c>
      <c r="J63" s="36" t="s">
        <v>95</v>
      </c>
      <c r="K63" s="37" t="s">
        <v>95</v>
      </c>
      <c r="L63" s="78" t="s">
        <v>176</v>
      </c>
    </row>
    <row r="64" spans="1:12" hidden="1">
      <c r="A64" s="266"/>
      <c r="D64" s="73" t="s">
        <v>95</v>
      </c>
      <c r="E64" s="34" t="s">
        <v>95</v>
      </c>
      <c r="F64" s="34" t="s">
        <v>95</v>
      </c>
      <c r="G64" s="34" t="s">
        <v>95</v>
      </c>
      <c r="H64" s="34"/>
      <c r="I64" s="34"/>
      <c r="J64" s="34"/>
      <c r="K64" s="38"/>
    </row>
    <row r="65" spans="1:12" hidden="1">
      <c r="A65" s="266"/>
      <c r="D65" s="113"/>
      <c r="E65" s="98"/>
      <c r="F65" s="98"/>
      <c r="G65" s="99"/>
      <c r="H65" s="34"/>
      <c r="I65" s="34"/>
      <c r="J65" s="34"/>
      <c r="K65" s="38"/>
    </row>
    <row r="66" spans="1:12" ht="15" hidden="1" thickBot="1">
      <c r="A66" s="266"/>
      <c r="D66" s="112" t="s">
        <v>95</v>
      </c>
      <c r="E66" s="41" t="s">
        <v>95</v>
      </c>
      <c r="F66" s="41" t="s">
        <v>95</v>
      </c>
      <c r="G66" s="41" t="s">
        <v>95</v>
      </c>
      <c r="H66" s="93"/>
      <c r="I66" s="41"/>
      <c r="J66" s="41"/>
      <c r="K66" s="42"/>
    </row>
    <row r="67" spans="1:12" hidden="1">
      <c r="A67" s="266"/>
      <c r="D67" s="72" t="s">
        <v>94</v>
      </c>
      <c r="E67" s="36" t="s">
        <v>94</v>
      </c>
      <c r="F67" s="36" t="s">
        <v>94</v>
      </c>
      <c r="G67" s="36" t="s">
        <v>94</v>
      </c>
      <c r="H67" s="36" t="s">
        <v>94</v>
      </c>
      <c r="I67" s="36" t="s">
        <v>95</v>
      </c>
      <c r="J67" s="36" t="s">
        <v>95</v>
      </c>
      <c r="K67" s="37" t="s">
        <v>95</v>
      </c>
      <c r="L67" s="34" t="s">
        <v>177</v>
      </c>
    </row>
    <row r="68" spans="1:12" hidden="1">
      <c r="A68" s="266"/>
      <c r="D68" s="73" t="s">
        <v>95</v>
      </c>
      <c r="E68" s="34" t="s">
        <v>95</v>
      </c>
      <c r="F68" s="34" t="s">
        <v>95</v>
      </c>
      <c r="G68" s="34" t="s">
        <v>95</v>
      </c>
      <c r="H68" s="34"/>
      <c r="I68" s="34"/>
      <c r="J68" s="34"/>
      <c r="K68" s="38"/>
    </row>
    <row r="69" spans="1:12" hidden="1">
      <c r="A69" s="266"/>
      <c r="D69" s="73" t="s">
        <v>95</v>
      </c>
      <c r="E69" s="34" t="s">
        <v>95</v>
      </c>
      <c r="F69" s="34" t="s">
        <v>95</v>
      </c>
      <c r="G69" s="34" t="s">
        <v>95</v>
      </c>
      <c r="H69" s="34"/>
      <c r="I69" s="34"/>
      <c r="J69" s="34"/>
      <c r="K69" s="38"/>
    </row>
    <row r="70" spans="1:12" ht="15" hidden="1" thickBot="1">
      <c r="A70" s="266"/>
      <c r="D70" s="112" t="s">
        <v>95</v>
      </c>
      <c r="E70" s="41" t="s">
        <v>95</v>
      </c>
      <c r="F70" s="41" t="s">
        <v>95</v>
      </c>
      <c r="G70" s="41" t="s">
        <v>95</v>
      </c>
      <c r="H70" s="93"/>
      <c r="I70" s="41"/>
      <c r="J70" s="41"/>
      <c r="K70" s="42"/>
    </row>
    <row r="71" spans="1:12" hidden="1">
      <c r="A71" s="266"/>
      <c r="D71" s="72" t="s">
        <v>99</v>
      </c>
      <c r="E71" s="36" t="s">
        <v>99</v>
      </c>
      <c r="F71" s="36" t="s">
        <v>99</v>
      </c>
      <c r="G71" s="36" t="s">
        <v>99</v>
      </c>
      <c r="H71" s="37" t="s">
        <v>99</v>
      </c>
      <c r="I71" s="34"/>
      <c r="J71" s="34"/>
    </row>
    <row r="72" spans="1:12" hidden="1">
      <c r="A72" s="266"/>
      <c r="D72" s="73" t="s">
        <v>99</v>
      </c>
      <c r="E72" s="34" t="s">
        <v>99</v>
      </c>
      <c r="F72" s="34" t="s">
        <v>99</v>
      </c>
      <c r="G72" s="34" t="s">
        <v>99</v>
      </c>
      <c r="H72" s="38" t="s">
        <v>99</v>
      </c>
      <c r="I72" s="34"/>
      <c r="J72" s="34"/>
    </row>
    <row r="73" spans="1:12" ht="15" hidden="1" thickBot="1">
      <c r="A73" s="266"/>
      <c r="D73" s="112" t="s">
        <v>99</v>
      </c>
      <c r="E73" s="41" t="s">
        <v>99</v>
      </c>
      <c r="F73" s="41" t="s">
        <v>99</v>
      </c>
      <c r="G73" s="41" t="s">
        <v>99</v>
      </c>
      <c r="H73" s="42" t="s">
        <v>99</v>
      </c>
      <c r="I73" s="34"/>
      <c r="J73" s="34"/>
      <c r="K73" s="34"/>
    </row>
    <row r="74" spans="1:12" hidden="1">
      <c r="A74" s="274">
        <v>45231</v>
      </c>
      <c r="D74" s="72" t="s">
        <v>99</v>
      </c>
      <c r="E74" s="36" t="s">
        <v>99</v>
      </c>
      <c r="F74" s="36" t="s">
        <v>99</v>
      </c>
      <c r="G74" s="36" t="s">
        <v>99</v>
      </c>
      <c r="H74" s="37" t="s">
        <v>99</v>
      </c>
    </row>
    <row r="75" spans="1:12" hidden="1">
      <c r="A75" s="274"/>
      <c r="D75" s="73" t="s">
        <v>99</v>
      </c>
      <c r="E75" s="34" t="s">
        <v>99</v>
      </c>
      <c r="F75" s="34" t="s">
        <v>99</v>
      </c>
      <c r="G75" s="34" t="s">
        <v>99</v>
      </c>
      <c r="H75" s="38" t="s">
        <v>99</v>
      </c>
    </row>
    <row r="76" spans="1:12" ht="15" hidden="1" thickBot="1">
      <c r="A76" s="274"/>
      <c r="D76" s="73" t="s">
        <v>99</v>
      </c>
      <c r="E76" s="34" t="s">
        <v>99</v>
      </c>
      <c r="F76" s="34" t="s">
        <v>99</v>
      </c>
      <c r="G76" s="34" t="s">
        <v>99</v>
      </c>
      <c r="H76" s="38" t="s">
        <v>99</v>
      </c>
    </row>
    <row r="77" spans="1:12" hidden="1">
      <c r="A77" s="274"/>
      <c r="D77" s="72" t="s">
        <v>93</v>
      </c>
      <c r="E77" s="36" t="s">
        <v>95</v>
      </c>
      <c r="F77" s="36" t="s">
        <v>95</v>
      </c>
      <c r="G77" s="36" t="s">
        <v>95</v>
      </c>
      <c r="H77" s="37" t="s">
        <v>95</v>
      </c>
      <c r="I77" s="34" t="s">
        <v>178</v>
      </c>
    </row>
    <row r="78" spans="1:12" hidden="1">
      <c r="A78" s="274"/>
      <c r="D78" s="73" t="s">
        <v>93</v>
      </c>
      <c r="E78" s="34" t="s">
        <v>95</v>
      </c>
      <c r="F78" s="34" t="s">
        <v>95</v>
      </c>
      <c r="G78" s="34" t="s">
        <v>95</v>
      </c>
      <c r="H78" s="38" t="s">
        <v>95</v>
      </c>
      <c r="I78" s="34"/>
      <c r="J78" s="34"/>
      <c r="K78" s="34"/>
      <c r="L78" s="34"/>
    </row>
    <row r="79" spans="1:12" hidden="1">
      <c r="A79" s="274"/>
      <c r="D79" s="73" t="s">
        <v>93</v>
      </c>
      <c r="E79" s="34" t="s">
        <v>95</v>
      </c>
      <c r="F79" s="34" t="s">
        <v>95</v>
      </c>
      <c r="G79" s="34" t="s">
        <v>95</v>
      </c>
      <c r="H79" s="38" t="s">
        <v>95</v>
      </c>
      <c r="I79" s="34"/>
      <c r="J79" s="34"/>
      <c r="K79" s="34"/>
      <c r="L79" s="34"/>
    </row>
    <row r="80" spans="1:12" ht="15" hidden="1" thickBot="1">
      <c r="A80" s="274"/>
      <c r="D80" s="112" t="s">
        <v>93</v>
      </c>
      <c r="E80" s="41" t="s">
        <v>95</v>
      </c>
      <c r="F80" s="41" t="s">
        <v>95</v>
      </c>
      <c r="G80" s="41" t="s">
        <v>95</v>
      </c>
      <c r="H80" s="42" t="s">
        <v>95</v>
      </c>
    </row>
    <row r="81" spans="1:17" hidden="1">
      <c r="A81" s="274"/>
      <c r="D81" s="72" t="s">
        <v>93</v>
      </c>
      <c r="E81" s="36" t="s">
        <v>93</v>
      </c>
      <c r="F81" s="36" t="s">
        <v>93</v>
      </c>
      <c r="G81" s="36" t="s">
        <v>95</v>
      </c>
      <c r="H81" s="36" t="s">
        <v>95</v>
      </c>
      <c r="I81" s="36" t="s">
        <v>95</v>
      </c>
      <c r="J81" s="37" t="s">
        <v>95</v>
      </c>
      <c r="K81" s="104" t="s">
        <v>179</v>
      </c>
    </row>
    <row r="82" spans="1:17" hidden="1">
      <c r="A82" s="274"/>
      <c r="D82" s="73" t="s">
        <v>93</v>
      </c>
      <c r="E82" s="34" t="s">
        <v>93</v>
      </c>
      <c r="F82" s="34" t="s">
        <v>93</v>
      </c>
      <c r="G82" s="34" t="s">
        <v>95</v>
      </c>
      <c r="H82" s="34" t="s">
        <v>95</v>
      </c>
      <c r="I82" s="34" t="s">
        <v>95</v>
      </c>
      <c r="J82" s="38" t="s">
        <v>95</v>
      </c>
      <c r="K82" s="34"/>
      <c r="L82" s="34"/>
      <c r="M82" s="34"/>
      <c r="N82" s="34"/>
    </row>
    <row r="83" spans="1:17" hidden="1">
      <c r="A83" s="274"/>
      <c r="D83" s="73" t="s">
        <v>93</v>
      </c>
      <c r="E83" s="34" t="s">
        <v>93</v>
      </c>
      <c r="F83" s="34" t="s">
        <v>93</v>
      </c>
      <c r="G83" s="34" t="s">
        <v>95</v>
      </c>
      <c r="H83" s="34" t="s">
        <v>95</v>
      </c>
      <c r="I83" s="34" t="s">
        <v>95</v>
      </c>
      <c r="J83" s="38" t="s">
        <v>95</v>
      </c>
      <c r="K83" s="34"/>
      <c r="L83" s="34"/>
      <c r="M83" s="34"/>
      <c r="N83" s="34"/>
    </row>
    <row r="84" spans="1:17" ht="15" hidden="1" thickBot="1">
      <c r="A84" s="274"/>
      <c r="D84" s="112" t="s">
        <v>93</v>
      </c>
      <c r="E84" s="41" t="s">
        <v>93</v>
      </c>
      <c r="F84" s="41" t="s">
        <v>93</v>
      </c>
      <c r="G84" s="41" t="s">
        <v>95</v>
      </c>
      <c r="H84" s="41" t="s">
        <v>95</v>
      </c>
      <c r="I84" s="41" t="s">
        <v>95</v>
      </c>
      <c r="J84" s="42" t="s">
        <v>95</v>
      </c>
    </row>
    <row r="85" spans="1:17">
      <c r="A85" s="274"/>
      <c r="D85" s="72" t="s">
        <v>93</v>
      </c>
      <c r="E85" s="36" t="s">
        <v>93</v>
      </c>
      <c r="F85" s="36" t="s">
        <v>93</v>
      </c>
      <c r="G85" s="36" t="s">
        <v>93</v>
      </c>
      <c r="H85" s="36" t="s">
        <v>94</v>
      </c>
      <c r="I85" s="36" t="s">
        <v>94</v>
      </c>
      <c r="J85" s="36" t="s">
        <v>94</v>
      </c>
      <c r="K85" s="36" t="s">
        <v>94</v>
      </c>
      <c r="L85" s="36" t="s">
        <v>94</v>
      </c>
      <c r="M85" s="36" t="s">
        <v>95</v>
      </c>
      <c r="N85" s="36" t="s">
        <v>95</v>
      </c>
      <c r="O85" s="37" t="s">
        <v>95</v>
      </c>
      <c r="P85" s="78" t="s">
        <v>180</v>
      </c>
    </row>
    <row r="86" spans="1:17">
      <c r="A86" s="274"/>
      <c r="D86" s="73" t="s">
        <v>93</v>
      </c>
      <c r="E86" s="34" t="s">
        <v>93</v>
      </c>
      <c r="F86" s="34" t="s">
        <v>93</v>
      </c>
      <c r="G86" s="34" t="s">
        <v>93</v>
      </c>
      <c r="H86" s="34" t="s">
        <v>94</v>
      </c>
      <c r="I86" s="34" t="s">
        <v>94</v>
      </c>
      <c r="J86" s="34" t="s">
        <v>94</v>
      </c>
      <c r="K86" s="34" t="s">
        <v>94</v>
      </c>
      <c r="L86" s="34" t="s">
        <v>94</v>
      </c>
      <c r="M86" s="34" t="s">
        <v>95</v>
      </c>
      <c r="N86" s="34" t="s">
        <v>95</v>
      </c>
      <c r="O86" s="38" t="s">
        <v>95</v>
      </c>
    </row>
    <row r="87" spans="1:17">
      <c r="A87" s="274"/>
      <c r="D87" s="73" t="s">
        <v>93</v>
      </c>
      <c r="E87" s="34" t="s">
        <v>93</v>
      </c>
      <c r="F87" s="34" t="s">
        <v>93</v>
      </c>
      <c r="G87" s="34" t="s">
        <v>93</v>
      </c>
      <c r="H87" s="34" t="s">
        <v>95</v>
      </c>
      <c r="I87" s="34" t="s">
        <v>95</v>
      </c>
      <c r="J87" s="34" t="s">
        <v>95</v>
      </c>
      <c r="K87" s="34" t="s">
        <v>95</v>
      </c>
      <c r="L87" s="34"/>
      <c r="M87" s="34"/>
      <c r="N87" s="34"/>
      <c r="O87" s="38"/>
    </row>
    <row r="88" spans="1:17" ht="15" thickBot="1">
      <c r="A88" s="274"/>
      <c r="D88" s="112" t="s">
        <v>93</v>
      </c>
      <c r="E88" s="41" t="s">
        <v>93</v>
      </c>
      <c r="F88" s="41" t="s">
        <v>93</v>
      </c>
      <c r="G88" s="41" t="s">
        <v>93</v>
      </c>
      <c r="H88" s="41" t="s">
        <v>95</v>
      </c>
      <c r="I88" s="41" t="s">
        <v>95</v>
      </c>
      <c r="J88" s="41" t="s">
        <v>95</v>
      </c>
      <c r="K88" s="41" t="s">
        <v>95</v>
      </c>
      <c r="L88" s="48"/>
      <c r="M88" s="48"/>
      <c r="N88" s="48"/>
      <c r="O88" s="45"/>
    </row>
    <row r="89" spans="1:17">
      <c r="A89" s="274"/>
      <c r="D89" s="72" t="s">
        <v>93</v>
      </c>
      <c r="E89" s="36" t="s">
        <v>99</v>
      </c>
      <c r="F89" s="36" t="s">
        <v>99</v>
      </c>
      <c r="G89" s="36" t="s">
        <v>99</v>
      </c>
      <c r="H89" s="36" t="s">
        <v>99</v>
      </c>
      <c r="I89" s="36" t="s">
        <v>99</v>
      </c>
      <c r="J89" s="37" t="s">
        <v>99</v>
      </c>
    </row>
    <row r="90" spans="1:17">
      <c r="A90" s="274"/>
      <c r="D90" s="73" t="s">
        <v>93</v>
      </c>
      <c r="E90" s="34" t="s">
        <v>99</v>
      </c>
      <c r="F90" s="34" t="s">
        <v>99</v>
      </c>
      <c r="G90" s="34" t="s">
        <v>99</v>
      </c>
      <c r="H90" s="34" t="s">
        <v>99</v>
      </c>
      <c r="I90" s="34" t="s">
        <v>99</v>
      </c>
      <c r="J90" s="38" t="s">
        <v>99</v>
      </c>
    </row>
    <row r="91" spans="1:17">
      <c r="A91" s="274"/>
      <c r="D91" s="73" t="s">
        <v>93</v>
      </c>
      <c r="E91" s="34" t="s">
        <v>99</v>
      </c>
      <c r="F91" s="34" t="s">
        <v>99</v>
      </c>
      <c r="G91" s="34" t="s">
        <v>99</v>
      </c>
      <c r="H91" s="34" t="s">
        <v>99</v>
      </c>
      <c r="I91" s="34" t="s">
        <v>99</v>
      </c>
      <c r="J91" s="38" t="s">
        <v>99</v>
      </c>
    </row>
    <row r="92" spans="1:17" ht="15" thickBot="1">
      <c r="A92" s="274"/>
      <c r="D92" s="112" t="s">
        <v>93</v>
      </c>
      <c r="E92" s="41" t="s">
        <v>99</v>
      </c>
      <c r="F92" s="41" t="s">
        <v>99</v>
      </c>
      <c r="G92" s="41" t="s">
        <v>99</v>
      </c>
      <c r="H92" s="41" t="s">
        <v>99</v>
      </c>
      <c r="I92" s="41" t="s">
        <v>99</v>
      </c>
      <c r="J92" s="42" t="s">
        <v>99</v>
      </c>
    </row>
    <row r="93" spans="1:17">
      <c r="A93" s="274">
        <v>45292</v>
      </c>
      <c r="D93" s="35" t="s">
        <v>102</v>
      </c>
      <c r="E93" s="36" t="s">
        <v>93</v>
      </c>
      <c r="F93" s="36" t="s">
        <v>93</v>
      </c>
      <c r="G93" s="36" t="s">
        <v>93</v>
      </c>
      <c r="H93" s="36" t="s">
        <v>93</v>
      </c>
      <c r="I93" s="36" t="s">
        <v>94</v>
      </c>
      <c r="J93" s="36" t="s">
        <v>94</v>
      </c>
      <c r="K93" s="36" t="s">
        <v>94</v>
      </c>
      <c r="L93" s="36" t="s">
        <v>94</v>
      </c>
      <c r="M93" s="36" t="s">
        <v>94</v>
      </c>
      <c r="N93" s="36" t="s">
        <v>95</v>
      </c>
      <c r="O93" s="36" t="s">
        <v>95</v>
      </c>
      <c r="P93" s="37" t="s">
        <v>95</v>
      </c>
      <c r="Q93" s="104" t="s">
        <v>181</v>
      </c>
    </row>
    <row r="94" spans="1:17">
      <c r="A94" s="274"/>
      <c r="D94" s="28" t="s">
        <v>102</v>
      </c>
      <c r="E94" s="34" t="s">
        <v>93</v>
      </c>
      <c r="F94" s="34" t="s">
        <v>93</v>
      </c>
      <c r="G94" s="34" t="s">
        <v>93</v>
      </c>
      <c r="H94" s="34" t="s">
        <v>93</v>
      </c>
      <c r="I94" s="34" t="s">
        <v>94</v>
      </c>
      <c r="J94" s="34" t="s">
        <v>94</v>
      </c>
      <c r="K94" s="34" t="s">
        <v>94</v>
      </c>
      <c r="L94" s="34" t="s">
        <v>94</v>
      </c>
      <c r="M94" s="34" t="s">
        <v>94</v>
      </c>
      <c r="N94" s="34" t="s">
        <v>95</v>
      </c>
      <c r="O94" s="34" t="s">
        <v>95</v>
      </c>
      <c r="P94" s="38" t="s">
        <v>95</v>
      </c>
    </row>
    <row r="95" spans="1:17">
      <c r="A95" s="274"/>
      <c r="D95" s="28" t="s">
        <v>92</v>
      </c>
      <c r="E95" s="34" t="s">
        <v>93</v>
      </c>
      <c r="F95" s="34" t="s">
        <v>93</v>
      </c>
      <c r="G95" s="34" t="s">
        <v>93</v>
      </c>
      <c r="H95" s="34" t="s">
        <v>93</v>
      </c>
      <c r="I95" s="34" t="s">
        <v>95</v>
      </c>
      <c r="J95" s="34" t="s">
        <v>95</v>
      </c>
      <c r="K95" s="34" t="s">
        <v>95</v>
      </c>
      <c r="L95" s="34" t="s">
        <v>95</v>
      </c>
      <c r="M95" s="34"/>
      <c r="N95" s="34"/>
      <c r="O95" s="34"/>
      <c r="P95" s="38"/>
    </row>
    <row r="96" spans="1:17">
      <c r="A96" s="274"/>
      <c r="D96" s="28" t="s">
        <v>92</v>
      </c>
      <c r="E96" s="34" t="s">
        <v>93</v>
      </c>
      <c r="F96" s="34" t="s">
        <v>93</v>
      </c>
      <c r="G96" s="34" t="s">
        <v>93</v>
      </c>
      <c r="H96" s="34" t="s">
        <v>93</v>
      </c>
      <c r="I96" s="34" t="s">
        <v>95</v>
      </c>
      <c r="J96" s="34" t="s">
        <v>95</v>
      </c>
      <c r="K96" s="34" t="s">
        <v>95</v>
      </c>
      <c r="L96" s="34" t="s">
        <v>95</v>
      </c>
      <c r="M96" s="34"/>
      <c r="N96" s="34"/>
      <c r="O96" s="34"/>
      <c r="P96" s="38"/>
    </row>
    <row r="97" spans="1:21">
      <c r="A97" s="274"/>
      <c r="D97" s="28" t="s">
        <v>92</v>
      </c>
      <c r="E97" s="34" t="s">
        <v>93</v>
      </c>
      <c r="F97" s="34" t="s">
        <v>93</v>
      </c>
      <c r="G97" s="34" t="s">
        <v>93</v>
      </c>
      <c r="H97" s="34" t="s">
        <v>93</v>
      </c>
      <c r="I97" s="34" t="s">
        <v>95</v>
      </c>
      <c r="J97" s="34" t="s">
        <v>95</v>
      </c>
      <c r="K97" s="34" t="s">
        <v>95</v>
      </c>
      <c r="L97" s="34" t="s">
        <v>95</v>
      </c>
      <c r="M97" s="34"/>
      <c r="N97" s="34"/>
      <c r="O97" s="34"/>
      <c r="P97" s="38"/>
    </row>
    <row r="98" spans="1:21" ht="15" thickBot="1">
      <c r="A98" s="274"/>
      <c r="D98" s="40" t="s">
        <v>92</v>
      </c>
      <c r="E98" s="41" t="s">
        <v>93</v>
      </c>
      <c r="F98" s="41" t="s">
        <v>93</v>
      </c>
      <c r="G98" s="41" t="s">
        <v>93</v>
      </c>
      <c r="H98" s="41" t="s">
        <v>93</v>
      </c>
      <c r="I98" s="41" t="s">
        <v>95</v>
      </c>
      <c r="J98" s="41" t="s">
        <v>95</v>
      </c>
      <c r="K98" s="41" t="s">
        <v>95</v>
      </c>
      <c r="L98" s="41" t="s">
        <v>95</v>
      </c>
      <c r="M98" s="48"/>
      <c r="N98" s="48"/>
      <c r="O98" s="48"/>
      <c r="P98" s="45"/>
    </row>
    <row r="99" spans="1:21">
      <c r="A99" s="274"/>
      <c r="D99" s="105" t="s">
        <v>98</v>
      </c>
      <c r="E99" s="36" t="s">
        <v>93</v>
      </c>
      <c r="F99" s="36" t="s">
        <v>93</v>
      </c>
      <c r="G99" s="36" t="s">
        <v>99</v>
      </c>
      <c r="H99" s="36" t="s">
        <v>99</v>
      </c>
      <c r="I99" s="36" t="s">
        <v>99</v>
      </c>
      <c r="J99" s="36" t="s">
        <v>99</v>
      </c>
      <c r="K99" s="36" t="s">
        <v>99</v>
      </c>
      <c r="L99" s="37" t="s">
        <v>99</v>
      </c>
    </row>
    <row r="100" spans="1:21">
      <c r="A100" s="274"/>
      <c r="D100" s="106" t="s">
        <v>98</v>
      </c>
      <c r="E100" s="34" t="s">
        <v>93</v>
      </c>
      <c r="F100" s="34" t="s">
        <v>93</v>
      </c>
      <c r="G100" s="34" t="s">
        <v>99</v>
      </c>
      <c r="H100" s="34" t="s">
        <v>99</v>
      </c>
      <c r="I100" s="34" t="s">
        <v>99</v>
      </c>
      <c r="J100" s="34" t="s">
        <v>99</v>
      </c>
      <c r="K100" s="34" t="s">
        <v>99</v>
      </c>
      <c r="L100" s="38" t="s">
        <v>99</v>
      </c>
    </row>
    <row r="101" spans="1:21" ht="15" thickBot="1">
      <c r="A101" s="274"/>
      <c r="D101" s="107" t="s">
        <v>98</v>
      </c>
      <c r="E101" s="41" t="s">
        <v>93</v>
      </c>
      <c r="F101" s="41" t="s">
        <v>93</v>
      </c>
      <c r="G101" s="41" t="s">
        <v>99</v>
      </c>
      <c r="H101" s="41" t="s">
        <v>99</v>
      </c>
      <c r="I101" s="41" t="s">
        <v>99</v>
      </c>
      <c r="J101" s="41" t="s">
        <v>99</v>
      </c>
      <c r="K101" s="41" t="s">
        <v>99</v>
      </c>
      <c r="L101" s="42" t="s">
        <v>99</v>
      </c>
    </row>
    <row r="102" spans="1:21" ht="15" thickBot="1">
      <c r="A102" s="274"/>
      <c r="D102" s="21"/>
      <c r="E102" s="34"/>
      <c r="F102" s="34"/>
      <c r="G102" s="34"/>
      <c r="H102" s="34"/>
      <c r="I102" s="34"/>
      <c r="J102" s="34"/>
      <c r="K102" s="34"/>
      <c r="L102" s="34"/>
      <c r="O102" s="34"/>
    </row>
    <row r="103" spans="1:21">
      <c r="A103" s="274">
        <v>45323</v>
      </c>
      <c r="F103" s="105" t="s">
        <v>98</v>
      </c>
      <c r="G103" s="36" t="s">
        <v>93</v>
      </c>
      <c r="H103" s="36" t="s">
        <v>93</v>
      </c>
      <c r="I103" s="36" t="s">
        <v>99</v>
      </c>
      <c r="J103" s="36" t="s">
        <v>99</v>
      </c>
      <c r="K103" s="36" t="s">
        <v>99</v>
      </c>
      <c r="L103" s="36" t="s">
        <v>99</v>
      </c>
      <c r="M103" s="36" t="s">
        <v>99</v>
      </c>
      <c r="N103" s="37" t="s">
        <v>99</v>
      </c>
      <c r="O103" s="34"/>
    </row>
    <row r="104" spans="1:21">
      <c r="A104" s="274"/>
      <c r="F104" s="106" t="s">
        <v>98</v>
      </c>
      <c r="G104" s="34" t="s">
        <v>93</v>
      </c>
      <c r="H104" s="34" t="s">
        <v>93</v>
      </c>
      <c r="I104" s="34" t="s">
        <v>99</v>
      </c>
      <c r="J104" s="34" t="s">
        <v>99</v>
      </c>
      <c r="K104" s="34" t="s">
        <v>99</v>
      </c>
      <c r="L104" s="34" t="s">
        <v>99</v>
      </c>
      <c r="M104" s="34" t="s">
        <v>99</v>
      </c>
      <c r="N104" s="38" t="s">
        <v>99</v>
      </c>
      <c r="O104" s="34"/>
    </row>
    <row r="105" spans="1:21" ht="15" thickBot="1">
      <c r="A105" s="274"/>
      <c r="F105" s="107" t="s">
        <v>98</v>
      </c>
      <c r="G105" s="41" t="s">
        <v>93</v>
      </c>
      <c r="H105" s="41" t="s">
        <v>93</v>
      </c>
      <c r="I105" s="41" t="s">
        <v>99</v>
      </c>
      <c r="J105" s="41" t="s">
        <v>99</v>
      </c>
      <c r="K105" s="41" t="s">
        <v>99</v>
      </c>
      <c r="L105" s="41" t="s">
        <v>99</v>
      </c>
      <c r="M105" s="41" t="s">
        <v>99</v>
      </c>
      <c r="N105" s="42" t="s">
        <v>99</v>
      </c>
      <c r="O105" s="34"/>
    </row>
    <row r="106" spans="1:21">
      <c r="A106" s="274"/>
      <c r="O106" s="34"/>
    </row>
    <row r="107" spans="1:21" ht="15" thickBot="1">
      <c r="A107" s="274"/>
    </row>
    <row r="108" spans="1:21">
      <c r="A108" s="274">
        <v>45352</v>
      </c>
      <c r="H108" s="35" t="s">
        <v>102</v>
      </c>
      <c r="I108" s="36" t="s">
        <v>93</v>
      </c>
      <c r="J108" s="36" t="s">
        <v>93</v>
      </c>
      <c r="K108" s="36" t="s">
        <v>93</v>
      </c>
      <c r="L108" s="36" t="s">
        <v>93</v>
      </c>
      <c r="M108" s="36" t="s">
        <v>94</v>
      </c>
      <c r="N108" s="36" t="s">
        <v>94</v>
      </c>
      <c r="O108" s="36" t="s">
        <v>94</v>
      </c>
      <c r="P108" s="36" t="s">
        <v>94</v>
      </c>
      <c r="Q108" s="36" t="s">
        <v>94</v>
      </c>
      <c r="R108" s="36" t="s">
        <v>95</v>
      </c>
      <c r="S108" s="36" t="s">
        <v>95</v>
      </c>
      <c r="T108" s="37" t="s">
        <v>95</v>
      </c>
      <c r="U108" s="78" t="s">
        <v>182</v>
      </c>
    </row>
    <row r="109" spans="1:21">
      <c r="A109" s="274"/>
      <c r="H109" s="28" t="s">
        <v>92</v>
      </c>
      <c r="I109" s="34" t="s">
        <v>93</v>
      </c>
      <c r="J109" s="34" t="s">
        <v>93</v>
      </c>
      <c r="K109" s="34" t="s">
        <v>93</v>
      </c>
      <c r="L109" s="34" t="s">
        <v>93</v>
      </c>
      <c r="M109" s="34" t="s">
        <v>95</v>
      </c>
      <c r="N109" s="34" t="s">
        <v>95</v>
      </c>
      <c r="O109" s="34" t="s">
        <v>95</v>
      </c>
      <c r="P109" s="34" t="s">
        <v>95</v>
      </c>
      <c r="Q109" s="34"/>
      <c r="R109" s="34"/>
      <c r="S109" s="34"/>
      <c r="T109" s="38"/>
    </row>
    <row r="110" spans="1:21">
      <c r="A110" s="274"/>
      <c r="H110" s="28" t="s">
        <v>92</v>
      </c>
      <c r="I110" s="34" t="s">
        <v>93</v>
      </c>
      <c r="J110" s="34" t="s">
        <v>93</v>
      </c>
      <c r="K110" s="34" t="s">
        <v>93</v>
      </c>
      <c r="L110" s="34" t="s">
        <v>93</v>
      </c>
      <c r="M110" s="34" t="s">
        <v>95</v>
      </c>
      <c r="N110" s="34" t="s">
        <v>95</v>
      </c>
      <c r="O110" s="34" t="s">
        <v>95</v>
      </c>
      <c r="P110" s="34" t="s">
        <v>95</v>
      </c>
      <c r="Q110" s="34"/>
      <c r="R110" s="34"/>
      <c r="S110" s="34"/>
      <c r="T110" s="38"/>
    </row>
    <row r="111" spans="1:21">
      <c r="A111" s="274"/>
      <c r="H111" s="28" t="s">
        <v>92</v>
      </c>
      <c r="I111" s="34" t="s">
        <v>93</v>
      </c>
      <c r="J111" s="34" t="s">
        <v>93</v>
      </c>
      <c r="K111" s="34" t="s">
        <v>93</v>
      </c>
      <c r="L111" s="34" t="s">
        <v>93</v>
      </c>
      <c r="M111" s="34" t="s">
        <v>95</v>
      </c>
      <c r="N111" s="34" t="s">
        <v>95</v>
      </c>
      <c r="O111" s="34" t="s">
        <v>95</v>
      </c>
      <c r="P111" s="34" t="s">
        <v>95</v>
      </c>
      <c r="T111" s="39"/>
    </row>
    <row r="112" spans="1:21" ht="15" thickBot="1">
      <c r="A112" s="274"/>
      <c r="G112" s="21"/>
      <c r="H112" s="40" t="s">
        <v>92</v>
      </c>
      <c r="I112" s="41" t="s">
        <v>93</v>
      </c>
      <c r="J112" s="41" t="s">
        <v>93</v>
      </c>
      <c r="K112" s="41" t="s">
        <v>93</v>
      </c>
      <c r="L112" s="41" t="s">
        <v>93</v>
      </c>
      <c r="M112" s="41" t="s">
        <v>95</v>
      </c>
      <c r="N112" s="41" t="s">
        <v>95</v>
      </c>
      <c r="O112" s="41" t="s">
        <v>95</v>
      </c>
      <c r="P112" s="41" t="s">
        <v>95</v>
      </c>
      <c r="Q112" s="48"/>
      <c r="R112" s="48"/>
      <c r="S112" s="48"/>
      <c r="T112" s="45"/>
    </row>
    <row r="113" spans="1:23" ht="15" thickBot="1">
      <c r="A113" s="274"/>
    </row>
    <row r="114" spans="1:23">
      <c r="A114" s="274"/>
      <c r="H114" s="105" t="s">
        <v>98</v>
      </c>
      <c r="I114" s="36" t="s">
        <v>93</v>
      </c>
      <c r="J114" s="36" t="s">
        <v>93</v>
      </c>
      <c r="K114" s="36" t="s">
        <v>99</v>
      </c>
      <c r="L114" s="36" t="s">
        <v>99</v>
      </c>
      <c r="M114" s="36" t="s">
        <v>99</v>
      </c>
      <c r="N114" s="36" t="s">
        <v>99</v>
      </c>
      <c r="O114" s="36" t="s">
        <v>99</v>
      </c>
      <c r="P114" s="37" t="s">
        <v>99</v>
      </c>
    </row>
    <row r="115" spans="1:23">
      <c r="A115" s="274"/>
      <c r="H115" s="106" t="s">
        <v>98</v>
      </c>
      <c r="I115" s="34" t="s">
        <v>93</v>
      </c>
      <c r="J115" s="34" t="s">
        <v>93</v>
      </c>
      <c r="K115" s="34" t="s">
        <v>99</v>
      </c>
      <c r="L115" s="34" t="s">
        <v>99</v>
      </c>
      <c r="M115" s="34" t="s">
        <v>99</v>
      </c>
      <c r="N115" s="34" t="s">
        <v>99</v>
      </c>
      <c r="O115" s="34" t="s">
        <v>99</v>
      </c>
      <c r="P115" s="38" t="s">
        <v>99</v>
      </c>
    </row>
    <row r="116" spans="1:23" ht="15" thickBot="1">
      <c r="A116" s="274"/>
      <c r="H116" s="107" t="s">
        <v>98</v>
      </c>
      <c r="I116" s="41" t="s">
        <v>93</v>
      </c>
      <c r="J116" s="41" t="s">
        <v>93</v>
      </c>
      <c r="K116" s="41" t="s">
        <v>99</v>
      </c>
      <c r="L116" s="41" t="s">
        <v>99</v>
      </c>
      <c r="M116" s="41" t="s">
        <v>99</v>
      </c>
      <c r="N116" s="41" t="s">
        <v>99</v>
      </c>
      <c r="O116" s="41" t="s">
        <v>99</v>
      </c>
      <c r="P116" s="42" t="s">
        <v>99</v>
      </c>
      <c r="Q116" s="34" t="s">
        <v>302</v>
      </c>
    </row>
    <row r="117" spans="1:23" ht="15" thickBot="1">
      <c r="A117" s="274"/>
      <c r="H117" s="21"/>
      <c r="I117" s="34"/>
      <c r="J117" s="34"/>
      <c r="K117" s="34"/>
      <c r="L117" s="34"/>
      <c r="M117" s="34"/>
      <c r="N117" s="34"/>
      <c r="O117" s="34"/>
      <c r="P117" s="34"/>
    </row>
    <row r="118" spans="1:23">
      <c r="A118" s="274"/>
      <c r="I118" s="35" t="s">
        <v>102</v>
      </c>
      <c r="J118" s="36" t="s">
        <v>93</v>
      </c>
      <c r="K118" s="36" t="s">
        <v>93</v>
      </c>
      <c r="L118" s="36" t="s">
        <v>93</v>
      </c>
      <c r="M118" s="36" t="s">
        <v>93</v>
      </c>
      <c r="N118" s="36" t="s">
        <v>94</v>
      </c>
      <c r="O118" s="36" t="s">
        <v>94</v>
      </c>
      <c r="P118" s="36" t="s">
        <v>94</v>
      </c>
      <c r="Q118" s="36" t="s">
        <v>94</v>
      </c>
      <c r="R118" s="36" t="s">
        <v>94</v>
      </c>
      <c r="S118" s="36" t="s">
        <v>95</v>
      </c>
      <c r="T118" s="36" t="s">
        <v>95</v>
      </c>
      <c r="U118" s="37" t="s">
        <v>95</v>
      </c>
      <c r="V118" s="78" t="s">
        <v>183</v>
      </c>
    </row>
    <row r="119" spans="1:23">
      <c r="A119" s="274"/>
      <c r="I119" s="28" t="s">
        <v>92</v>
      </c>
      <c r="J119" s="34" t="s">
        <v>93</v>
      </c>
      <c r="K119" s="34" t="s">
        <v>93</v>
      </c>
      <c r="L119" s="34" t="s">
        <v>93</v>
      </c>
      <c r="M119" s="34" t="s">
        <v>93</v>
      </c>
      <c r="N119" s="34" t="s">
        <v>95</v>
      </c>
      <c r="O119" s="34" t="s">
        <v>95</v>
      </c>
      <c r="P119" s="34" t="s">
        <v>95</v>
      </c>
      <c r="Q119" s="34" t="s">
        <v>95</v>
      </c>
      <c r="R119" s="34"/>
      <c r="S119" s="34"/>
      <c r="T119" s="34"/>
      <c r="U119" s="38"/>
    </row>
    <row r="120" spans="1:23">
      <c r="A120" s="274"/>
      <c r="I120" s="28" t="s">
        <v>92</v>
      </c>
      <c r="J120" s="34" t="s">
        <v>93</v>
      </c>
      <c r="K120" s="34" t="s">
        <v>93</v>
      </c>
      <c r="L120" s="34" t="s">
        <v>93</v>
      </c>
      <c r="M120" s="34" t="s">
        <v>93</v>
      </c>
      <c r="N120" s="34" t="s">
        <v>95</v>
      </c>
      <c r="O120" s="34" t="s">
        <v>95</v>
      </c>
      <c r="P120" s="34" t="s">
        <v>95</v>
      </c>
      <c r="Q120" s="34" t="s">
        <v>95</v>
      </c>
      <c r="R120" s="34"/>
      <c r="S120" s="34"/>
      <c r="T120" s="34"/>
      <c r="U120" s="38"/>
    </row>
    <row r="121" spans="1:23">
      <c r="A121" s="274"/>
      <c r="I121" s="28" t="s">
        <v>92</v>
      </c>
      <c r="J121" s="34" t="s">
        <v>93</v>
      </c>
      <c r="K121" s="34" t="s">
        <v>93</v>
      </c>
      <c r="L121" s="34" t="s">
        <v>93</v>
      </c>
      <c r="M121" s="34" t="s">
        <v>93</v>
      </c>
      <c r="N121" s="34" t="s">
        <v>95</v>
      </c>
      <c r="O121" s="34" t="s">
        <v>95</v>
      </c>
      <c r="P121" s="34" t="s">
        <v>95</v>
      </c>
      <c r="Q121" s="34" t="s">
        <v>95</v>
      </c>
      <c r="U121" s="39"/>
    </row>
    <row r="122" spans="1:23" ht="15" thickBot="1">
      <c r="A122" s="274"/>
      <c r="I122" s="40" t="s">
        <v>92</v>
      </c>
      <c r="J122" s="41" t="s">
        <v>93</v>
      </c>
      <c r="K122" s="41" t="s">
        <v>93</v>
      </c>
      <c r="L122" s="41" t="s">
        <v>93</v>
      </c>
      <c r="M122" s="41" t="s">
        <v>93</v>
      </c>
      <c r="N122" s="41" t="s">
        <v>95</v>
      </c>
      <c r="O122" s="41" t="s">
        <v>95</v>
      </c>
      <c r="P122" s="41" t="s">
        <v>95</v>
      </c>
      <c r="Q122" s="41" t="s">
        <v>95</v>
      </c>
      <c r="R122" s="48"/>
      <c r="S122" s="48"/>
      <c r="T122" s="48"/>
      <c r="U122" s="45"/>
    </row>
    <row r="123" spans="1:23" ht="15" thickBot="1">
      <c r="A123" s="274">
        <v>45383</v>
      </c>
    </row>
    <row r="124" spans="1:23">
      <c r="A124" s="274"/>
      <c r="J124" s="35" t="s">
        <v>102</v>
      </c>
      <c r="K124" s="36" t="s">
        <v>93</v>
      </c>
      <c r="L124" s="36" t="s">
        <v>93</v>
      </c>
      <c r="M124" s="36" t="s">
        <v>93</v>
      </c>
      <c r="N124" s="36" t="s">
        <v>93</v>
      </c>
      <c r="O124" s="36" t="s">
        <v>94</v>
      </c>
      <c r="P124" s="36" t="s">
        <v>94</v>
      </c>
      <c r="Q124" s="36" t="s">
        <v>94</v>
      </c>
      <c r="R124" s="36" t="s">
        <v>94</v>
      </c>
      <c r="S124" s="36" t="s">
        <v>94</v>
      </c>
      <c r="T124" s="36" t="s">
        <v>95</v>
      </c>
      <c r="U124" s="36" t="s">
        <v>95</v>
      </c>
      <c r="V124" s="37" t="s">
        <v>95</v>
      </c>
      <c r="W124" s="34" t="s">
        <v>184</v>
      </c>
    </row>
    <row r="125" spans="1:23" ht="15.75" customHeight="1">
      <c r="A125" s="274"/>
      <c r="J125" s="28" t="s">
        <v>92</v>
      </c>
      <c r="K125" s="34" t="s">
        <v>93</v>
      </c>
      <c r="L125" s="34" t="s">
        <v>93</v>
      </c>
      <c r="M125" s="34" t="s">
        <v>93</v>
      </c>
      <c r="N125" s="34" t="s">
        <v>93</v>
      </c>
      <c r="O125" s="34" t="s">
        <v>95</v>
      </c>
      <c r="P125" s="34" t="s">
        <v>95</v>
      </c>
      <c r="Q125" s="34" t="s">
        <v>95</v>
      </c>
      <c r="R125" s="34" t="s">
        <v>95</v>
      </c>
      <c r="S125" s="34"/>
      <c r="T125" s="34"/>
      <c r="U125" s="34"/>
      <c r="V125" s="38"/>
    </row>
    <row r="126" spans="1:23" ht="15.75" customHeight="1">
      <c r="A126" s="274"/>
      <c r="J126" s="28" t="s">
        <v>92</v>
      </c>
      <c r="K126" s="34" t="s">
        <v>93</v>
      </c>
      <c r="L126" s="34" t="s">
        <v>93</v>
      </c>
      <c r="M126" s="34" t="s">
        <v>93</v>
      </c>
      <c r="N126" s="34" t="s">
        <v>93</v>
      </c>
      <c r="O126" s="34" t="s">
        <v>95</v>
      </c>
      <c r="P126" s="34" t="s">
        <v>95</v>
      </c>
      <c r="Q126" s="34" t="s">
        <v>95</v>
      </c>
      <c r="R126" s="34" t="s">
        <v>95</v>
      </c>
      <c r="S126" s="34"/>
      <c r="T126" s="34"/>
      <c r="U126" s="34"/>
      <c r="V126" s="38"/>
    </row>
    <row r="127" spans="1:23">
      <c r="A127" s="274"/>
      <c r="J127" s="28" t="s">
        <v>92</v>
      </c>
      <c r="K127" s="34" t="s">
        <v>93</v>
      </c>
      <c r="L127" s="34" t="s">
        <v>93</v>
      </c>
      <c r="M127" s="34" t="s">
        <v>93</v>
      </c>
      <c r="N127" s="34" t="s">
        <v>93</v>
      </c>
      <c r="O127" s="34" t="s">
        <v>95</v>
      </c>
      <c r="P127" s="34" t="s">
        <v>95</v>
      </c>
      <c r="Q127" s="34" t="s">
        <v>95</v>
      </c>
      <c r="R127" s="34" t="s">
        <v>95</v>
      </c>
      <c r="V127" s="39"/>
    </row>
    <row r="128" spans="1:23" ht="15" thickBot="1">
      <c r="A128" s="274"/>
      <c r="J128" s="40" t="s">
        <v>92</v>
      </c>
      <c r="K128" s="41" t="s">
        <v>93</v>
      </c>
      <c r="L128" s="41" t="s">
        <v>93</v>
      </c>
      <c r="M128" s="41" t="s">
        <v>93</v>
      </c>
      <c r="N128" s="41" t="s">
        <v>93</v>
      </c>
      <c r="O128" s="41" t="s">
        <v>95</v>
      </c>
      <c r="P128" s="41" t="s">
        <v>95</v>
      </c>
      <c r="Q128" s="41" t="s">
        <v>95</v>
      </c>
      <c r="R128" s="41" t="s">
        <v>95</v>
      </c>
      <c r="S128" s="48"/>
      <c r="T128" s="48"/>
      <c r="U128" s="48"/>
      <c r="V128" s="45"/>
    </row>
    <row r="129" spans="1:24">
      <c r="A129" s="100"/>
      <c r="J129" s="159" t="s">
        <v>98</v>
      </c>
      <c r="K129" s="36" t="s">
        <v>93</v>
      </c>
      <c r="L129" s="36" t="s">
        <v>93</v>
      </c>
      <c r="M129" s="36" t="s">
        <v>99</v>
      </c>
      <c r="N129" s="36" t="s">
        <v>99</v>
      </c>
      <c r="O129" s="36" t="s">
        <v>99</v>
      </c>
      <c r="P129" s="36" t="s">
        <v>99</v>
      </c>
      <c r="Q129" s="36" t="s">
        <v>99</v>
      </c>
      <c r="R129" s="37" t="s">
        <v>99</v>
      </c>
      <c r="S129" s="34" t="s">
        <v>303</v>
      </c>
    </row>
    <row r="130" spans="1:24">
      <c r="A130" s="100"/>
      <c r="J130" s="158" t="s">
        <v>98</v>
      </c>
      <c r="K130" s="34" t="s">
        <v>93</v>
      </c>
      <c r="L130" s="34" t="s">
        <v>93</v>
      </c>
      <c r="M130" s="34" t="s">
        <v>99</v>
      </c>
      <c r="N130" s="34" t="s">
        <v>99</v>
      </c>
      <c r="O130" s="34" t="s">
        <v>99</v>
      </c>
      <c r="P130" s="34" t="s">
        <v>99</v>
      </c>
      <c r="Q130" s="34" t="s">
        <v>99</v>
      </c>
      <c r="R130" s="38" t="s">
        <v>99</v>
      </c>
    </row>
    <row r="131" spans="1:24">
      <c r="A131" s="100"/>
      <c r="J131" s="158" t="s">
        <v>98</v>
      </c>
      <c r="K131" s="34" t="s">
        <v>93</v>
      </c>
      <c r="L131" s="34" t="s">
        <v>93</v>
      </c>
      <c r="M131" s="34" t="s">
        <v>99</v>
      </c>
      <c r="N131" s="34" t="s">
        <v>99</v>
      </c>
      <c r="O131" s="34" t="s">
        <v>99</v>
      </c>
      <c r="P131" s="34" t="s">
        <v>99</v>
      </c>
      <c r="Q131" s="34" t="s">
        <v>99</v>
      </c>
      <c r="R131" s="38" t="s">
        <v>99</v>
      </c>
    </row>
    <row r="132" spans="1:24" ht="15" thickBot="1">
      <c r="A132" s="100"/>
      <c r="J132" s="160" t="s">
        <v>98</v>
      </c>
      <c r="K132" s="41" t="s">
        <v>93</v>
      </c>
      <c r="L132" s="41" t="s">
        <v>93</v>
      </c>
      <c r="M132" s="41" t="s">
        <v>99</v>
      </c>
      <c r="N132" s="41" t="s">
        <v>99</v>
      </c>
      <c r="O132" s="41" t="s">
        <v>99</v>
      </c>
      <c r="P132" s="41" t="s">
        <v>99</v>
      </c>
      <c r="Q132" s="41" t="s">
        <v>99</v>
      </c>
      <c r="R132" s="42" t="s">
        <v>99</v>
      </c>
    </row>
    <row r="133" spans="1:24" ht="15" thickBot="1">
      <c r="A133" s="274">
        <v>45413</v>
      </c>
    </row>
    <row r="134" spans="1:24">
      <c r="A134" s="274"/>
      <c r="K134" s="35" t="s">
        <v>102</v>
      </c>
      <c r="L134" s="36" t="s">
        <v>93</v>
      </c>
      <c r="M134" s="36" t="s">
        <v>93</v>
      </c>
      <c r="N134" s="36" t="s">
        <v>93</v>
      </c>
      <c r="O134" s="36" t="s">
        <v>93</v>
      </c>
      <c r="P134" s="36" t="s">
        <v>94</v>
      </c>
      <c r="Q134" s="36" t="s">
        <v>94</v>
      </c>
      <c r="R134" s="36" t="s">
        <v>94</v>
      </c>
      <c r="S134" s="36" t="s">
        <v>94</v>
      </c>
      <c r="T134" s="36" t="s">
        <v>94</v>
      </c>
      <c r="U134" s="36" t="s">
        <v>95</v>
      </c>
      <c r="V134" s="36" t="s">
        <v>95</v>
      </c>
      <c r="W134" s="37" t="s">
        <v>95</v>
      </c>
      <c r="X134" s="34" t="s">
        <v>286</v>
      </c>
    </row>
    <row r="135" spans="1:24">
      <c r="A135" s="274"/>
      <c r="K135" s="28" t="s">
        <v>102</v>
      </c>
      <c r="L135" s="34" t="s">
        <v>93</v>
      </c>
      <c r="M135" s="34" t="s">
        <v>93</v>
      </c>
      <c r="N135" s="34" t="s">
        <v>93</v>
      </c>
      <c r="O135" s="34" t="s">
        <v>93</v>
      </c>
      <c r="P135" s="34" t="s">
        <v>94</v>
      </c>
      <c r="Q135" s="34" t="s">
        <v>94</v>
      </c>
      <c r="R135" s="34" t="s">
        <v>94</v>
      </c>
      <c r="S135" s="34" t="s">
        <v>94</v>
      </c>
      <c r="T135" s="34" t="s">
        <v>94</v>
      </c>
      <c r="U135" s="34" t="s">
        <v>95</v>
      </c>
      <c r="V135" s="34" t="s">
        <v>95</v>
      </c>
      <c r="W135" s="38" t="s">
        <v>95</v>
      </c>
      <c r="X135" s="34"/>
    </row>
    <row r="136" spans="1:24">
      <c r="A136" s="274"/>
      <c r="K136" s="28" t="s">
        <v>92</v>
      </c>
      <c r="L136" s="34" t="s">
        <v>93</v>
      </c>
      <c r="M136" s="34" t="s">
        <v>93</v>
      </c>
      <c r="N136" s="34" t="s">
        <v>93</v>
      </c>
      <c r="O136" s="34" t="s">
        <v>93</v>
      </c>
      <c r="P136" s="34" t="s">
        <v>95</v>
      </c>
      <c r="Q136" s="34" t="s">
        <v>95</v>
      </c>
      <c r="R136" s="34" t="s">
        <v>95</v>
      </c>
      <c r="S136" s="34" t="s">
        <v>95</v>
      </c>
      <c r="T136" s="34"/>
      <c r="U136" s="34"/>
      <c r="V136" s="34"/>
      <c r="W136" s="38"/>
      <c r="X136" s="34"/>
    </row>
    <row r="137" spans="1:24">
      <c r="A137" s="100"/>
      <c r="K137" s="28" t="s">
        <v>92</v>
      </c>
      <c r="L137" s="34" t="s">
        <v>93</v>
      </c>
      <c r="M137" s="34" t="s">
        <v>93</v>
      </c>
      <c r="N137" s="34" t="s">
        <v>93</v>
      </c>
      <c r="O137" s="34" t="s">
        <v>93</v>
      </c>
      <c r="P137" s="34" t="s">
        <v>95</v>
      </c>
      <c r="Q137" s="34" t="s">
        <v>95</v>
      </c>
      <c r="R137" s="34" t="s">
        <v>95</v>
      </c>
      <c r="S137" s="34" t="s">
        <v>95</v>
      </c>
      <c r="T137" s="34"/>
      <c r="U137" s="34"/>
      <c r="V137" s="34"/>
      <c r="W137" s="38"/>
    </row>
    <row r="138" spans="1:24">
      <c r="A138" s="100"/>
      <c r="K138" s="28" t="s">
        <v>92</v>
      </c>
      <c r="L138" s="34" t="s">
        <v>93</v>
      </c>
      <c r="M138" s="34" t="s">
        <v>93</v>
      </c>
      <c r="N138" s="34" t="s">
        <v>93</v>
      </c>
      <c r="O138" s="34" t="s">
        <v>93</v>
      </c>
      <c r="P138" s="34" t="s">
        <v>95</v>
      </c>
      <c r="Q138" s="34" t="s">
        <v>95</v>
      </c>
      <c r="R138" s="34" t="s">
        <v>95</v>
      </c>
      <c r="S138" s="34" t="s">
        <v>95</v>
      </c>
      <c r="W138" s="39"/>
    </row>
    <row r="139" spans="1:24" ht="15" thickBot="1">
      <c r="K139" s="40" t="s">
        <v>92</v>
      </c>
      <c r="L139" s="41" t="s">
        <v>93</v>
      </c>
      <c r="M139" s="41" t="s">
        <v>93</v>
      </c>
      <c r="N139" s="41" t="s">
        <v>93</v>
      </c>
      <c r="O139" s="41" t="s">
        <v>93</v>
      </c>
      <c r="P139" s="41" t="s">
        <v>95</v>
      </c>
      <c r="Q139" s="41" t="s">
        <v>95</v>
      </c>
      <c r="R139" s="41" t="s">
        <v>95</v>
      </c>
      <c r="S139" s="41" t="s">
        <v>95</v>
      </c>
      <c r="T139" s="48"/>
      <c r="U139" s="48"/>
      <c r="V139" s="48"/>
      <c r="W139" s="45"/>
    </row>
    <row r="140" spans="1:24">
      <c r="K140" s="21"/>
      <c r="L140" s="159" t="s">
        <v>98</v>
      </c>
      <c r="M140" s="36" t="s">
        <v>93</v>
      </c>
      <c r="N140" s="36" t="s">
        <v>93</v>
      </c>
      <c r="O140" s="36" t="s">
        <v>99</v>
      </c>
      <c r="P140" s="36" t="s">
        <v>99</v>
      </c>
      <c r="Q140" s="36" t="s">
        <v>99</v>
      </c>
      <c r="R140" s="36" t="s">
        <v>99</v>
      </c>
      <c r="S140" s="36" t="s">
        <v>99</v>
      </c>
      <c r="T140" s="37" t="s">
        <v>99</v>
      </c>
      <c r="U140" s="34" t="s">
        <v>303</v>
      </c>
    </row>
    <row r="141" spans="1:24">
      <c r="K141" s="21"/>
      <c r="L141" s="158" t="s">
        <v>98</v>
      </c>
      <c r="M141" s="34" t="s">
        <v>93</v>
      </c>
      <c r="N141" s="34" t="s">
        <v>93</v>
      </c>
      <c r="O141" s="34" t="s">
        <v>99</v>
      </c>
      <c r="P141" s="34" t="s">
        <v>99</v>
      </c>
      <c r="Q141" s="34" t="s">
        <v>99</v>
      </c>
      <c r="R141" s="34" t="s">
        <v>99</v>
      </c>
      <c r="S141" s="34" t="s">
        <v>99</v>
      </c>
      <c r="T141" s="38" t="s">
        <v>99</v>
      </c>
    </row>
    <row r="142" spans="1:24">
      <c r="K142" s="21"/>
      <c r="L142" s="158" t="s">
        <v>98</v>
      </c>
      <c r="M142" s="34" t="s">
        <v>93</v>
      </c>
      <c r="N142" s="34" t="s">
        <v>93</v>
      </c>
      <c r="O142" s="34" t="s">
        <v>99</v>
      </c>
      <c r="P142" s="34" t="s">
        <v>99</v>
      </c>
      <c r="Q142" s="34" t="s">
        <v>99</v>
      </c>
      <c r="R142" s="34" t="s">
        <v>99</v>
      </c>
      <c r="S142" s="34" t="s">
        <v>99</v>
      </c>
      <c r="T142" s="38" t="s">
        <v>99</v>
      </c>
    </row>
    <row r="143" spans="1:24" ht="15" thickBot="1">
      <c r="K143" s="21"/>
      <c r="L143" s="160" t="s">
        <v>98</v>
      </c>
      <c r="M143" s="41" t="s">
        <v>93</v>
      </c>
      <c r="N143" s="41" t="s">
        <v>93</v>
      </c>
      <c r="O143" s="41" t="s">
        <v>99</v>
      </c>
      <c r="P143" s="41" t="s">
        <v>99</v>
      </c>
      <c r="Q143" s="41" t="s">
        <v>99</v>
      </c>
      <c r="R143" s="41" t="s">
        <v>99</v>
      </c>
      <c r="S143" s="41" t="s">
        <v>99</v>
      </c>
      <c r="T143" s="42" t="s">
        <v>99</v>
      </c>
    </row>
    <row r="144" spans="1:24" ht="15" thickBot="1"/>
    <row r="145" spans="13:47">
      <c r="M145" s="35" t="s">
        <v>102</v>
      </c>
      <c r="N145" s="36" t="s">
        <v>93</v>
      </c>
      <c r="O145" s="36" t="s">
        <v>93</v>
      </c>
      <c r="P145" s="36" t="s">
        <v>93</v>
      </c>
      <c r="Q145" s="36" t="s">
        <v>93</v>
      </c>
      <c r="R145" s="36" t="s">
        <v>94</v>
      </c>
      <c r="S145" s="36" t="s">
        <v>94</v>
      </c>
      <c r="T145" s="36" t="s">
        <v>94</v>
      </c>
      <c r="U145" s="36" t="s">
        <v>94</v>
      </c>
      <c r="V145" s="36" t="s">
        <v>94</v>
      </c>
      <c r="W145" s="36" t="s">
        <v>95</v>
      </c>
      <c r="X145" s="36" t="s">
        <v>95</v>
      </c>
      <c r="Y145" s="37" t="s">
        <v>95</v>
      </c>
      <c r="Z145" s="34" t="s">
        <v>186</v>
      </c>
      <c r="AB145" s="78"/>
    </row>
    <row r="146" spans="13:47">
      <c r="M146" s="28" t="s">
        <v>102</v>
      </c>
      <c r="N146" s="34" t="s">
        <v>93</v>
      </c>
      <c r="O146" s="34" t="s">
        <v>93</v>
      </c>
      <c r="P146" s="34" t="s">
        <v>93</v>
      </c>
      <c r="Q146" s="34" t="s">
        <v>93</v>
      </c>
      <c r="R146" s="34" t="s">
        <v>94</v>
      </c>
      <c r="S146" s="34" t="s">
        <v>94</v>
      </c>
      <c r="T146" s="34" t="s">
        <v>94</v>
      </c>
      <c r="U146" s="34" t="s">
        <v>94</v>
      </c>
      <c r="V146" s="34" t="s">
        <v>94</v>
      </c>
      <c r="W146" s="34" t="s">
        <v>95</v>
      </c>
      <c r="X146" s="34" t="s">
        <v>95</v>
      </c>
      <c r="Y146" s="38" t="s">
        <v>95</v>
      </c>
    </row>
    <row r="147" spans="13:47">
      <c r="M147" s="28" t="s">
        <v>92</v>
      </c>
      <c r="N147" s="34" t="s">
        <v>93</v>
      </c>
      <c r="O147" s="34" t="s">
        <v>93</v>
      </c>
      <c r="P147" s="34" t="s">
        <v>93</v>
      </c>
      <c r="Q147" s="34" t="s">
        <v>93</v>
      </c>
      <c r="R147" s="34" t="s">
        <v>95</v>
      </c>
      <c r="S147" s="34" t="s">
        <v>95</v>
      </c>
      <c r="T147" s="34" t="s">
        <v>95</v>
      </c>
      <c r="U147" s="34" t="s">
        <v>95</v>
      </c>
      <c r="V147" s="34"/>
      <c r="W147" s="34"/>
      <c r="X147" s="34"/>
      <c r="Y147" s="38"/>
    </row>
    <row r="148" spans="13:47">
      <c r="M148" s="28" t="s">
        <v>92</v>
      </c>
      <c r="N148" s="34" t="s">
        <v>93</v>
      </c>
      <c r="O148" s="34" t="s">
        <v>93</v>
      </c>
      <c r="P148" s="34" t="s">
        <v>93</v>
      </c>
      <c r="Q148" s="34" t="s">
        <v>93</v>
      </c>
      <c r="R148" s="34" t="s">
        <v>95</v>
      </c>
      <c r="S148" s="34" t="s">
        <v>95</v>
      </c>
      <c r="T148" s="34" t="s">
        <v>95</v>
      </c>
      <c r="U148" s="34" t="s">
        <v>95</v>
      </c>
      <c r="V148" s="34"/>
      <c r="W148" s="34"/>
      <c r="X148" s="34"/>
      <c r="Y148" s="38"/>
    </row>
    <row r="149" spans="13:47">
      <c r="M149" s="28" t="s">
        <v>92</v>
      </c>
      <c r="N149" s="34" t="s">
        <v>93</v>
      </c>
      <c r="O149" s="34" t="s">
        <v>93</v>
      </c>
      <c r="P149" s="34" t="s">
        <v>93</v>
      </c>
      <c r="Q149" s="34" t="s">
        <v>93</v>
      </c>
      <c r="R149" s="34" t="s">
        <v>95</v>
      </c>
      <c r="S149" s="34" t="s">
        <v>95</v>
      </c>
      <c r="T149" s="34" t="s">
        <v>95</v>
      </c>
      <c r="U149" s="34" t="s">
        <v>95</v>
      </c>
      <c r="Y149" s="39"/>
    </row>
    <row r="150" spans="13:47" ht="15" thickBot="1">
      <c r="M150" s="40" t="s">
        <v>92</v>
      </c>
      <c r="N150" s="41" t="s">
        <v>93</v>
      </c>
      <c r="O150" s="41" t="s">
        <v>93</v>
      </c>
      <c r="P150" s="41" t="s">
        <v>93</v>
      </c>
      <c r="Q150" s="41" t="s">
        <v>93</v>
      </c>
      <c r="R150" s="41" t="s">
        <v>95</v>
      </c>
      <c r="S150" s="41" t="s">
        <v>95</v>
      </c>
      <c r="T150" s="41" t="s">
        <v>95</v>
      </c>
      <c r="U150" s="41" t="s">
        <v>95</v>
      </c>
      <c r="V150" s="48"/>
      <c r="W150" s="48"/>
      <c r="X150" s="48"/>
      <c r="Y150" s="45"/>
      <c r="AQ150" s="74"/>
      <c r="AR150" s="74" t="s">
        <v>288</v>
      </c>
      <c r="AS150" s="74" t="s">
        <v>289</v>
      </c>
      <c r="AT150" s="74" t="s">
        <v>290</v>
      </c>
      <c r="AU150" s="74" t="s">
        <v>291</v>
      </c>
    </row>
    <row r="151" spans="13:47">
      <c r="M151" s="21"/>
      <c r="N151" s="161" t="s">
        <v>98</v>
      </c>
      <c r="O151" s="36" t="s">
        <v>93</v>
      </c>
      <c r="P151" s="36" t="s">
        <v>93</v>
      </c>
      <c r="Q151" s="36" t="s">
        <v>99</v>
      </c>
      <c r="R151" s="36" t="s">
        <v>99</v>
      </c>
      <c r="S151" s="36" t="s">
        <v>99</v>
      </c>
      <c r="T151" s="36" t="s">
        <v>99</v>
      </c>
      <c r="U151" s="36" t="s">
        <v>99</v>
      </c>
      <c r="V151" s="37" t="s">
        <v>99</v>
      </c>
      <c r="W151" s="34" t="s">
        <v>304</v>
      </c>
      <c r="AQ151" s="74"/>
      <c r="AR151" s="74"/>
      <c r="AS151" s="74"/>
      <c r="AT151" s="74"/>
      <c r="AU151" s="74"/>
    </row>
    <row r="152" spans="13:47" ht="15" thickBot="1">
      <c r="M152" s="21"/>
      <c r="N152" s="162" t="s">
        <v>98</v>
      </c>
      <c r="O152" s="41" t="s">
        <v>93</v>
      </c>
      <c r="P152" s="41" t="s">
        <v>93</v>
      </c>
      <c r="Q152" s="41" t="s">
        <v>99</v>
      </c>
      <c r="R152" s="41" t="s">
        <v>99</v>
      </c>
      <c r="S152" s="41" t="s">
        <v>99</v>
      </c>
      <c r="T152" s="41" t="s">
        <v>99</v>
      </c>
      <c r="U152" s="41" t="s">
        <v>99</v>
      </c>
      <c r="V152" s="42" t="s">
        <v>99</v>
      </c>
      <c r="AQ152" s="74"/>
      <c r="AR152" s="74"/>
      <c r="AS152" s="74"/>
      <c r="AT152" s="74"/>
      <c r="AU152" s="74"/>
    </row>
    <row r="153" spans="13:47" ht="15" thickBot="1">
      <c r="AQ153" s="129">
        <v>45397</v>
      </c>
      <c r="AR153" s="74">
        <v>4</v>
      </c>
      <c r="AS153" s="74">
        <v>6</v>
      </c>
      <c r="AT153" s="74">
        <v>2</v>
      </c>
      <c r="AU153" s="74">
        <f>SUM(AR153:AT153)</f>
        <v>12</v>
      </c>
    </row>
    <row r="154" spans="13:47">
      <c r="N154" s="35" t="s">
        <v>102</v>
      </c>
      <c r="O154" s="36" t="s">
        <v>93</v>
      </c>
      <c r="P154" s="36" t="s">
        <v>93</v>
      </c>
      <c r="Q154" s="36" t="s">
        <v>93</v>
      </c>
      <c r="R154" s="36" t="s">
        <v>93</v>
      </c>
      <c r="S154" s="36" t="s">
        <v>94</v>
      </c>
      <c r="T154" s="36" t="s">
        <v>94</v>
      </c>
      <c r="U154" s="36" t="s">
        <v>94</v>
      </c>
      <c r="V154" s="36" t="s">
        <v>94</v>
      </c>
      <c r="W154" s="36" t="s">
        <v>94</v>
      </c>
      <c r="X154" s="36" t="s">
        <v>95</v>
      </c>
      <c r="Y154" s="36" t="s">
        <v>95</v>
      </c>
      <c r="Z154" s="37" t="s">
        <v>95</v>
      </c>
      <c r="AA154" s="78" t="s">
        <v>305</v>
      </c>
      <c r="AQ154" s="129">
        <v>45418</v>
      </c>
      <c r="AR154" s="74">
        <v>4</v>
      </c>
      <c r="AS154" s="74">
        <v>6</v>
      </c>
      <c r="AT154" s="74">
        <v>2</v>
      </c>
      <c r="AU154" s="74">
        <f t="shared" ref="AU154:AU161" si="15">SUM(AR154:AT154)</f>
        <v>12</v>
      </c>
    </row>
    <row r="155" spans="13:47">
      <c r="N155" s="28" t="s">
        <v>102</v>
      </c>
      <c r="O155" s="34" t="s">
        <v>93</v>
      </c>
      <c r="P155" s="34" t="s">
        <v>93</v>
      </c>
      <c r="Q155" s="34" t="s">
        <v>93</v>
      </c>
      <c r="R155" s="34" t="s">
        <v>93</v>
      </c>
      <c r="S155" s="34" t="s">
        <v>94</v>
      </c>
      <c r="T155" s="34" t="s">
        <v>94</v>
      </c>
      <c r="U155" s="34" t="s">
        <v>94</v>
      </c>
      <c r="V155" s="34" t="s">
        <v>94</v>
      </c>
      <c r="W155" s="34" t="s">
        <v>94</v>
      </c>
      <c r="X155" s="34" t="s">
        <v>95</v>
      </c>
      <c r="Y155" s="34" t="s">
        <v>95</v>
      </c>
      <c r="Z155" s="38" t="s">
        <v>95</v>
      </c>
      <c r="AQ155" s="129">
        <v>45439</v>
      </c>
      <c r="AR155" s="74">
        <v>4</v>
      </c>
      <c r="AS155" s="74">
        <v>6</v>
      </c>
      <c r="AT155" s="74">
        <v>2</v>
      </c>
      <c r="AU155" s="74">
        <f t="shared" si="15"/>
        <v>12</v>
      </c>
    </row>
    <row r="156" spans="13:47">
      <c r="N156" s="28" t="s">
        <v>102</v>
      </c>
      <c r="O156" s="34" t="s">
        <v>93</v>
      </c>
      <c r="P156" s="34" t="s">
        <v>93</v>
      </c>
      <c r="Q156" s="34" t="s">
        <v>93</v>
      </c>
      <c r="R156" s="34" t="s">
        <v>93</v>
      </c>
      <c r="S156" s="34" t="s">
        <v>94</v>
      </c>
      <c r="T156" s="34" t="s">
        <v>94</v>
      </c>
      <c r="U156" s="34" t="s">
        <v>94</v>
      </c>
      <c r="V156" s="34" t="s">
        <v>94</v>
      </c>
      <c r="W156" s="34" t="s">
        <v>94</v>
      </c>
      <c r="X156" s="34" t="s">
        <v>95</v>
      </c>
      <c r="Y156" s="34" t="s">
        <v>95</v>
      </c>
      <c r="Z156" s="38" t="s">
        <v>95</v>
      </c>
      <c r="AQ156" s="129">
        <v>45460</v>
      </c>
      <c r="AR156" s="74">
        <v>2</v>
      </c>
      <c r="AS156" s="74">
        <v>6</v>
      </c>
      <c r="AT156" s="74">
        <v>6</v>
      </c>
      <c r="AU156" s="74">
        <f t="shared" si="15"/>
        <v>14</v>
      </c>
    </row>
    <row r="157" spans="13:47">
      <c r="N157" s="28" t="s">
        <v>92</v>
      </c>
      <c r="O157" s="34" t="s">
        <v>93</v>
      </c>
      <c r="P157" s="34" t="s">
        <v>93</v>
      </c>
      <c r="Q157" s="34" t="s">
        <v>93</v>
      </c>
      <c r="R157" s="34" t="s">
        <v>93</v>
      </c>
      <c r="S157" s="34" t="s">
        <v>95</v>
      </c>
      <c r="T157" s="34" t="s">
        <v>95</v>
      </c>
      <c r="U157" s="34" t="s">
        <v>95</v>
      </c>
      <c r="V157" s="34" t="s">
        <v>95</v>
      </c>
      <c r="W157" s="34"/>
      <c r="X157" s="34"/>
      <c r="Y157" s="34"/>
      <c r="Z157" s="38"/>
      <c r="AQ157" s="129">
        <v>45481</v>
      </c>
      <c r="AR157" s="74">
        <v>4</v>
      </c>
      <c r="AS157" s="74">
        <v>4</v>
      </c>
      <c r="AT157" s="74">
        <v>4</v>
      </c>
      <c r="AU157" s="74">
        <f t="shared" si="15"/>
        <v>12</v>
      </c>
    </row>
    <row r="158" spans="13:47">
      <c r="N158" s="28" t="s">
        <v>92</v>
      </c>
      <c r="O158" s="34" t="s">
        <v>93</v>
      </c>
      <c r="P158" s="34" t="s">
        <v>93</v>
      </c>
      <c r="Q158" s="34" t="s">
        <v>93</v>
      </c>
      <c r="R158" s="34" t="s">
        <v>93</v>
      </c>
      <c r="S158" s="34" t="s">
        <v>95</v>
      </c>
      <c r="T158" s="34" t="s">
        <v>95</v>
      </c>
      <c r="U158" s="34" t="s">
        <v>95</v>
      </c>
      <c r="V158" s="34" t="s">
        <v>95</v>
      </c>
      <c r="W158" s="34"/>
      <c r="X158" s="34"/>
      <c r="Y158" s="34"/>
      <c r="Z158" s="38"/>
      <c r="AQ158" s="129">
        <v>45502</v>
      </c>
      <c r="AR158" s="74">
        <v>2</v>
      </c>
      <c r="AS158" s="74">
        <v>8</v>
      </c>
      <c r="AT158" s="74">
        <v>2</v>
      </c>
      <c r="AU158" s="74">
        <f t="shared" si="15"/>
        <v>12</v>
      </c>
    </row>
    <row r="159" spans="13:47" ht="15" thickBot="1">
      <c r="N159" s="40" t="s">
        <v>92</v>
      </c>
      <c r="O159" s="41" t="s">
        <v>93</v>
      </c>
      <c r="P159" s="41" t="s">
        <v>93</v>
      </c>
      <c r="Q159" s="41" t="s">
        <v>93</v>
      </c>
      <c r="R159" s="41" t="s">
        <v>93</v>
      </c>
      <c r="S159" s="41" t="s">
        <v>95</v>
      </c>
      <c r="T159" s="41" t="s">
        <v>95</v>
      </c>
      <c r="U159" s="41" t="s">
        <v>95</v>
      </c>
      <c r="V159" s="41" t="s">
        <v>95</v>
      </c>
      <c r="W159" s="48"/>
      <c r="X159" s="48"/>
      <c r="Y159" s="48"/>
      <c r="Z159" s="45"/>
      <c r="AQ159" s="129">
        <v>45523</v>
      </c>
      <c r="AR159" s="74">
        <v>6</v>
      </c>
      <c r="AS159" s="74">
        <v>6</v>
      </c>
      <c r="AT159" s="74">
        <v>0</v>
      </c>
      <c r="AU159" s="74">
        <f t="shared" si="15"/>
        <v>12</v>
      </c>
    </row>
    <row r="160" spans="13:47" ht="15" thickBot="1">
      <c r="AQ160" s="129">
        <v>45544</v>
      </c>
      <c r="AR160" s="74">
        <v>4</v>
      </c>
      <c r="AS160" s="74">
        <v>4</v>
      </c>
      <c r="AT160" s="74">
        <v>0</v>
      </c>
      <c r="AU160" s="74">
        <f t="shared" si="15"/>
        <v>8</v>
      </c>
    </row>
    <row r="161" spans="15:47">
      <c r="O161" s="35" t="s">
        <v>102</v>
      </c>
      <c r="P161" s="36" t="s">
        <v>93</v>
      </c>
      <c r="Q161" s="36" t="s">
        <v>93</v>
      </c>
      <c r="R161" s="36" t="s">
        <v>93</v>
      </c>
      <c r="S161" s="36" t="s">
        <v>93</v>
      </c>
      <c r="T161" s="36" t="s">
        <v>94</v>
      </c>
      <c r="U161" s="36" t="s">
        <v>94</v>
      </c>
      <c r="V161" s="36" t="s">
        <v>94</v>
      </c>
      <c r="W161" s="36" t="s">
        <v>94</v>
      </c>
      <c r="X161" s="36" t="s">
        <v>94</v>
      </c>
      <c r="Y161" s="36" t="s">
        <v>95</v>
      </c>
      <c r="Z161" s="36" t="s">
        <v>95</v>
      </c>
      <c r="AA161" s="37" t="s">
        <v>95</v>
      </c>
      <c r="AB161" s="78" t="s">
        <v>306</v>
      </c>
      <c r="AQ161" s="129">
        <v>45538</v>
      </c>
      <c r="AR161" s="74">
        <v>4</v>
      </c>
      <c r="AS161" s="74">
        <v>4</v>
      </c>
      <c r="AT161" s="74">
        <v>0</v>
      </c>
      <c r="AU161" s="74">
        <f t="shared" si="15"/>
        <v>8</v>
      </c>
    </row>
    <row r="162" spans="15:47">
      <c r="O162" s="28" t="s">
        <v>102</v>
      </c>
      <c r="P162" s="34" t="s">
        <v>93</v>
      </c>
      <c r="Q162" s="34" t="s">
        <v>93</v>
      </c>
      <c r="R162" s="34" t="s">
        <v>93</v>
      </c>
      <c r="S162" s="34" t="s">
        <v>93</v>
      </c>
      <c r="T162" s="34" t="s">
        <v>94</v>
      </c>
      <c r="U162" s="34" t="s">
        <v>94</v>
      </c>
      <c r="V162" s="34" t="s">
        <v>94</v>
      </c>
      <c r="W162" s="34" t="s">
        <v>94</v>
      </c>
      <c r="X162" s="34" t="s">
        <v>94</v>
      </c>
      <c r="Y162" s="34" t="s">
        <v>95</v>
      </c>
      <c r="Z162" s="34" t="s">
        <v>95</v>
      </c>
      <c r="AA162" s="38" t="s">
        <v>95</v>
      </c>
    </row>
    <row r="163" spans="15:47">
      <c r="O163" s="28" t="s">
        <v>92</v>
      </c>
      <c r="P163" s="34" t="s">
        <v>93</v>
      </c>
      <c r="Q163" s="34" t="s">
        <v>93</v>
      </c>
      <c r="R163" s="34" t="s">
        <v>93</v>
      </c>
      <c r="S163" s="34" t="s">
        <v>93</v>
      </c>
      <c r="T163" s="34" t="s">
        <v>95</v>
      </c>
      <c r="U163" s="34" t="s">
        <v>95</v>
      </c>
      <c r="V163" s="34" t="s">
        <v>95</v>
      </c>
      <c r="W163" s="34" t="s">
        <v>95</v>
      </c>
      <c r="X163" s="34"/>
      <c r="Y163" s="34"/>
      <c r="Z163" s="34"/>
      <c r="AA163" s="38"/>
    </row>
    <row r="164" spans="15:47">
      <c r="O164" s="28" t="s">
        <v>92</v>
      </c>
      <c r="P164" s="34" t="s">
        <v>93</v>
      </c>
      <c r="Q164" s="34" t="s">
        <v>93</v>
      </c>
      <c r="R164" s="34" t="s">
        <v>93</v>
      </c>
      <c r="S164" s="34" t="s">
        <v>93</v>
      </c>
      <c r="T164" s="34" t="s">
        <v>95</v>
      </c>
      <c r="U164" s="34" t="s">
        <v>95</v>
      </c>
      <c r="V164" s="34" t="s">
        <v>95</v>
      </c>
      <c r="W164" s="34" t="s">
        <v>95</v>
      </c>
      <c r="X164" s="34"/>
      <c r="Y164" s="34"/>
      <c r="Z164" s="34"/>
      <c r="AA164" s="38"/>
    </row>
    <row r="165" spans="15:47">
      <c r="O165" s="28" t="s">
        <v>92</v>
      </c>
      <c r="P165" s="34" t="s">
        <v>93</v>
      </c>
      <c r="Q165" s="34" t="s">
        <v>93</v>
      </c>
      <c r="R165" s="34" t="s">
        <v>93</v>
      </c>
      <c r="S165" s="34" t="s">
        <v>93</v>
      </c>
      <c r="T165" s="34" t="s">
        <v>95</v>
      </c>
      <c r="U165" s="34" t="s">
        <v>95</v>
      </c>
      <c r="V165" s="34" t="s">
        <v>95</v>
      </c>
      <c r="W165" s="34" t="s">
        <v>95</v>
      </c>
      <c r="X165" s="34"/>
      <c r="Y165" s="34"/>
      <c r="Z165" s="34"/>
      <c r="AA165" s="38"/>
    </row>
    <row r="166" spans="15:47" ht="15" thickBot="1">
      <c r="O166" s="40" t="s">
        <v>92</v>
      </c>
      <c r="P166" s="41" t="s">
        <v>93</v>
      </c>
      <c r="Q166" s="41" t="s">
        <v>93</v>
      </c>
      <c r="R166" s="41" t="s">
        <v>93</v>
      </c>
      <c r="S166" s="41" t="s">
        <v>93</v>
      </c>
      <c r="T166" s="41" t="s">
        <v>95</v>
      </c>
      <c r="U166" s="41" t="s">
        <v>95</v>
      </c>
      <c r="V166" s="41" t="s">
        <v>95</v>
      </c>
      <c r="W166" s="41" t="s">
        <v>95</v>
      </c>
      <c r="X166" s="48"/>
      <c r="Y166" s="48"/>
      <c r="Z166" s="48"/>
      <c r="AA166" s="45"/>
    </row>
    <row r="167" spans="15:47">
      <c r="P167" s="161" t="s">
        <v>98</v>
      </c>
      <c r="Q167" s="36" t="s">
        <v>93</v>
      </c>
      <c r="R167" s="36" t="s">
        <v>93</v>
      </c>
      <c r="S167" s="36" t="s">
        <v>99</v>
      </c>
      <c r="T167" s="36" t="s">
        <v>99</v>
      </c>
      <c r="U167" s="36" t="s">
        <v>99</v>
      </c>
      <c r="V167" s="36" t="s">
        <v>99</v>
      </c>
      <c r="W167" s="36" t="s">
        <v>99</v>
      </c>
      <c r="X167" s="37" t="s">
        <v>99</v>
      </c>
      <c r="Y167" s="34" t="s">
        <v>307</v>
      </c>
    </row>
    <row r="168" spans="15:47">
      <c r="P168" s="157" t="s">
        <v>98</v>
      </c>
      <c r="Q168" s="34" t="s">
        <v>93</v>
      </c>
      <c r="R168" s="34" t="s">
        <v>93</v>
      </c>
      <c r="S168" s="34" t="s">
        <v>99</v>
      </c>
      <c r="T168" s="34" t="s">
        <v>99</v>
      </c>
      <c r="U168" s="34" t="s">
        <v>99</v>
      </c>
      <c r="V168" s="34" t="s">
        <v>99</v>
      </c>
      <c r="W168" s="34" t="s">
        <v>99</v>
      </c>
      <c r="X168" s="38" t="s">
        <v>99</v>
      </c>
      <c r="Y168" s="34" t="s">
        <v>308</v>
      </c>
    </row>
    <row r="169" spans="15:47" ht="15" thickBot="1">
      <c r="P169" s="162" t="s">
        <v>98</v>
      </c>
      <c r="Q169" s="41" t="s">
        <v>93</v>
      </c>
      <c r="R169" s="41" t="s">
        <v>93</v>
      </c>
      <c r="S169" s="41" t="s">
        <v>99</v>
      </c>
      <c r="T169" s="41" t="s">
        <v>99</v>
      </c>
      <c r="U169" s="41" t="s">
        <v>99</v>
      </c>
      <c r="V169" s="41" t="s">
        <v>99</v>
      </c>
      <c r="W169" s="41" t="s">
        <v>99</v>
      </c>
      <c r="X169" s="42" t="s">
        <v>99</v>
      </c>
    </row>
    <row r="170" spans="15:47" ht="15" thickBot="1"/>
    <row r="171" spans="15:47">
      <c r="Q171" s="35" t="s">
        <v>102</v>
      </c>
      <c r="R171" s="36" t="s">
        <v>93</v>
      </c>
      <c r="S171" s="36" t="s">
        <v>93</v>
      </c>
      <c r="T171" s="36" t="s">
        <v>93</v>
      </c>
      <c r="U171" s="36" t="s">
        <v>93</v>
      </c>
      <c r="V171" s="36" t="s">
        <v>94</v>
      </c>
      <c r="W171" s="36" t="s">
        <v>94</v>
      </c>
      <c r="X171" s="36" t="s">
        <v>94</v>
      </c>
      <c r="Y171" s="36" t="s">
        <v>94</v>
      </c>
      <c r="Z171" s="36" t="s">
        <v>94</v>
      </c>
      <c r="AA171" s="36" t="s">
        <v>95</v>
      </c>
      <c r="AB171" s="36" t="s">
        <v>95</v>
      </c>
      <c r="AC171" s="37" t="s">
        <v>95</v>
      </c>
      <c r="AD171" s="78" t="s">
        <v>309</v>
      </c>
      <c r="AE171" s="132"/>
      <c r="AF171" s="78"/>
    </row>
    <row r="172" spans="15:47">
      <c r="Q172" s="121" t="s">
        <v>102</v>
      </c>
      <c r="R172" s="120" t="s">
        <v>93</v>
      </c>
      <c r="S172" s="120" t="s">
        <v>93</v>
      </c>
      <c r="T172" s="120" t="s">
        <v>93</v>
      </c>
      <c r="U172" s="120" t="s">
        <v>93</v>
      </c>
      <c r="V172" s="120" t="s">
        <v>94</v>
      </c>
      <c r="W172" s="120" t="s">
        <v>94</v>
      </c>
      <c r="X172" s="120" t="s">
        <v>94</v>
      </c>
      <c r="Y172" s="120" t="s">
        <v>95</v>
      </c>
      <c r="Z172" s="120" t="s">
        <v>95</v>
      </c>
      <c r="AA172" s="120" t="s">
        <v>95</v>
      </c>
      <c r="AB172" s="120" t="s">
        <v>95</v>
      </c>
      <c r="AC172" s="122" t="s">
        <v>95</v>
      </c>
    </row>
    <row r="173" spans="15:47">
      <c r="Q173" s="60" t="s">
        <v>92</v>
      </c>
      <c r="R173" s="126" t="s">
        <v>93</v>
      </c>
      <c r="S173" s="126" t="s">
        <v>93</v>
      </c>
      <c r="T173" s="126" t="s">
        <v>93</v>
      </c>
      <c r="U173" s="126" t="s">
        <v>93</v>
      </c>
      <c r="V173" s="126" t="s">
        <v>95</v>
      </c>
      <c r="W173" s="126" t="s">
        <v>95</v>
      </c>
      <c r="X173" s="126" t="s">
        <v>95</v>
      </c>
      <c r="Y173" s="126" t="s">
        <v>95</v>
      </c>
      <c r="Z173" s="34"/>
      <c r="AA173" s="34"/>
      <c r="AB173" s="34"/>
      <c r="AC173" s="38"/>
    </row>
    <row r="174" spans="15:47">
      <c r="Q174" s="60" t="s">
        <v>92</v>
      </c>
      <c r="R174" s="126" t="s">
        <v>93</v>
      </c>
      <c r="S174" s="126" t="s">
        <v>93</v>
      </c>
      <c r="T174" s="126" t="s">
        <v>93</v>
      </c>
      <c r="U174" s="126" t="s">
        <v>93</v>
      </c>
      <c r="V174" s="126" t="s">
        <v>95</v>
      </c>
      <c r="W174" s="126" t="s">
        <v>95</v>
      </c>
      <c r="X174" s="126" t="s">
        <v>95</v>
      </c>
      <c r="Y174" s="126" t="s">
        <v>95</v>
      </c>
      <c r="Z174" s="34"/>
      <c r="AA174" s="34"/>
      <c r="AB174" s="34"/>
      <c r="AC174" s="38"/>
    </row>
    <row r="175" spans="15:47">
      <c r="Q175" s="60" t="s">
        <v>92</v>
      </c>
      <c r="R175" s="126" t="s">
        <v>93</v>
      </c>
      <c r="S175" s="126" t="s">
        <v>93</v>
      </c>
      <c r="T175" s="126" t="s">
        <v>93</v>
      </c>
      <c r="U175" s="126" t="s">
        <v>93</v>
      </c>
      <c r="V175" s="126" t="s">
        <v>95</v>
      </c>
      <c r="W175" s="126" t="s">
        <v>95</v>
      </c>
      <c r="X175" s="126" t="s">
        <v>95</v>
      </c>
      <c r="Y175" s="126" t="s">
        <v>95</v>
      </c>
      <c r="Z175" s="34"/>
      <c r="AA175" s="34"/>
      <c r="AB175" s="34"/>
      <c r="AC175" s="38"/>
    </row>
    <row r="176" spans="15:47" ht="15" thickBot="1">
      <c r="Q176" s="61" t="s">
        <v>92</v>
      </c>
      <c r="R176" s="127" t="s">
        <v>93</v>
      </c>
      <c r="S176" s="127" t="s">
        <v>93</v>
      </c>
      <c r="T176" s="127" t="s">
        <v>93</v>
      </c>
      <c r="U176" s="127" t="s">
        <v>93</v>
      </c>
      <c r="V176" s="127" t="s">
        <v>95</v>
      </c>
      <c r="W176" s="127" t="s">
        <v>95</v>
      </c>
      <c r="X176" s="127" t="s">
        <v>95</v>
      </c>
      <c r="Y176" s="127" t="s">
        <v>95</v>
      </c>
      <c r="Z176" s="48"/>
      <c r="AA176" s="48"/>
      <c r="AB176" s="48"/>
      <c r="AC176" s="45"/>
    </row>
    <row r="177" spans="18:32" ht="15" thickBot="1"/>
    <row r="178" spans="18:32">
      <c r="R178" s="35" t="s">
        <v>102</v>
      </c>
      <c r="S178" s="36" t="s">
        <v>93</v>
      </c>
      <c r="T178" s="36" t="s">
        <v>93</v>
      </c>
      <c r="U178" s="36" t="s">
        <v>93</v>
      </c>
      <c r="V178" s="36" t="s">
        <v>93</v>
      </c>
      <c r="W178" s="36" t="s">
        <v>94</v>
      </c>
      <c r="X178" s="36" t="s">
        <v>94</v>
      </c>
      <c r="Y178" s="36" t="s">
        <v>94</v>
      </c>
      <c r="Z178" s="36" t="s">
        <v>94</v>
      </c>
      <c r="AA178" s="36" t="s">
        <v>94</v>
      </c>
      <c r="AB178" s="36" t="s">
        <v>95</v>
      </c>
      <c r="AC178" s="36" t="s">
        <v>95</v>
      </c>
      <c r="AD178" s="37" t="s">
        <v>95</v>
      </c>
      <c r="AE178" s="78" t="s">
        <v>310</v>
      </c>
    </row>
    <row r="179" spans="18:32">
      <c r="R179" s="28" t="s">
        <v>102</v>
      </c>
      <c r="S179" s="34" t="s">
        <v>93</v>
      </c>
      <c r="T179" s="34" t="s">
        <v>93</v>
      </c>
      <c r="U179" s="34" t="s">
        <v>93</v>
      </c>
      <c r="V179" s="34" t="s">
        <v>93</v>
      </c>
      <c r="W179" s="34" t="s">
        <v>94</v>
      </c>
      <c r="X179" s="34" t="s">
        <v>94</v>
      </c>
      <c r="Y179" s="34" t="s">
        <v>94</v>
      </c>
      <c r="Z179" s="34" t="s">
        <v>94</v>
      </c>
      <c r="AA179" s="34" t="s">
        <v>94</v>
      </c>
      <c r="AB179" s="34" t="s">
        <v>95</v>
      </c>
      <c r="AC179" s="34" t="s">
        <v>95</v>
      </c>
      <c r="AD179" s="38" t="s">
        <v>95</v>
      </c>
    </row>
    <row r="180" spans="18:32">
      <c r="R180" s="121" t="s">
        <v>102</v>
      </c>
      <c r="S180" s="120" t="s">
        <v>93</v>
      </c>
      <c r="T180" s="120" t="s">
        <v>93</v>
      </c>
      <c r="U180" s="120" t="s">
        <v>93</v>
      </c>
      <c r="V180" s="120" t="s">
        <v>93</v>
      </c>
      <c r="W180" s="120" t="s">
        <v>94</v>
      </c>
      <c r="X180" s="120" t="s">
        <v>94</v>
      </c>
      <c r="Y180" s="120" t="s">
        <v>94</v>
      </c>
      <c r="Z180" s="120" t="s">
        <v>95</v>
      </c>
      <c r="AA180" s="120" t="s">
        <v>95</v>
      </c>
      <c r="AB180" s="120" t="s">
        <v>95</v>
      </c>
      <c r="AC180" s="120" t="s">
        <v>95</v>
      </c>
      <c r="AD180" s="122" t="s">
        <v>95</v>
      </c>
    </row>
    <row r="181" spans="18:32">
      <c r="R181" s="60" t="s">
        <v>92</v>
      </c>
      <c r="S181" s="126" t="s">
        <v>93</v>
      </c>
      <c r="T181" s="126" t="s">
        <v>93</v>
      </c>
      <c r="U181" s="126" t="s">
        <v>93</v>
      </c>
      <c r="V181" s="126" t="s">
        <v>93</v>
      </c>
      <c r="W181" s="126" t="s">
        <v>95</v>
      </c>
      <c r="X181" s="126" t="s">
        <v>95</v>
      </c>
      <c r="Y181" s="126" t="s">
        <v>95</v>
      </c>
      <c r="Z181" s="126" t="s">
        <v>95</v>
      </c>
      <c r="AA181" s="34"/>
      <c r="AB181" s="34"/>
      <c r="AC181" s="34"/>
      <c r="AD181" s="38"/>
    </row>
    <row r="182" spans="18:32">
      <c r="R182" s="60" t="s">
        <v>92</v>
      </c>
      <c r="S182" s="126" t="s">
        <v>93</v>
      </c>
      <c r="T182" s="126" t="s">
        <v>93</v>
      </c>
      <c r="U182" s="126" t="s">
        <v>93</v>
      </c>
      <c r="V182" s="126" t="s">
        <v>93</v>
      </c>
      <c r="W182" s="126" t="s">
        <v>95</v>
      </c>
      <c r="X182" s="126" t="s">
        <v>95</v>
      </c>
      <c r="Y182" s="126" t="s">
        <v>95</v>
      </c>
      <c r="Z182" s="126" t="s">
        <v>95</v>
      </c>
      <c r="AA182" s="34"/>
      <c r="AB182" s="34"/>
      <c r="AC182" s="34"/>
      <c r="AD182" s="38"/>
    </row>
    <row r="183" spans="18:32">
      <c r="R183" s="60" t="s">
        <v>92</v>
      </c>
      <c r="S183" s="126" t="s">
        <v>93</v>
      </c>
      <c r="T183" s="126" t="s">
        <v>93</v>
      </c>
      <c r="U183" s="126" t="s">
        <v>93</v>
      </c>
      <c r="V183" s="126" t="s">
        <v>93</v>
      </c>
      <c r="W183" s="126" t="s">
        <v>95</v>
      </c>
      <c r="X183" s="126" t="s">
        <v>95</v>
      </c>
      <c r="Y183" s="126" t="s">
        <v>95</v>
      </c>
      <c r="Z183" s="126" t="s">
        <v>95</v>
      </c>
      <c r="AA183" s="34"/>
      <c r="AB183" s="34"/>
      <c r="AC183" s="34"/>
      <c r="AD183" s="38"/>
    </row>
    <row r="184" spans="18:32" ht="15" thickBot="1">
      <c r="R184" s="61" t="s">
        <v>92</v>
      </c>
      <c r="S184" s="127" t="s">
        <v>93</v>
      </c>
      <c r="T184" s="127" t="s">
        <v>93</v>
      </c>
      <c r="U184" s="127" t="s">
        <v>93</v>
      </c>
      <c r="V184" s="127" t="s">
        <v>93</v>
      </c>
      <c r="W184" s="127" t="s">
        <v>95</v>
      </c>
      <c r="X184" s="127" t="s">
        <v>95</v>
      </c>
      <c r="Y184" s="127" t="s">
        <v>95</v>
      </c>
      <c r="Z184" s="127" t="s">
        <v>95</v>
      </c>
      <c r="AA184" s="48"/>
      <c r="AB184" s="48"/>
      <c r="AC184" s="48"/>
      <c r="AD184" s="45"/>
    </row>
    <row r="185" spans="18:32">
      <c r="R185" s="163" t="s">
        <v>98</v>
      </c>
      <c r="S185" s="36" t="s">
        <v>93</v>
      </c>
      <c r="T185" s="36" t="s">
        <v>93</v>
      </c>
      <c r="U185" s="36" t="s">
        <v>99</v>
      </c>
      <c r="V185" s="36" t="s">
        <v>99</v>
      </c>
      <c r="W185" s="36" t="s">
        <v>99</v>
      </c>
      <c r="X185" s="36" t="s">
        <v>99</v>
      </c>
      <c r="Y185" s="36" t="s">
        <v>99</v>
      </c>
      <c r="Z185" s="37" t="s">
        <v>99</v>
      </c>
      <c r="AA185" s="34" t="s">
        <v>307</v>
      </c>
    </row>
    <row r="186" spans="18:32" ht="15" thickBot="1">
      <c r="R186" s="162" t="s">
        <v>98</v>
      </c>
      <c r="S186" s="41" t="s">
        <v>93</v>
      </c>
      <c r="T186" s="41" t="s">
        <v>93</v>
      </c>
      <c r="U186" s="41" t="s">
        <v>99</v>
      </c>
      <c r="V186" s="41" t="s">
        <v>99</v>
      </c>
      <c r="W186" s="41" t="s">
        <v>99</v>
      </c>
      <c r="X186" s="41" t="s">
        <v>99</v>
      </c>
      <c r="Y186" s="41" t="s">
        <v>99</v>
      </c>
      <c r="Z186" s="42" t="s">
        <v>99</v>
      </c>
      <c r="AA186" s="34" t="s">
        <v>311</v>
      </c>
    </row>
    <row r="187" spans="18:32" ht="15" thickBot="1">
      <c r="R187" s="21"/>
      <c r="S187" s="34"/>
      <c r="T187" s="34"/>
      <c r="U187" s="34"/>
      <c r="V187" s="34"/>
      <c r="W187" s="34"/>
      <c r="X187" s="34"/>
      <c r="Y187" s="34"/>
      <c r="Z187" s="34"/>
    </row>
    <row r="188" spans="18:32">
      <c r="S188" s="35" t="s">
        <v>102</v>
      </c>
      <c r="T188" s="36" t="s">
        <v>93</v>
      </c>
      <c r="U188" s="36" t="s">
        <v>93</v>
      </c>
      <c r="V188" s="36" t="s">
        <v>93</v>
      </c>
      <c r="W188" s="36" t="s">
        <v>93</v>
      </c>
      <c r="X188" s="36" t="s">
        <v>94</v>
      </c>
      <c r="Y188" s="36" t="s">
        <v>94</v>
      </c>
      <c r="Z188" s="36" t="s">
        <v>94</v>
      </c>
      <c r="AA188" s="36" t="s">
        <v>94</v>
      </c>
      <c r="AB188" s="36" t="s">
        <v>94</v>
      </c>
      <c r="AC188" s="36" t="s">
        <v>95</v>
      </c>
      <c r="AD188" s="36" t="s">
        <v>95</v>
      </c>
      <c r="AE188" s="37" t="s">
        <v>95</v>
      </c>
      <c r="AF188" s="156" t="s">
        <v>312</v>
      </c>
    </row>
    <row r="189" spans="18:32">
      <c r="S189" s="28" t="s">
        <v>102</v>
      </c>
      <c r="T189" s="34" t="s">
        <v>93</v>
      </c>
      <c r="U189" s="34" t="s">
        <v>93</v>
      </c>
      <c r="V189" s="34" t="s">
        <v>93</v>
      </c>
      <c r="W189" s="34" t="s">
        <v>93</v>
      </c>
      <c r="X189" s="34" t="s">
        <v>94</v>
      </c>
      <c r="Y189" s="34" t="s">
        <v>94</v>
      </c>
      <c r="Z189" s="34" t="s">
        <v>94</v>
      </c>
      <c r="AA189" s="34" t="s">
        <v>94</v>
      </c>
      <c r="AB189" s="34" t="s">
        <v>94</v>
      </c>
      <c r="AC189" s="34" t="s">
        <v>95</v>
      </c>
      <c r="AD189" s="34" t="s">
        <v>95</v>
      </c>
      <c r="AE189" s="38" t="s">
        <v>95</v>
      </c>
    </row>
    <row r="190" spans="18:32">
      <c r="S190" s="121" t="s">
        <v>102</v>
      </c>
      <c r="T190" s="120" t="s">
        <v>93</v>
      </c>
      <c r="U190" s="120" t="s">
        <v>93</v>
      </c>
      <c r="V190" s="120" t="s">
        <v>93</v>
      </c>
      <c r="W190" s="120" t="s">
        <v>93</v>
      </c>
      <c r="X190" s="120" t="s">
        <v>94</v>
      </c>
      <c r="Y190" s="120" t="s">
        <v>94</v>
      </c>
      <c r="Z190" s="120" t="s">
        <v>94</v>
      </c>
      <c r="AA190" s="120" t="s">
        <v>95</v>
      </c>
      <c r="AB190" s="120" t="s">
        <v>95</v>
      </c>
      <c r="AC190" s="120" t="s">
        <v>95</v>
      </c>
      <c r="AD190" s="120" t="s">
        <v>95</v>
      </c>
      <c r="AE190" s="122" t="s">
        <v>95</v>
      </c>
    </row>
    <row r="191" spans="18:32">
      <c r="S191" s="60" t="s">
        <v>92</v>
      </c>
      <c r="T191" s="126" t="s">
        <v>93</v>
      </c>
      <c r="U191" s="126" t="s">
        <v>93</v>
      </c>
      <c r="V191" s="126" t="s">
        <v>93</v>
      </c>
      <c r="W191" s="126" t="s">
        <v>93</v>
      </c>
      <c r="X191" s="126" t="s">
        <v>95</v>
      </c>
      <c r="Y191" s="126" t="s">
        <v>95</v>
      </c>
      <c r="Z191" s="126" t="s">
        <v>95</v>
      </c>
      <c r="AA191" s="126" t="s">
        <v>95</v>
      </c>
      <c r="AB191" s="34"/>
      <c r="AC191" s="34"/>
      <c r="AD191" s="34"/>
      <c r="AE191" s="38"/>
    </row>
    <row r="192" spans="18:32">
      <c r="S192" s="60" t="s">
        <v>92</v>
      </c>
      <c r="T192" s="126" t="s">
        <v>93</v>
      </c>
      <c r="U192" s="126" t="s">
        <v>93</v>
      </c>
      <c r="V192" s="126" t="s">
        <v>93</v>
      </c>
      <c r="W192" s="126" t="s">
        <v>93</v>
      </c>
      <c r="X192" s="126" t="s">
        <v>95</v>
      </c>
      <c r="Y192" s="126" t="s">
        <v>95</v>
      </c>
      <c r="Z192" s="126" t="s">
        <v>95</v>
      </c>
      <c r="AA192" s="126" t="s">
        <v>95</v>
      </c>
      <c r="AB192" s="34"/>
      <c r="AC192" s="34"/>
      <c r="AD192" s="34"/>
      <c r="AE192" s="38"/>
    </row>
    <row r="193" spans="19:35">
      <c r="S193" s="60" t="s">
        <v>92</v>
      </c>
      <c r="T193" s="126" t="s">
        <v>93</v>
      </c>
      <c r="U193" s="126" t="s">
        <v>93</v>
      </c>
      <c r="V193" s="126" t="s">
        <v>93</v>
      </c>
      <c r="W193" s="126" t="s">
        <v>93</v>
      </c>
      <c r="X193" s="126" t="s">
        <v>95</v>
      </c>
      <c r="Y193" s="126" t="s">
        <v>95</v>
      </c>
      <c r="Z193" s="126" t="s">
        <v>95</v>
      </c>
      <c r="AA193" s="126" t="s">
        <v>95</v>
      </c>
      <c r="AB193" s="34"/>
      <c r="AC193" s="34"/>
      <c r="AD193" s="34"/>
      <c r="AE193" s="38"/>
    </row>
    <row r="194" spans="19:35" ht="15" thickBot="1">
      <c r="S194" s="61" t="s">
        <v>92</v>
      </c>
      <c r="T194" s="127" t="s">
        <v>93</v>
      </c>
      <c r="U194" s="127" t="s">
        <v>93</v>
      </c>
      <c r="V194" s="127" t="s">
        <v>93</v>
      </c>
      <c r="W194" s="127" t="s">
        <v>93</v>
      </c>
      <c r="X194" s="127" t="s">
        <v>95</v>
      </c>
      <c r="Y194" s="127" t="s">
        <v>95</v>
      </c>
      <c r="Z194" s="127" t="s">
        <v>95</v>
      </c>
      <c r="AA194" s="127" t="s">
        <v>95</v>
      </c>
      <c r="AB194" s="41"/>
      <c r="AC194" s="41"/>
      <c r="AD194" s="41"/>
      <c r="AE194" s="42"/>
      <c r="AG194" s="78"/>
    </row>
    <row r="195" spans="19:35" ht="15" thickBot="1">
      <c r="T195" s="164" t="s">
        <v>98</v>
      </c>
      <c r="U195" s="165" t="s">
        <v>93</v>
      </c>
      <c r="V195" s="165" t="s">
        <v>93</v>
      </c>
      <c r="W195" s="165" t="s">
        <v>99</v>
      </c>
      <c r="X195" s="165" t="s">
        <v>99</v>
      </c>
      <c r="Y195" s="165" t="s">
        <v>99</v>
      </c>
      <c r="Z195" s="165" t="s">
        <v>99</v>
      </c>
      <c r="AA195" s="165" t="s">
        <v>99</v>
      </c>
      <c r="AB195" s="166" t="s">
        <v>99</v>
      </c>
      <c r="AC195" s="34" t="s">
        <v>304</v>
      </c>
      <c r="AD195" s="34"/>
      <c r="AE195" s="34"/>
      <c r="AG195" s="78"/>
    </row>
    <row r="196" spans="19:35" ht="15" thickBot="1"/>
    <row r="197" spans="19:35">
      <c r="U197" s="35" t="s">
        <v>102</v>
      </c>
      <c r="V197" s="36" t="s">
        <v>93</v>
      </c>
      <c r="W197" s="36" t="s">
        <v>93</v>
      </c>
      <c r="X197" s="36" t="s">
        <v>93</v>
      </c>
      <c r="Y197" s="36" t="s">
        <v>93</v>
      </c>
      <c r="Z197" s="36" t="s">
        <v>94</v>
      </c>
      <c r="AA197" s="36" t="s">
        <v>94</v>
      </c>
      <c r="AB197" s="36" t="s">
        <v>94</v>
      </c>
      <c r="AC197" s="36" t="s">
        <v>94</v>
      </c>
      <c r="AD197" s="36" t="s">
        <v>94</v>
      </c>
      <c r="AE197" s="36" t="s">
        <v>95</v>
      </c>
      <c r="AF197" s="36" t="s">
        <v>95</v>
      </c>
      <c r="AG197" s="37" t="s">
        <v>95</v>
      </c>
      <c r="AH197" s="78" t="s">
        <v>313</v>
      </c>
    </row>
    <row r="198" spans="19:35">
      <c r="U198" s="28" t="s">
        <v>102</v>
      </c>
      <c r="V198" s="34" t="s">
        <v>93</v>
      </c>
      <c r="W198" s="34" t="s">
        <v>93</v>
      </c>
      <c r="X198" s="34" t="s">
        <v>93</v>
      </c>
      <c r="Y198" s="34" t="s">
        <v>93</v>
      </c>
      <c r="Z198" s="34" t="s">
        <v>94</v>
      </c>
      <c r="AA198" s="34" t="s">
        <v>94</v>
      </c>
      <c r="AB198" s="34" t="s">
        <v>94</v>
      </c>
      <c r="AC198" s="34" t="s">
        <v>94</v>
      </c>
      <c r="AD198" s="34" t="s">
        <v>94</v>
      </c>
      <c r="AE198" s="34" t="s">
        <v>95</v>
      </c>
      <c r="AF198" s="34" t="s">
        <v>95</v>
      </c>
      <c r="AG198" s="38" t="s">
        <v>95</v>
      </c>
    </row>
    <row r="199" spans="19:35">
      <c r="U199" s="121" t="s">
        <v>102</v>
      </c>
      <c r="V199" s="120" t="s">
        <v>93</v>
      </c>
      <c r="W199" s="120" t="s">
        <v>93</v>
      </c>
      <c r="X199" s="120" t="s">
        <v>93</v>
      </c>
      <c r="Y199" s="120" t="s">
        <v>93</v>
      </c>
      <c r="Z199" s="120" t="s">
        <v>94</v>
      </c>
      <c r="AA199" s="120" t="s">
        <v>94</v>
      </c>
      <c r="AB199" s="120" t="s">
        <v>94</v>
      </c>
      <c r="AC199" s="120" t="s">
        <v>95</v>
      </c>
      <c r="AD199" s="120" t="s">
        <v>95</v>
      </c>
      <c r="AE199" s="120" t="s">
        <v>95</v>
      </c>
      <c r="AF199" s="120" t="s">
        <v>95</v>
      </c>
      <c r="AG199" s="122" t="s">
        <v>95</v>
      </c>
    </row>
    <row r="200" spans="19:35">
      <c r="U200" s="121" t="s">
        <v>102</v>
      </c>
      <c r="V200" s="120" t="s">
        <v>93</v>
      </c>
      <c r="W200" s="120" t="s">
        <v>93</v>
      </c>
      <c r="X200" s="120" t="s">
        <v>93</v>
      </c>
      <c r="Y200" s="120" t="s">
        <v>93</v>
      </c>
      <c r="Z200" s="120" t="s">
        <v>94</v>
      </c>
      <c r="AA200" s="120" t="s">
        <v>94</v>
      </c>
      <c r="AB200" s="120" t="s">
        <v>94</v>
      </c>
      <c r="AC200" s="120" t="s">
        <v>95</v>
      </c>
      <c r="AD200" s="120" t="s">
        <v>95</v>
      </c>
      <c r="AE200" s="120" t="s">
        <v>95</v>
      </c>
      <c r="AF200" s="120" t="s">
        <v>95</v>
      </c>
      <c r="AG200" s="122" t="s">
        <v>95</v>
      </c>
    </row>
    <row r="201" spans="19:35">
      <c r="U201" s="60" t="s">
        <v>92</v>
      </c>
      <c r="V201" s="126" t="s">
        <v>93</v>
      </c>
      <c r="W201" s="126" t="s">
        <v>93</v>
      </c>
      <c r="X201" s="126" t="s">
        <v>93</v>
      </c>
      <c r="Y201" s="126" t="s">
        <v>93</v>
      </c>
      <c r="Z201" s="126" t="s">
        <v>95</v>
      </c>
      <c r="AA201" s="126" t="s">
        <v>95</v>
      </c>
      <c r="AB201" s="126" t="s">
        <v>95</v>
      </c>
      <c r="AC201" s="126" t="s">
        <v>95</v>
      </c>
      <c r="AD201" s="34"/>
      <c r="AE201" s="34"/>
      <c r="AF201" s="34"/>
      <c r="AG201" s="38"/>
    </row>
    <row r="202" spans="19:35">
      <c r="U202" s="60" t="s">
        <v>92</v>
      </c>
      <c r="V202" s="126" t="s">
        <v>93</v>
      </c>
      <c r="W202" s="126" t="s">
        <v>93</v>
      </c>
      <c r="X202" s="126" t="s">
        <v>93</v>
      </c>
      <c r="Y202" s="126" t="s">
        <v>93</v>
      </c>
      <c r="Z202" s="126" t="s">
        <v>95</v>
      </c>
      <c r="AA202" s="126" t="s">
        <v>95</v>
      </c>
      <c r="AB202" s="126" t="s">
        <v>95</v>
      </c>
      <c r="AC202" s="126" t="s">
        <v>95</v>
      </c>
      <c r="AD202" s="34"/>
      <c r="AE202" s="34"/>
      <c r="AF202" s="34"/>
      <c r="AG202" s="38"/>
    </row>
    <row r="203" spans="19:35" ht="15" thickBot="1">
      <c r="U203" s="61" t="s">
        <v>92</v>
      </c>
      <c r="V203" s="127" t="s">
        <v>93</v>
      </c>
      <c r="W203" s="127" t="s">
        <v>93</v>
      </c>
      <c r="X203" s="127" t="s">
        <v>93</v>
      </c>
      <c r="Y203" s="127" t="s">
        <v>93</v>
      </c>
      <c r="Z203" s="127" t="s">
        <v>95</v>
      </c>
      <c r="AA203" s="127" t="s">
        <v>95</v>
      </c>
      <c r="AB203" s="127" t="s">
        <v>95</v>
      </c>
      <c r="AC203" s="127" t="s">
        <v>95</v>
      </c>
      <c r="AD203" s="41"/>
      <c r="AE203" s="41"/>
      <c r="AF203" s="41"/>
      <c r="AG203" s="42"/>
    </row>
    <row r="204" spans="19:35" ht="15" thickBot="1"/>
    <row r="205" spans="19:35">
      <c r="V205" s="35" t="s">
        <v>102</v>
      </c>
      <c r="W205" s="36" t="s">
        <v>93</v>
      </c>
      <c r="X205" s="36" t="s">
        <v>93</v>
      </c>
      <c r="Y205" s="36" t="s">
        <v>93</v>
      </c>
      <c r="Z205" s="36" t="s">
        <v>93</v>
      </c>
      <c r="AA205" s="36" t="s">
        <v>94</v>
      </c>
      <c r="AB205" s="36" t="s">
        <v>94</v>
      </c>
      <c r="AC205" s="36" t="s">
        <v>94</v>
      </c>
      <c r="AD205" s="36" t="s">
        <v>94</v>
      </c>
      <c r="AE205" s="36" t="s">
        <v>94</v>
      </c>
      <c r="AF205" s="36" t="s">
        <v>95</v>
      </c>
      <c r="AG205" s="36" t="s">
        <v>95</v>
      </c>
      <c r="AH205" s="37" t="s">
        <v>95</v>
      </c>
      <c r="AI205" s="78" t="s">
        <v>294</v>
      </c>
    </row>
    <row r="206" spans="19:35">
      <c r="V206" s="28" t="s">
        <v>102</v>
      </c>
      <c r="W206" s="34" t="s">
        <v>93</v>
      </c>
      <c r="X206" s="34" t="s">
        <v>93</v>
      </c>
      <c r="Y206" s="34" t="s">
        <v>93</v>
      </c>
      <c r="Z206" s="34" t="s">
        <v>93</v>
      </c>
      <c r="AA206" s="34" t="s">
        <v>94</v>
      </c>
      <c r="AB206" s="34" t="s">
        <v>94</v>
      </c>
      <c r="AC206" s="34" t="s">
        <v>94</v>
      </c>
      <c r="AD206" s="34" t="s">
        <v>94</v>
      </c>
      <c r="AE206" s="34" t="s">
        <v>94</v>
      </c>
      <c r="AF206" s="34" t="s">
        <v>95</v>
      </c>
      <c r="AG206" s="34" t="s">
        <v>95</v>
      </c>
      <c r="AH206" s="38" t="s">
        <v>95</v>
      </c>
    </row>
    <row r="207" spans="19:35">
      <c r="V207" s="121" t="s">
        <v>102</v>
      </c>
      <c r="W207" s="120" t="s">
        <v>93</v>
      </c>
      <c r="X207" s="120" t="s">
        <v>93</v>
      </c>
      <c r="Y207" s="120" t="s">
        <v>93</v>
      </c>
      <c r="Z207" s="120" t="s">
        <v>93</v>
      </c>
      <c r="AA207" s="120" t="s">
        <v>94</v>
      </c>
      <c r="AB207" s="120" t="s">
        <v>94</v>
      </c>
      <c r="AC207" s="120" t="s">
        <v>94</v>
      </c>
      <c r="AD207" s="120" t="s">
        <v>95</v>
      </c>
      <c r="AE207" s="120" t="s">
        <v>95</v>
      </c>
      <c r="AF207" s="120" t="s">
        <v>95</v>
      </c>
      <c r="AG207" s="120" t="s">
        <v>95</v>
      </c>
      <c r="AH207" s="122" t="s">
        <v>95</v>
      </c>
    </row>
    <row r="208" spans="19:35">
      <c r="V208" s="60" t="s">
        <v>92</v>
      </c>
      <c r="W208" s="126" t="s">
        <v>93</v>
      </c>
      <c r="X208" s="126" t="s">
        <v>93</v>
      </c>
      <c r="Y208" s="126" t="s">
        <v>93</v>
      </c>
      <c r="Z208" s="126" t="s">
        <v>93</v>
      </c>
      <c r="AA208" s="126" t="s">
        <v>95</v>
      </c>
      <c r="AB208" s="126" t="s">
        <v>95</v>
      </c>
      <c r="AC208" s="126" t="s">
        <v>95</v>
      </c>
      <c r="AD208" s="126" t="s">
        <v>95</v>
      </c>
      <c r="AE208" s="34"/>
      <c r="AF208" s="34"/>
      <c r="AG208" s="34"/>
      <c r="AH208" s="38"/>
    </row>
    <row r="209" spans="22:38">
      <c r="V209" s="60" t="s">
        <v>92</v>
      </c>
      <c r="W209" s="126" t="s">
        <v>93</v>
      </c>
      <c r="X209" s="126" t="s">
        <v>93</v>
      </c>
      <c r="Y209" s="126" t="s">
        <v>93</v>
      </c>
      <c r="Z209" s="126" t="s">
        <v>93</v>
      </c>
      <c r="AA209" s="126" t="s">
        <v>95</v>
      </c>
      <c r="AB209" s="126" t="s">
        <v>95</v>
      </c>
      <c r="AC209" s="126" t="s">
        <v>95</v>
      </c>
      <c r="AD209" s="126" t="s">
        <v>95</v>
      </c>
      <c r="AE209" s="34"/>
      <c r="AF209" s="34"/>
      <c r="AG209" s="34"/>
      <c r="AH209" s="38"/>
    </row>
    <row r="210" spans="22:38" ht="15" thickBot="1">
      <c r="V210" s="61" t="s">
        <v>92</v>
      </c>
      <c r="W210" s="127" t="s">
        <v>93</v>
      </c>
      <c r="X210" s="127" t="s">
        <v>93</v>
      </c>
      <c r="Y210" s="127" t="s">
        <v>93</v>
      </c>
      <c r="Z210" s="127" t="s">
        <v>93</v>
      </c>
      <c r="AA210" s="127" t="s">
        <v>95</v>
      </c>
      <c r="AB210" s="127" t="s">
        <v>95</v>
      </c>
      <c r="AC210" s="127" t="s">
        <v>95</v>
      </c>
      <c r="AD210" s="127" t="s">
        <v>95</v>
      </c>
      <c r="AE210" s="41"/>
      <c r="AF210" s="41"/>
      <c r="AG210" s="41"/>
      <c r="AH210" s="42"/>
    </row>
    <row r="211" spans="22:38">
      <c r="V211" s="161" t="s">
        <v>98</v>
      </c>
      <c r="W211" s="36" t="s">
        <v>93</v>
      </c>
      <c r="X211" s="36" t="s">
        <v>93</v>
      </c>
      <c r="Y211" s="36" t="s">
        <v>99</v>
      </c>
      <c r="Z211" s="36" t="s">
        <v>99</v>
      </c>
      <c r="AA211" s="36" t="s">
        <v>99</v>
      </c>
      <c r="AB211" s="36" t="s">
        <v>99</v>
      </c>
      <c r="AC211" s="36" t="s">
        <v>99</v>
      </c>
      <c r="AD211" s="37" t="s">
        <v>99</v>
      </c>
      <c r="AE211" s="34" t="s">
        <v>304</v>
      </c>
      <c r="AF211" s="34"/>
      <c r="AG211" s="34"/>
      <c r="AH211" s="34"/>
    </row>
    <row r="212" spans="22:38" ht="15" thickBot="1">
      <c r="V212" s="162" t="s">
        <v>98</v>
      </c>
      <c r="W212" s="41" t="s">
        <v>93</v>
      </c>
      <c r="X212" s="41" t="s">
        <v>93</v>
      </c>
      <c r="Y212" s="41" t="s">
        <v>99</v>
      </c>
      <c r="Z212" s="41" t="s">
        <v>99</v>
      </c>
      <c r="AA212" s="41" t="s">
        <v>99</v>
      </c>
      <c r="AB212" s="41" t="s">
        <v>99</v>
      </c>
      <c r="AC212" s="41" t="s">
        <v>99</v>
      </c>
      <c r="AD212" s="42" t="s">
        <v>99</v>
      </c>
      <c r="AF212" s="34"/>
      <c r="AG212" s="34"/>
      <c r="AH212" s="34"/>
    </row>
    <row r="213" spans="22:38" ht="15" thickBot="1"/>
    <row r="214" spans="22:38">
      <c r="X214" s="35" t="s">
        <v>102</v>
      </c>
      <c r="Y214" s="36" t="s">
        <v>93</v>
      </c>
      <c r="Z214" s="36" t="s">
        <v>93</v>
      </c>
      <c r="AA214" s="36" t="s">
        <v>93</v>
      </c>
      <c r="AB214" s="36" t="s">
        <v>93</v>
      </c>
      <c r="AC214" s="36" t="s">
        <v>94</v>
      </c>
      <c r="AD214" s="36" t="s">
        <v>94</v>
      </c>
      <c r="AE214" s="36" t="s">
        <v>94</v>
      </c>
      <c r="AF214" s="36" t="s">
        <v>94</v>
      </c>
      <c r="AG214" s="36" t="s">
        <v>94</v>
      </c>
      <c r="AH214" s="36" t="s">
        <v>95</v>
      </c>
      <c r="AI214" s="36" t="s">
        <v>95</v>
      </c>
      <c r="AJ214" s="37" t="s">
        <v>95</v>
      </c>
      <c r="AK214" s="78" t="s">
        <v>295</v>
      </c>
    </row>
    <row r="215" spans="22:38">
      <c r="X215" s="28" t="s">
        <v>102</v>
      </c>
      <c r="Y215" s="34" t="s">
        <v>93</v>
      </c>
      <c r="Z215" s="34" t="s">
        <v>93</v>
      </c>
      <c r="AA215" s="34" t="s">
        <v>93</v>
      </c>
      <c r="AB215" s="34" t="s">
        <v>93</v>
      </c>
      <c r="AC215" s="34" t="s">
        <v>94</v>
      </c>
      <c r="AD215" s="34" t="s">
        <v>94</v>
      </c>
      <c r="AE215" s="34" t="s">
        <v>94</v>
      </c>
      <c r="AF215" s="34" t="s">
        <v>94</v>
      </c>
      <c r="AG215" s="34" t="s">
        <v>94</v>
      </c>
      <c r="AH215" s="34" t="s">
        <v>95</v>
      </c>
      <c r="AI215" s="34" t="s">
        <v>95</v>
      </c>
      <c r="AJ215" s="38" t="s">
        <v>95</v>
      </c>
      <c r="AK215" s="78"/>
    </row>
    <row r="216" spans="22:38">
      <c r="X216" s="121" t="s">
        <v>102</v>
      </c>
      <c r="Y216" s="120" t="s">
        <v>93</v>
      </c>
      <c r="Z216" s="120" t="s">
        <v>93</v>
      </c>
      <c r="AA216" s="120" t="s">
        <v>93</v>
      </c>
      <c r="AB216" s="120" t="s">
        <v>93</v>
      </c>
      <c r="AC216" s="120" t="s">
        <v>94</v>
      </c>
      <c r="AD216" s="120" t="s">
        <v>94</v>
      </c>
      <c r="AE216" s="120" t="s">
        <v>94</v>
      </c>
      <c r="AF216" s="120" t="s">
        <v>95</v>
      </c>
      <c r="AG216" s="120" t="s">
        <v>95</v>
      </c>
      <c r="AH216" s="120" t="s">
        <v>95</v>
      </c>
      <c r="AI216" s="120" t="s">
        <v>95</v>
      </c>
      <c r="AJ216" s="122" t="s">
        <v>95</v>
      </c>
      <c r="AK216" s="78"/>
    </row>
    <row r="217" spans="22:38">
      <c r="X217" s="60" t="s">
        <v>92</v>
      </c>
      <c r="Y217" s="126" t="s">
        <v>93</v>
      </c>
      <c r="Z217" s="126" t="s">
        <v>93</v>
      </c>
      <c r="AA217" s="126" t="s">
        <v>93</v>
      </c>
      <c r="AB217" s="126" t="s">
        <v>93</v>
      </c>
      <c r="AC217" s="126" t="s">
        <v>95</v>
      </c>
      <c r="AD217" s="126" t="s">
        <v>95</v>
      </c>
      <c r="AE217" s="126" t="s">
        <v>95</v>
      </c>
      <c r="AF217" s="126" t="s">
        <v>95</v>
      </c>
      <c r="AG217" s="34"/>
      <c r="AH217" s="34"/>
      <c r="AI217" s="34"/>
      <c r="AJ217" s="38"/>
    </row>
    <row r="218" spans="22:38">
      <c r="X218" s="60" t="s">
        <v>92</v>
      </c>
      <c r="Y218" s="126" t="s">
        <v>93</v>
      </c>
      <c r="Z218" s="126" t="s">
        <v>93</v>
      </c>
      <c r="AA218" s="126" t="s">
        <v>93</v>
      </c>
      <c r="AB218" s="126" t="s">
        <v>93</v>
      </c>
      <c r="AC218" s="126" t="s">
        <v>95</v>
      </c>
      <c r="AD218" s="126" t="s">
        <v>95</v>
      </c>
      <c r="AE218" s="126" t="s">
        <v>95</v>
      </c>
      <c r="AF218" s="126" t="s">
        <v>95</v>
      </c>
      <c r="AG218" s="34"/>
      <c r="AH218" s="34"/>
      <c r="AI218" s="34"/>
      <c r="AJ218" s="38"/>
    </row>
    <row r="219" spans="22:38" ht="15" thickBot="1">
      <c r="X219" s="61" t="s">
        <v>92</v>
      </c>
      <c r="Y219" s="127" t="s">
        <v>93</v>
      </c>
      <c r="Z219" s="127" t="s">
        <v>93</v>
      </c>
      <c r="AA219" s="127" t="s">
        <v>93</v>
      </c>
      <c r="AB219" s="127" t="s">
        <v>93</v>
      </c>
      <c r="AC219" s="127" t="s">
        <v>95</v>
      </c>
      <c r="AD219" s="127" t="s">
        <v>95</v>
      </c>
      <c r="AE219" s="127" t="s">
        <v>95</v>
      </c>
      <c r="AF219" s="127" t="s">
        <v>95</v>
      </c>
      <c r="AG219" s="41"/>
      <c r="AH219" s="41"/>
      <c r="AI219" s="41"/>
      <c r="AJ219" s="42"/>
    </row>
    <row r="220" spans="22:38">
      <c r="X220" s="161" t="s">
        <v>98</v>
      </c>
      <c r="Y220" s="36" t="s">
        <v>93</v>
      </c>
      <c r="Z220" s="36" t="s">
        <v>93</v>
      </c>
      <c r="AA220" s="36" t="s">
        <v>99</v>
      </c>
      <c r="AB220" s="36" t="s">
        <v>99</v>
      </c>
      <c r="AC220" s="36" t="s">
        <v>99</v>
      </c>
      <c r="AD220" s="36" t="s">
        <v>99</v>
      </c>
      <c r="AE220" s="36" t="s">
        <v>99</v>
      </c>
      <c r="AF220" s="37" t="s">
        <v>99</v>
      </c>
      <c r="AG220" s="34" t="s">
        <v>304</v>
      </c>
      <c r="AH220" s="34"/>
      <c r="AI220" s="34"/>
      <c r="AJ220" s="34"/>
    </row>
    <row r="221" spans="22:38" ht="15" thickBot="1">
      <c r="X221" s="162" t="s">
        <v>98</v>
      </c>
      <c r="Y221" s="41" t="s">
        <v>93</v>
      </c>
      <c r="Z221" s="41" t="s">
        <v>93</v>
      </c>
      <c r="AA221" s="41" t="s">
        <v>99</v>
      </c>
      <c r="AB221" s="41" t="s">
        <v>99</v>
      </c>
      <c r="AC221" s="41" t="s">
        <v>99</v>
      </c>
      <c r="AD221" s="41" t="s">
        <v>99</v>
      </c>
      <c r="AE221" s="41" t="s">
        <v>99</v>
      </c>
      <c r="AF221" s="42" t="s">
        <v>99</v>
      </c>
      <c r="AH221" s="34"/>
      <c r="AI221" s="34"/>
      <c r="AJ221" s="34"/>
    </row>
    <row r="222" spans="22:38" ht="15" thickBot="1">
      <c r="X222" s="21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</row>
    <row r="223" spans="22:38">
      <c r="Y223" s="35" t="s">
        <v>102</v>
      </c>
      <c r="Z223" s="36" t="s">
        <v>93</v>
      </c>
      <c r="AA223" s="36" t="s">
        <v>93</v>
      </c>
      <c r="AB223" s="36" t="s">
        <v>93</v>
      </c>
      <c r="AC223" s="36" t="s">
        <v>93</v>
      </c>
      <c r="AD223" s="36" t="s">
        <v>94</v>
      </c>
      <c r="AE223" s="36" t="s">
        <v>94</v>
      </c>
      <c r="AF223" s="36" t="s">
        <v>94</v>
      </c>
      <c r="AG223" s="36" t="s">
        <v>94</v>
      </c>
      <c r="AH223" s="36" t="s">
        <v>94</v>
      </c>
      <c r="AI223" s="36" t="s">
        <v>95</v>
      </c>
      <c r="AJ223" s="36" t="s">
        <v>95</v>
      </c>
      <c r="AK223" s="37" t="s">
        <v>95</v>
      </c>
      <c r="AL223" t="s">
        <v>296</v>
      </c>
    </row>
    <row r="224" spans="22:38">
      <c r="Y224" s="28" t="s">
        <v>102</v>
      </c>
      <c r="Z224" s="34" t="s">
        <v>93</v>
      </c>
      <c r="AA224" s="34" t="s">
        <v>93</v>
      </c>
      <c r="AB224" s="34" t="s">
        <v>93</v>
      </c>
      <c r="AC224" s="34" t="s">
        <v>93</v>
      </c>
      <c r="AD224" s="34" t="s">
        <v>94</v>
      </c>
      <c r="AE224" s="34" t="s">
        <v>94</v>
      </c>
      <c r="AF224" s="34" t="s">
        <v>94</v>
      </c>
      <c r="AG224" s="34" t="s">
        <v>94</v>
      </c>
      <c r="AH224" s="34" t="s">
        <v>94</v>
      </c>
      <c r="AI224" s="34" t="s">
        <v>95</v>
      </c>
      <c r="AJ224" s="34" t="s">
        <v>95</v>
      </c>
      <c r="AK224" s="38" t="s">
        <v>95</v>
      </c>
    </row>
    <row r="225" spans="25:41">
      <c r="Y225" s="121" t="s">
        <v>102</v>
      </c>
      <c r="Z225" s="120" t="s">
        <v>93</v>
      </c>
      <c r="AA225" s="120" t="s">
        <v>93</v>
      </c>
      <c r="AB225" s="120" t="s">
        <v>93</v>
      </c>
      <c r="AC225" s="120" t="s">
        <v>93</v>
      </c>
      <c r="AD225" s="120" t="s">
        <v>94</v>
      </c>
      <c r="AE225" s="120" t="s">
        <v>94</v>
      </c>
      <c r="AF225" s="120" t="s">
        <v>94</v>
      </c>
      <c r="AG225" s="120" t="s">
        <v>95</v>
      </c>
      <c r="AH225" s="120" t="s">
        <v>95</v>
      </c>
      <c r="AI225" s="120" t="s">
        <v>95</v>
      </c>
      <c r="AJ225" s="120" t="s">
        <v>95</v>
      </c>
      <c r="AK225" s="122" t="s">
        <v>95</v>
      </c>
    </row>
    <row r="226" spans="25:41" ht="14.25" customHeight="1">
      <c r="Y226" s="121" t="s">
        <v>102</v>
      </c>
      <c r="Z226" s="120" t="s">
        <v>93</v>
      </c>
      <c r="AA226" s="120" t="s">
        <v>93</v>
      </c>
      <c r="AB226" s="120" t="s">
        <v>93</v>
      </c>
      <c r="AC226" s="120" t="s">
        <v>93</v>
      </c>
      <c r="AD226" s="120" t="s">
        <v>94</v>
      </c>
      <c r="AE226" s="120" t="s">
        <v>94</v>
      </c>
      <c r="AF226" s="120" t="s">
        <v>94</v>
      </c>
      <c r="AG226" s="120" t="s">
        <v>95</v>
      </c>
      <c r="AH226" s="120" t="s">
        <v>95</v>
      </c>
      <c r="AI226" s="120" t="s">
        <v>95</v>
      </c>
      <c r="AJ226" s="120" t="s">
        <v>95</v>
      </c>
      <c r="AK226" s="122" t="s">
        <v>95</v>
      </c>
    </row>
    <row r="227" spans="25:41">
      <c r="Y227" s="60" t="s">
        <v>92</v>
      </c>
      <c r="Z227" s="126" t="s">
        <v>93</v>
      </c>
      <c r="AA227" s="126" t="s">
        <v>93</v>
      </c>
      <c r="AB227" s="126" t="s">
        <v>93</v>
      </c>
      <c r="AC227" s="126" t="s">
        <v>93</v>
      </c>
      <c r="AD227" s="126" t="s">
        <v>95</v>
      </c>
      <c r="AE227" s="126" t="s">
        <v>95</v>
      </c>
      <c r="AF227" s="126" t="s">
        <v>95</v>
      </c>
      <c r="AG227" s="126" t="s">
        <v>95</v>
      </c>
      <c r="AH227" s="34"/>
      <c r="AI227" s="34"/>
      <c r="AJ227" s="34"/>
      <c r="AK227" s="38"/>
    </row>
    <row r="228" spans="25:41" ht="15" thickBot="1">
      <c r="Y228" s="61" t="s">
        <v>92</v>
      </c>
      <c r="Z228" s="127" t="s">
        <v>93</v>
      </c>
      <c r="AA228" s="127" t="s">
        <v>93</v>
      </c>
      <c r="AB228" s="127" t="s">
        <v>93</v>
      </c>
      <c r="AC228" s="127" t="s">
        <v>93</v>
      </c>
      <c r="AD228" s="127" t="s">
        <v>95</v>
      </c>
      <c r="AE228" s="127" t="s">
        <v>95</v>
      </c>
      <c r="AF228" s="127" t="s">
        <v>95</v>
      </c>
      <c r="AG228" s="127" t="s">
        <v>95</v>
      </c>
      <c r="AH228" s="41"/>
      <c r="AI228" s="41"/>
      <c r="AJ228" s="41"/>
      <c r="AK228" s="42"/>
      <c r="AM228" s="78"/>
    </row>
    <row r="229" spans="25:41" ht="15" thickBot="1"/>
    <row r="230" spans="25:41">
      <c r="Z230" s="35" t="s">
        <v>102</v>
      </c>
      <c r="AA230" s="36" t="s">
        <v>93</v>
      </c>
      <c r="AB230" s="36" t="s">
        <v>93</v>
      </c>
      <c r="AC230" s="36" t="s">
        <v>93</v>
      </c>
      <c r="AD230" s="36" t="s">
        <v>93</v>
      </c>
      <c r="AE230" s="36" t="s">
        <v>94</v>
      </c>
      <c r="AF230" s="36" t="s">
        <v>94</v>
      </c>
      <c r="AG230" s="36" t="s">
        <v>94</v>
      </c>
      <c r="AH230" s="36" t="s">
        <v>94</v>
      </c>
      <c r="AI230" s="36" t="s">
        <v>94</v>
      </c>
      <c r="AJ230" s="36" t="s">
        <v>95</v>
      </c>
      <c r="AK230" s="36" t="s">
        <v>95</v>
      </c>
      <c r="AL230" s="37" t="s">
        <v>95</v>
      </c>
      <c r="AM230" s="34" t="s">
        <v>298</v>
      </c>
    </row>
    <row r="231" spans="25:41">
      <c r="Z231" s="28" t="s">
        <v>102</v>
      </c>
      <c r="AA231" s="34" t="s">
        <v>93</v>
      </c>
      <c r="AB231" s="34" t="s">
        <v>93</v>
      </c>
      <c r="AC231" s="34" t="s">
        <v>93</v>
      </c>
      <c r="AD231" s="34" t="s">
        <v>93</v>
      </c>
      <c r="AE231" s="34" t="s">
        <v>94</v>
      </c>
      <c r="AF231" s="34" t="s">
        <v>94</v>
      </c>
      <c r="AG231" s="34" t="s">
        <v>94</v>
      </c>
      <c r="AH231" s="34" t="s">
        <v>94</v>
      </c>
      <c r="AI231" s="34" t="s">
        <v>94</v>
      </c>
      <c r="AJ231" s="34" t="s">
        <v>95</v>
      </c>
      <c r="AK231" s="34" t="s">
        <v>95</v>
      </c>
      <c r="AL231" s="38" t="s">
        <v>95</v>
      </c>
      <c r="AM231" s="34"/>
    </row>
    <row r="232" spans="25:41">
      <c r="Z232" s="121" t="s">
        <v>102</v>
      </c>
      <c r="AA232" s="120" t="s">
        <v>93</v>
      </c>
      <c r="AB232" s="120" t="s">
        <v>93</v>
      </c>
      <c r="AC232" s="120" t="s">
        <v>93</v>
      </c>
      <c r="AD232" s="120" t="s">
        <v>93</v>
      </c>
      <c r="AE232" s="120" t="s">
        <v>94</v>
      </c>
      <c r="AF232" s="120" t="s">
        <v>94</v>
      </c>
      <c r="AG232" s="120" t="s">
        <v>94</v>
      </c>
      <c r="AH232" s="120" t="s">
        <v>95</v>
      </c>
      <c r="AI232" s="120" t="s">
        <v>95</v>
      </c>
      <c r="AJ232" s="120" t="s">
        <v>95</v>
      </c>
      <c r="AK232" s="120" t="s">
        <v>95</v>
      </c>
      <c r="AL232" s="122" t="s">
        <v>95</v>
      </c>
      <c r="AM232" s="34"/>
    </row>
    <row r="233" spans="25:41">
      <c r="Z233" s="60" t="s">
        <v>92</v>
      </c>
      <c r="AA233" s="126" t="s">
        <v>93</v>
      </c>
      <c r="AB233" s="126" t="s">
        <v>93</v>
      </c>
      <c r="AC233" s="126" t="s">
        <v>93</v>
      </c>
      <c r="AD233" s="126" t="s">
        <v>93</v>
      </c>
      <c r="AE233" s="126" t="s">
        <v>95</v>
      </c>
      <c r="AF233" s="126" t="s">
        <v>95</v>
      </c>
      <c r="AG233" s="126" t="s">
        <v>95</v>
      </c>
      <c r="AH233" s="126" t="s">
        <v>95</v>
      </c>
      <c r="AI233" s="34"/>
      <c r="AJ233" s="34"/>
      <c r="AK233" s="34"/>
      <c r="AL233" s="38"/>
    </row>
    <row r="234" spans="25:41">
      <c r="Z234" s="60" t="s">
        <v>92</v>
      </c>
      <c r="AA234" s="126" t="s">
        <v>93</v>
      </c>
      <c r="AB234" s="126" t="s">
        <v>93</v>
      </c>
      <c r="AC234" s="126" t="s">
        <v>93</v>
      </c>
      <c r="AD234" s="126" t="s">
        <v>93</v>
      </c>
      <c r="AE234" s="126" t="s">
        <v>95</v>
      </c>
      <c r="AF234" s="126" t="s">
        <v>95</v>
      </c>
      <c r="AG234" s="126" t="s">
        <v>95</v>
      </c>
      <c r="AH234" s="126" t="s">
        <v>95</v>
      </c>
      <c r="AI234" s="34"/>
      <c r="AJ234" s="34"/>
      <c r="AK234" s="34"/>
      <c r="AL234" s="38"/>
    </row>
    <row r="235" spans="25:41" ht="15" thickBot="1">
      <c r="Z235" s="61" t="s">
        <v>92</v>
      </c>
      <c r="AA235" s="127" t="s">
        <v>93</v>
      </c>
      <c r="AB235" s="127" t="s">
        <v>93</v>
      </c>
      <c r="AC235" s="127" t="s">
        <v>93</v>
      </c>
      <c r="AD235" s="127" t="s">
        <v>93</v>
      </c>
      <c r="AE235" s="127" t="s">
        <v>95</v>
      </c>
      <c r="AF235" s="127" t="s">
        <v>95</v>
      </c>
      <c r="AG235" s="127" t="s">
        <v>95</v>
      </c>
      <c r="AH235" s="127" t="s">
        <v>95</v>
      </c>
      <c r="AI235" s="41"/>
      <c r="AJ235" s="41"/>
      <c r="AK235" s="41"/>
      <c r="AL235" s="42"/>
    </row>
    <row r="236" spans="25:41">
      <c r="Z236" s="161" t="s">
        <v>98</v>
      </c>
      <c r="AA236" s="36" t="s">
        <v>93</v>
      </c>
      <c r="AB236" s="36" t="s">
        <v>93</v>
      </c>
      <c r="AC236" s="36" t="s">
        <v>99</v>
      </c>
      <c r="AD236" s="36" t="s">
        <v>99</v>
      </c>
      <c r="AE236" s="36" t="s">
        <v>99</v>
      </c>
      <c r="AF236" s="36" t="s">
        <v>99</v>
      </c>
      <c r="AG236" s="36" t="s">
        <v>99</v>
      </c>
      <c r="AH236" s="37" t="s">
        <v>99</v>
      </c>
      <c r="AI236" s="34" t="s">
        <v>304</v>
      </c>
      <c r="AJ236" s="34"/>
      <c r="AK236" s="34"/>
      <c r="AL236" s="34"/>
    </row>
    <row r="237" spans="25:41" ht="15" thickBot="1">
      <c r="Z237" s="162" t="s">
        <v>98</v>
      </c>
      <c r="AA237" s="41" t="s">
        <v>93</v>
      </c>
      <c r="AB237" s="41" t="s">
        <v>93</v>
      </c>
      <c r="AC237" s="41" t="s">
        <v>99</v>
      </c>
      <c r="AD237" s="41" t="s">
        <v>99</v>
      </c>
      <c r="AE237" s="41" t="s">
        <v>99</v>
      </c>
      <c r="AF237" s="41" t="s">
        <v>99</v>
      </c>
      <c r="AG237" s="41" t="s">
        <v>99</v>
      </c>
      <c r="AH237" s="42" t="s">
        <v>99</v>
      </c>
      <c r="AJ237" s="34"/>
      <c r="AK237" s="34"/>
      <c r="AL237" s="34"/>
    </row>
    <row r="238" spans="25:41" ht="15" thickBot="1"/>
    <row r="239" spans="25:41">
      <c r="AB239" s="35" t="s">
        <v>102</v>
      </c>
      <c r="AC239" s="36" t="s">
        <v>93</v>
      </c>
      <c r="AD239" s="36" t="s">
        <v>93</v>
      </c>
      <c r="AE239" s="36" t="s">
        <v>93</v>
      </c>
      <c r="AF239" s="36" t="s">
        <v>93</v>
      </c>
      <c r="AG239" s="36" t="s">
        <v>94</v>
      </c>
      <c r="AH239" s="36" t="s">
        <v>94</v>
      </c>
      <c r="AI239" s="36" t="s">
        <v>94</v>
      </c>
      <c r="AJ239" s="36" t="s">
        <v>94</v>
      </c>
      <c r="AK239" s="36" t="s">
        <v>94</v>
      </c>
      <c r="AL239" s="36" t="s">
        <v>95</v>
      </c>
      <c r="AM239" s="36" t="s">
        <v>95</v>
      </c>
      <c r="AN239" s="37" t="s">
        <v>95</v>
      </c>
      <c r="AO239" s="78" t="s">
        <v>299</v>
      </c>
    </row>
    <row r="240" spans="25:41">
      <c r="AB240" s="28" t="s">
        <v>102</v>
      </c>
      <c r="AC240" s="34" t="s">
        <v>93</v>
      </c>
      <c r="AD240" s="34" t="s">
        <v>93</v>
      </c>
      <c r="AE240" s="34" t="s">
        <v>93</v>
      </c>
      <c r="AF240" s="34" t="s">
        <v>93</v>
      </c>
      <c r="AG240" s="34" t="s">
        <v>94</v>
      </c>
      <c r="AH240" s="34" t="s">
        <v>94</v>
      </c>
      <c r="AI240" s="34" t="s">
        <v>94</v>
      </c>
      <c r="AJ240" s="34" t="s">
        <v>94</v>
      </c>
      <c r="AK240" s="34" t="s">
        <v>94</v>
      </c>
      <c r="AL240" s="34" t="s">
        <v>95</v>
      </c>
      <c r="AM240" s="34" t="s">
        <v>95</v>
      </c>
      <c r="AN240" s="38" t="s">
        <v>95</v>
      </c>
    </row>
    <row r="241" spans="28:43">
      <c r="AB241" s="121" t="s">
        <v>102</v>
      </c>
      <c r="AC241" s="120" t="s">
        <v>93</v>
      </c>
      <c r="AD241" s="120" t="s">
        <v>93</v>
      </c>
      <c r="AE241" s="120" t="s">
        <v>93</v>
      </c>
      <c r="AF241" s="120" t="s">
        <v>93</v>
      </c>
      <c r="AG241" s="120" t="s">
        <v>94</v>
      </c>
      <c r="AH241" s="120" t="s">
        <v>94</v>
      </c>
      <c r="AI241" s="120" t="s">
        <v>94</v>
      </c>
      <c r="AJ241" s="120" t="s">
        <v>95</v>
      </c>
      <c r="AK241" s="120" t="s">
        <v>95</v>
      </c>
      <c r="AL241" s="120" t="s">
        <v>95</v>
      </c>
      <c r="AM241" s="120" t="s">
        <v>95</v>
      </c>
      <c r="AN241" s="122" t="s">
        <v>95</v>
      </c>
    </row>
    <row r="242" spans="28:43">
      <c r="AB242" s="121" t="s">
        <v>102</v>
      </c>
      <c r="AC242" s="120" t="s">
        <v>93</v>
      </c>
      <c r="AD242" s="120" t="s">
        <v>93</v>
      </c>
      <c r="AE242" s="120" t="s">
        <v>93</v>
      </c>
      <c r="AF242" s="120" t="s">
        <v>93</v>
      </c>
      <c r="AG242" s="120" t="s">
        <v>94</v>
      </c>
      <c r="AH242" s="120" t="s">
        <v>94</v>
      </c>
      <c r="AI242" s="120" t="s">
        <v>94</v>
      </c>
      <c r="AJ242" s="120" t="s">
        <v>95</v>
      </c>
      <c r="AK242" s="120" t="s">
        <v>95</v>
      </c>
      <c r="AL242" s="120" t="s">
        <v>95</v>
      </c>
      <c r="AM242" s="120" t="s">
        <v>95</v>
      </c>
      <c r="AN242" s="122" t="s">
        <v>95</v>
      </c>
    </row>
    <row r="243" spans="28:43">
      <c r="AB243" s="60" t="s">
        <v>92</v>
      </c>
      <c r="AC243" s="126" t="s">
        <v>93</v>
      </c>
      <c r="AD243" s="126" t="s">
        <v>93</v>
      </c>
      <c r="AE243" s="126" t="s">
        <v>93</v>
      </c>
      <c r="AF243" s="126" t="s">
        <v>93</v>
      </c>
      <c r="AG243" s="126" t="s">
        <v>95</v>
      </c>
      <c r="AH243" s="126" t="s">
        <v>95</v>
      </c>
      <c r="AI243" s="126" t="s">
        <v>95</v>
      </c>
      <c r="AJ243" s="126" t="s">
        <v>95</v>
      </c>
      <c r="AK243" s="34"/>
      <c r="AL243" s="34"/>
      <c r="AM243" s="34"/>
      <c r="AN243" s="38"/>
    </row>
    <row r="244" spans="28:43" ht="15" thickBot="1">
      <c r="AB244" s="61" t="s">
        <v>92</v>
      </c>
      <c r="AC244" s="127" t="s">
        <v>93</v>
      </c>
      <c r="AD244" s="127" t="s">
        <v>93</v>
      </c>
      <c r="AE244" s="127" t="s">
        <v>93</v>
      </c>
      <c r="AF244" s="127" t="s">
        <v>93</v>
      </c>
      <c r="AG244" s="127" t="s">
        <v>95</v>
      </c>
      <c r="AH244" s="127" t="s">
        <v>95</v>
      </c>
      <c r="AI244" s="127" t="s">
        <v>95</v>
      </c>
      <c r="AJ244" s="127" t="s">
        <v>95</v>
      </c>
      <c r="AK244" s="41"/>
      <c r="AL244" s="41"/>
      <c r="AM244" s="41"/>
      <c r="AN244" s="42"/>
    </row>
    <row r="245" spans="28:43">
      <c r="AB245" s="163" t="s">
        <v>98</v>
      </c>
      <c r="AC245" s="36" t="s">
        <v>93</v>
      </c>
      <c r="AD245" s="36" t="s">
        <v>93</v>
      </c>
      <c r="AE245" s="36" t="s">
        <v>99</v>
      </c>
      <c r="AF245" s="36" t="s">
        <v>99</v>
      </c>
      <c r="AG245" s="36" t="s">
        <v>99</v>
      </c>
      <c r="AH245" s="36" t="s">
        <v>99</v>
      </c>
      <c r="AI245" s="36" t="s">
        <v>99</v>
      </c>
      <c r="AJ245" s="37" t="s">
        <v>99</v>
      </c>
      <c r="AK245" s="34" t="s">
        <v>314</v>
      </c>
      <c r="AL245" s="34"/>
      <c r="AM245" s="34"/>
      <c r="AN245" s="34"/>
    </row>
    <row r="246" spans="28:43" ht="15" thickBot="1">
      <c r="AB246" s="167" t="s">
        <v>98</v>
      </c>
      <c r="AC246" s="41" t="s">
        <v>93</v>
      </c>
      <c r="AD246" s="41" t="s">
        <v>93</v>
      </c>
      <c r="AE246" s="41" t="s">
        <v>99</v>
      </c>
      <c r="AF246" s="41" t="s">
        <v>99</v>
      </c>
      <c r="AG246" s="41" t="s">
        <v>99</v>
      </c>
      <c r="AH246" s="41" t="s">
        <v>99</v>
      </c>
      <c r="AI246" s="41" t="s">
        <v>99</v>
      </c>
      <c r="AJ246" s="42" t="s">
        <v>99</v>
      </c>
      <c r="AL246" s="34"/>
      <c r="AM246" s="34"/>
      <c r="AN246" s="34"/>
    </row>
    <row r="247" spans="28:43" ht="15" thickBot="1">
      <c r="AB247" s="21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</row>
    <row r="248" spans="28:43">
      <c r="AC248" s="35" t="s">
        <v>102</v>
      </c>
      <c r="AD248" s="36" t="s">
        <v>93</v>
      </c>
      <c r="AE248" s="36" t="s">
        <v>93</v>
      </c>
      <c r="AF248" s="36" t="s">
        <v>93</v>
      </c>
      <c r="AG248" s="36" t="s">
        <v>93</v>
      </c>
      <c r="AH248" s="36" t="s">
        <v>94</v>
      </c>
      <c r="AI248" s="36" t="s">
        <v>94</v>
      </c>
      <c r="AJ248" s="36" t="s">
        <v>94</v>
      </c>
      <c r="AK248" s="36" t="s">
        <v>94</v>
      </c>
      <c r="AL248" s="36" t="s">
        <v>94</v>
      </c>
      <c r="AM248" s="36" t="s">
        <v>95</v>
      </c>
      <c r="AN248" s="36" t="s">
        <v>95</v>
      </c>
      <c r="AO248" s="37" t="s">
        <v>95</v>
      </c>
      <c r="AP248" t="s">
        <v>300</v>
      </c>
    </row>
    <row r="249" spans="28:43">
      <c r="AC249" s="28" t="s">
        <v>102</v>
      </c>
      <c r="AD249" s="34" t="s">
        <v>93</v>
      </c>
      <c r="AE249" s="34" t="s">
        <v>93</v>
      </c>
      <c r="AF249" s="34" t="s">
        <v>93</v>
      </c>
      <c r="AG249" s="34" t="s">
        <v>93</v>
      </c>
      <c r="AH249" s="34" t="s">
        <v>94</v>
      </c>
      <c r="AI249" s="34" t="s">
        <v>94</v>
      </c>
      <c r="AJ249" s="34" t="s">
        <v>94</v>
      </c>
      <c r="AK249" s="34" t="s">
        <v>94</v>
      </c>
      <c r="AL249" s="34" t="s">
        <v>94</v>
      </c>
      <c r="AM249" s="34" t="s">
        <v>95</v>
      </c>
      <c r="AN249" s="34" t="s">
        <v>95</v>
      </c>
      <c r="AO249" s="38" t="s">
        <v>95</v>
      </c>
    </row>
    <row r="250" spans="28:43">
      <c r="AC250" s="121" t="s">
        <v>102</v>
      </c>
      <c r="AD250" s="120" t="s">
        <v>93</v>
      </c>
      <c r="AE250" s="120" t="s">
        <v>93</v>
      </c>
      <c r="AF250" s="120" t="s">
        <v>93</v>
      </c>
      <c r="AG250" s="120" t="s">
        <v>93</v>
      </c>
      <c r="AH250" s="120" t="s">
        <v>94</v>
      </c>
      <c r="AI250" s="120" t="s">
        <v>94</v>
      </c>
      <c r="AJ250" s="120" t="s">
        <v>94</v>
      </c>
      <c r="AK250" s="120" t="s">
        <v>95</v>
      </c>
      <c r="AL250" s="120" t="s">
        <v>95</v>
      </c>
      <c r="AM250" s="120" t="s">
        <v>95</v>
      </c>
      <c r="AN250" s="120" t="s">
        <v>95</v>
      </c>
      <c r="AO250" s="122" t="s">
        <v>95</v>
      </c>
    </row>
    <row r="251" spans="28:43">
      <c r="AC251" s="121" t="s">
        <v>102</v>
      </c>
      <c r="AD251" s="120" t="s">
        <v>93</v>
      </c>
      <c r="AE251" s="120" t="s">
        <v>93</v>
      </c>
      <c r="AF251" s="120" t="s">
        <v>93</v>
      </c>
      <c r="AG251" s="120" t="s">
        <v>93</v>
      </c>
      <c r="AH251" s="120" t="s">
        <v>94</v>
      </c>
      <c r="AI251" s="120" t="s">
        <v>94</v>
      </c>
      <c r="AJ251" s="120" t="s">
        <v>94</v>
      </c>
      <c r="AK251" s="120" t="s">
        <v>95</v>
      </c>
      <c r="AL251" s="120" t="s">
        <v>95</v>
      </c>
      <c r="AM251" s="120" t="s">
        <v>95</v>
      </c>
      <c r="AN251" s="120" t="s">
        <v>95</v>
      </c>
      <c r="AO251" s="122" t="s">
        <v>95</v>
      </c>
    </row>
    <row r="252" spans="28:43">
      <c r="AC252" s="60" t="s">
        <v>92</v>
      </c>
      <c r="AD252" s="126" t="s">
        <v>93</v>
      </c>
      <c r="AE252" s="126" t="s">
        <v>93</v>
      </c>
      <c r="AF252" s="126" t="s">
        <v>93</v>
      </c>
      <c r="AG252" s="126" t="s">
        <v>93</v>
      </c>
      <c r="AH252" s="126" t="s">
        <v>95</v>
      </c>
      <c r="AI252" s="126" t="s">
        <v>95</v>
      </c>
      <c r="AJ252" s="126" t="s">
        <v>95</v>
      </c>
      <c r="AK252" s="126" t="s">
        <v>95</v>
      </c>
      <c r="AL252" s="34"/>
      <c r="AM252" s="34"/>
      <c r="AN252" s="34"/>
      <c r="AO252" s="38"/>
    </row>
    <row r="253" spans="28:43" ht="15" thickBot="1">
      <c r="AC253" s="61" t="s">
        <v>92</v>
      </c>
      <c r="AD253" s="127" t="s">
        <v>93</v>
      </c>
      <c r="AE253" s="127" t="s">
        <v>93</v>
      </c>
      <c r="AF253" s="127" t="s">
        <v>93</v>
      </c>
      <c r="AG253" s="127" t="s">
        <v>93</v>
      </c>
      <c r="AH253" s="127" t="s">
        <v>95</v>
      </c>
      <c r="AI253" s="127" t="s">
        <v>95</v>
      </c>
      <c r="AJ253" s="127" t="s">
        <v>95</v>
      </c>
      <c r="AK253" s="127" t="s">
        <v>95</v>
      </c>
      <c r="AL253" s="41"/>
      <c r="AM253" s="41"/>
      <c r="AN253" s="41"/>
      <c r="AO253" s="42"/>
      <c r="AQ253" s="78"/>
    </row>
    <row r="254" spans="28:43" ht="15" thickBot="1">
      <c r="AC254" s="21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Q254" s="78"/>
    </row>
    <row r="255" spans="28:43">
      <c r="AD255" s="35" t="s">
        <v>102</v>
      </c>
      <c r="AE255" s="36" t="s">
        <v>93</v>
      </c>
      <c r="AF255" s="36" t="s">
        <v>93</v>
      </c>
      <c r="AG255" s="36" t="s">
        <v>93</v>
      </c>
      <c r="AH255" s="36" t="s">
        <v>93</v>
      </c>
      <c r="AI255" s="36" t="s">
        <v>94</v>
      </c>
      <c r="AJ255" s="36" t="s">
        <v>94</v>
      </c>
      <c r="AK255" s="36" t="s">
        <v>94</v>
      </c>
      <c r="AL255" s="36" t="s">
        <v>94</v>
      </c>
      <c r="AM255" s="36" t="s">
        <v>94</v>
      </c>
      <c r="AN255" s="36" t="s">
        <v>95</v>
      </c>
      <c r="AO255" s="36" t="s">
        <v>95</v>
      </c>
      <c r="AP255" s="37" t="s">
        <v>95</v>
      </c>
      <c r="AQ255" s="78" t="s">
        <v>197</v>
      </c>
    </row>
    <row r="256" spans="28:43">
      <c r="AD256" s="28" t="s">
        <v>102</v>
      </c>
      <c r="AE256" s="34" t="s">
        <v>93</v>
      </c>
      <c r="AF256" s="34" t="s">
        <v>93</v>
      </c>
      <c r="AG256" s="34" t="s">
        <v>93</v>
      </c>
      <c r="AH256" s="34" t="s">
        <v>93</v>
      </c>
      <c r="AI256" s="34" t="s">
        <v>94</v>
      </c>
      <c r="AJ256" s="34" t="s">
        <v>94</v>
      </c>
      <c r="AK256" s="34" t="s">
        <v>94</v>
      </c>
      <c r="AL256" s="34" t="s">
        <v>94</v>
      </c>
      <c r="AM256" s="34" t="s">
        <v>94</v>
      </c>
      <c r="AN256" s="34" t="s">
        <v>95</v>
      </c>
      <c r="AO256" s="34" t="s">
        <v>95</v>
      </c>
      <c r="AP256" s="38" t="s">
        <v>95</v>
      </c>
      <c r="AQ256" s="78"/>
    </row>
    <row r="257" spans="30:44">
      <c r="AD257" s="121" t="s">
        <v>102</v>
      </c>
      <c r="AE257" s="120" t="s">
        <v>93</v>
      </c>
      <c r="AF257" s="120" t="s">
        <v>93</v>
      </c>
      <c r="AG257" s="120" t="s">
        <v>93</v>
      </c>
      <c r="AH257" s="120" t="s">
        <v>93</v>
      </c>
      <c r="AI257" s="120" t="s">
        <v>94</v>
      </c>
      <c r="AJ257" s="120" t="s">
        <v>94</v>
      </c>
      <c r="AK257" s="120" t="s">
        <v>94</v>
      </c>
      <c r="AL257" s="120" t="s">
        <v>95</v>
      </c>
      <c r="AM257" s="120" t="s">
        <v>95</v>
      </c>
      <c r="AN257" s="120" t="s">
        <v>95</v>
      </c>
      <c r="AO257" s="120" t="s">
        <v>95</v>
      </c>
      <c r="AP257" s="122" t="s">
        <v>95</v>
      </c>
      <c r="AQ257" s="78"/>
    </row>
    <row r="258" spans="30:44">
      <c r="AD258" s="121" t="s">
        <v>102</v>
      </c>
      <c r="AE258" s="120" t="s">
        <v>93</v>
      </c>
      <c r="AF258" s="120" t="s">
        <v>93</v>
      </c>
      <c r="AG258" s="120" t="s">
        <v>93</v>
      </c>
      <c r="AH258" s="120" t="s">
        <v>93</v>
      </c>
      <c r="AI258" s="120" t="s">
        <v>94</v>
      </c>
      <c r="AJ258" s="120" t="s">
        <v>94</v>
      </c>
      <c r="AK258" s="120" t="s">
        <v>94</v>
      </c>
      <c r="AL258" s="120" t="s">
        <v>95</v>
      </c>
      <c r="AM258" s="120" t="s">
        <v>95</v>
      </c>
      <c r="AN258" s="120" t="s">
        <v>95</v>
      </c>
      <c r="AO258" s="120" t="s">
        <v>95</v>
      </c>
      <c r="AP258" s="122" t="s">
        <v>95</v>
      </c>
    </row>
    <row r="259" spans="30:44">
      <c r="AD259" s="60" t="s">
        <v>92</v>
      </c>
      <c r="AE259" s="126" t="s">
        <v>93</v>
      </c>
      <c r="AF259" s="126" t="s">
        <v>93</v>
      </c>
      <c r="AG259" s="126" t="s">
        <v>93</v>
      </c>
      <c r="AH259" s="126" t="s">
        <v>93</v>
      </c>
      <c r="AI259" s="126" t="s">
        <v>95</v>
      </c>
      <c r="AJ259" s="126" t="s">
        <v>95</v>
      </c>
      <c r="AK259" s="126" t="s">
        <v>95</v>
      </c>
      <c r="AL259" s="126" t="s">
        <v>95</v>
      </c>
      <c r="AM259" s="34"/>
      <c r="AN259" s="34"/>
      <c r="AO259" s="34"/>
      <c r="AP259" s="38"/>
    </row>
    <row r="260" spans="30:44" ht="15" thickBot="1">
      <c r="AD260" s="61" t="s">
        <v>92</v>
      </c>
      <c r="AE260" s="127" t="s">
        <v>93</v>
      </c>
      <c r="AF260" s="127" t="s">
        <v>93</v>
      </c>
      <c r="AG260" s="127" t="s">
        <v>93</v>
      </c>
      <c r="AH260" s="127" t="s">
        <v>93</v>
      </c>
      <c r="AI260" s="127" t="s">
        <v>95</v>
      </c>
      <c r="AJ260" s="127" t="s">
        <v>95</v>
      </c>
      <c r="AK260" s="127" t="s">
        <v>95</v>
      </c>
      <c r="AL260" s="127" t="s">
        <v>95</v>
      </c>
      <c r="AM260" s="41"/>
      <c r="AN260" s="41"/>
      <c r="AO260" s="41"/>
      <c r="AP260" s="42"/>
    </row>
    <row r="261" spans="30:44">
      <c r="AD261" s="163" t="s">
        <v>98</v>
      </c>
      <c r="AE261" s="36" t="s">
        <v>93</v>
      </c>
      <c r="AF261" s="36" t="s">
        <v>93</v>
      </c>
      <c r="AG261" s="36" t="s">
        <v>99</v>
      </c>
      <c r="AH261" s="36" t="s">
        <v>99</v>
      </c>
      <c r="AI261" s="36" t="s">
        <v>99</v>
      </c>
      <c r="AJ261" s="36" t="s">
        <v>99</v>
      </c>
      <c r="AK261" s="36" t="s">
        <v>99</v>
      </c>
      <c r="AL261" s="37" t="s">
        <v>99</v>
      </c>
      <c r="AM261" s="34" t="s">
        <v>314</v>
      </c>
      <c r="AN261" s="34"/>
      <c r="AO261" s="34"/>
      <c r="AP261" s="34"/>
    </row>
    <row r="262" spans="30:44" ht="15" thickBot="1">
      <c r="AD262" s="167" t="s">
        <v>98</v>
      </c>
      <c r="AE262" s="41" t="s">
        <v>93</v>
      </c>
      <c r="AF262" s="41" t="s">
        <v>93</v>
      </c>
      <c r="AG262" s="41" t="s">
        <v>99</v>
      </c>
      <c r="AH262" s="41" t="s">
        <v>99</v>
      </c>
      <c r="AI262" s="41" t="s">
        <v>99</v>
      </c>
      <c r="AJ262" s="41" t="s">
        <v>99</v>
      </c>
      <c r="AK262" s="41" t="s">
        <v>99</v>
      </c>
      <c r="AL262" s="42" t="s">
        <v>99</v>
      </c>
    </row>
    <row r="263" spans="30:44" ht="15" thickBot="1"/>
    <row r="264" spans="30:44">
      <c r="AF264" s="35" t="s">
        <v>102</v>
      </c>
      <c r="AG264" s="36" t="s">
        <v>93</v>
      </c>
      <c r="AH264" s="36" t="s">
        <v>93</v>
      </c>
      <c r="AI264" s="36" t="s">
        <v>93</v>
      </c>
      <c r="AJ264" s="36" t="s">
        <v>93</v>
      </c>
      <c r="AK264" s="36" t="s">
        <v>94</v>
      </c>
      <c r="AL264" s="36" t="s">
        <v>94</v>
      </c>
      <c r="AM264" s="36" t="s">
        <v>94</v>
      </c>
      <c r="AN264" s="36" t="s">
        <v>94</v>
      </c>
      <c r="AO264" s="36" t="s">
        <v>94</v>
      </c>
      <c r="AP264" s="36" t="s">
        <v>95</v>
      </c>
      <c r="AQ264" s="36" t="s">
        <v>95</v>
      </c>
      <c r="AR264" s="37" t="s">
        <v>95</v>
      </c>
    </row>
    <row r="265" spans="30:44">
      <c r="AF265" s="28" t="s">
        <v>102</v>
      </c>
      <c r="AG265" s="34" t="s">
        <v>93</v>
      </c>
      <c r="AH265" s="34" t="s">
        <v>93</v>
      </c>
      <c r="AI265" s="34" t="s">
        <v>93</v>
      </c>
      <c r="AJ265" s="34" t="s">
        <v>93</v>
      </c>
      <c r="AK265" s="34" t="s">
        <v>94</v>
      </c>
      <c r="AL265" s="34" t="s">
        <v>94</v>
      </c>
      <c r="AM265" s="34" t="s">
        <v>94</v>
      </c>
      <c r="AN265" s="34" t="s">
        <v>94</v>
      </c>
      <c r="AO265" s="34" t="s">
        <v>94</v>
      </c>
      <c r="AP265" s="34" t="s">
        <v>95</v>
      </c>
      <c r="AQ265" s="34" t="s">
        <v>95</v>
      </c>
      <c r="AR265" s="38" t="s">
        <v>95</v>
      </c>
    </row>
    <row r="266" spans="30:44">
      <c r="AF266" s="121" t="s">
        <v>102</v>
      </c>
      <c r="AG266" s="120" t="s">
        <v>93</v>
      </c>
      <c r="AH266" s="120" t="s">
        <v>93</v>
      </c>
      <c r="AI266" s="120" t="s">
        <v>93</v>
      </c>
      <c r="AJ266" s="120" t="s">
        <v>93</v>
      </c>
      <c r="AK266" s="120" t="s">
        <v>94</v>
      </c>
      <c r="AL266" s="120" t="s">
        <v>94</v>
      </c>
      <c r="AM266" s="120" t="s">
        <v>94</v>
      </c>
      <c r="AN266" s="120" t="s">
        <v>95</v>
      </c>
      <c r="AO266" s="120" t="s">
        <v>95</v>
      </c>
      <c r="AP266" s="120" t="s">
        <v>95</v>
      </c>
      <c r="AQ266" s="120" t="s">
        <v>95</v>
      </c>
      <c r="AR266" s="122" t="s">
        <v>95</v>
      </c>
    </row>
    <row r="267" spans="30:44">
      <c r="AF267" s="121" t="s">
        <v>102</v>
      </c>
      <c r="AG267" s="120" t="s">
        <v>93</v>
      </c>
      <c r="AH267" s="120" t="s">
        <v>93</v>
      </c>
      <c r="AI267" s="120" t="s">
        <v>93</v>
      </c>
      <c r="AJ267" s="120" t="s">
        <v>93</v>
      </c>
      <c r="AK267" s="120" t="s">
        <v>94</v>
      </c>
      <c r="AL267" s="120" t="s">
        <v>94</v>
      </c>
      <c r="AM267" s="120" t="s">
        <v>94</v>
      </c>
      <c r="AN267" s="120" t="s">
        <v>95</v>
      </c>
      <c r="AO267" s="120" t="s">
        <v>95</v>
      </c>
      <c r="AP267" s="120" t="s">
        <v>95</v>
      </c>
      <c r="AQ267" s="120" t="s">
        <v>95</v>
      </c>
      <c r="AR267" s="122" t="s">
        <v>95</v>
      </c>
    </row>
    <row r="268" spans="30:44">
      <c r="AF268" s="28" t="s">
        <v>92</v>
      </c>
      <c r="AG268" s="34" t="s">
        <v>93</v>
      </c>
      <c r="AH268" s="34" t="s">
        <v>93</v>
      </c>
      <c r="AI268" s="34" t="s">
        <v>93</v>
      </c>
      <c r="AJ268" s="34" t="s">
        <v>93</v>
      </c>
      <c r="AK268" s="34" t="s">
        <v>95</v>
      </c>
      <c r="AL268" s="34" t="s">
        <v>95</v>
      </c>
      <c r="AM268" s="34" t="s">
        <v>95</v>
      </c>
      <c r="AN268" s="34" t="s">
        <v>95</v>
      </c>
      <c r="AR268" s="39"/>
    </row>
    <row r="269" spans="30:44" ht="15" thickBot="1">
      <c r="AF269" s="40" t="s">
        <v>92</v>
      </c>
      <c r="AG269" s="41" t="s">
        <v>93</v>
      </c>
      <c r="AH269" s="41" t="s">
        <v>93</v>
      </c>
      <c r="AI269" s="41" t="s">
        <v>93</v>
      </c>
      <c r="AJ269" s="41" t="s">
        <v>93</v>
      </c>
      <c r="AK269" s="41" t="s">
        <v>95</v>
      </c>
      <c r="AL269" s="41" t="s">
        <v>95</v>
      </c>
      <c r="AM269" s="41" t="s">
        <v>95</v>
      </c>
      <c r="AN269" s="41" t="s">
        <v>95</v>
      </c>
      <c r="AO269" s="48"/>
      <c r="AP269" s="48"/>
      <c r="AQ269" s="48"/>
      <c r="AR269" s="45"/>
    </row>
    <row r="270" spans="30:44">
      <c r="AF270" s="163" t="s">
        <v>98</v>
      </c>
      <c r="AG270" s="36" t="s">
        <v>93</v>
      </c>
      <c r="AH270" s="36" t="s">
        <v>93</v>
      </c>
      <c r="AI270" s="36" t="s">
        <v>99</v>
      </c>
      <c r="AJ270" s="36" t="s">
        <v>99</v>
      </c>
      <c r="AK270" s="36" t="s">
        <v>99</v>
      </c>
      <c r="AL270" s="36" t="s">
        <v>99</v>
      </c>
      <c r="AM270" s="36" t="s">
        <v>99</v>
      </c>
      <c r="AN270" s="37" t="s">
        <v>99</v>
      </c>
      <c r="AO270" s="34" t="s">
        <v>314</v>
      </c>
    </row>
    <row r="271" spans="30:44" ht="15" thickBot="1">
      <c r="AF271" s="168" t="s">
        <v>98</v>
      </c>
      <c r="AG271" s="41" t="s">
        <v>93</v>
      </c>
      <c r="AH271" s="41" t="s">
        <v>93</v>
      </c>
      <c r="AI271" s="41" t="s">
        <v>99</v>
      </c>
      <c r="AJ271" s="41" t="s">
        <v>99</v>
      </c>
      <c r="AK271" s="41" t="s">
        <v>99</v>
      </c>
      <c r="AL271" s="41" t="s">
        <v>99</v>
      </c>
      <c r="AM271" s="41" t="s">
        <v>99</v>
      </c>
      <c r="AN271" s="42" t="s">
        <v>99</v>
      </c>
    </row>
    <row r="272" spans="30:44" ht="15" thickBot="1"/>
    <row r="273" spans="18:50">
      <c r="AH273" s="35" t="s">
        <v>102</v>
      </c>
      <c r="AI273" s="36" t="s">
        <v>93</v>
      </c>
      <c r="AJ273" s="36" t="s">
        <v>93</v>
      </c>
      <c r="AK273" s="36" t="s">
        <v>93</v>
      </c>
      <c r="AL273" s="36" t="s">
        <v>93</v>
      </c>
      <c r="AM273" s="36" t="s">
        <v>94</v>
      </c>
      <c r="AN273" s="36" t="s">
        <v>94</v>
      </c>
      <c r="AO273" s="36" t="s">
        <v>94</v>
      </c>
      <c r="AP273" s="36" t="s">
        <v>94</v>
      </c>
      <c r="AQ273" s="36" t="s">
        <v>94</v>
      </c>
      <c r="AR273" s="36" t="s">
        <v>95</v>
      </c>
      <c r="AS273" s="36" t="s">
        <v>95</v>
      </c>
      <c r="AT273" s="37" t="s">
        <v>95</v>
      </c>
    </row>
    <row r="274" spans="18:50">
      <c r="S274" s="43" t="s">
        <v>110</v>
      </c>
      <c r="T274" s="43" t="s">
        <v>111</v>
      </c>
      <c r="U274" s="43" t="s">
        <v>112</v>
      </c>
      <c r="V274" s="43" t="s">
        <v>113</v>
      </c>
      <c r="W274" s="43" t="s">
        <v>114</v>
      </c>
      <c r="X274" s="43" t="s">
        <v>115</v>
      </c>
      <c r="Y274" s="43" t="s">
        <v>116</v>
      </c>
      <c r="Z274" s="43" t="s">
        <v>117</v>
      </c>
      <c r="AA274" s="43" t="s">
        <v>118</v>
      </c>
      <c r="AB274" s="43" t="s">
        <v>119</v>
      </c>
      <c r="AH274" s="28" t="s">
        <v>102</v>
      </c>
      <c r="AI274" s="34" t="s">
        <v>93</v>
      </c>
      <c r="AJ274" s="34" t="s">
        <v>93</v>
      </c>
      <c r="AK274" s="34" t="s">
        <v>93</v>
      </c>
      <c r="AL274" s="34" t="s">
        <v>93</v>
      </c>
      <c r="AM274" s="34" t="s">
        <v>94</v>
      </c>
      <c r="AN274" s="34" t="s">
        <v>94</v>
      </c>
      <c r="AO274" s="34" t="s">
        <v>94</v>
      </c>
      <c r="AP274" s="34" t="s">
        <v>94</v>
      </c>
      <c r="AQ274" s="34" t="s">
        <v>94</v>
      </c>
      <c r="AR274" s="34" t="s">
        <v>95</v>
      </c>
      <c r="AS274" s="34" t="s">
        <v>95</v>
      </c>
      <c r="AT274" s="38" t="s">
        <v>95</v>
      </c>
    </row>
    <row r="275" spans="18:50">
      <c r="R275" s="169" t="s">
        <v>315</v>
      </c>
      <c r="S275" s="34" t="s">
        <v>93</v>
      </c>
      <c r="T275" s="34" t="s">
        <v>93</v>
      </c>
      <c r="U275" s="34" t="s">
        <v>99</v>
      </c>
      <c r="V275" s="170" t="s">
        <v>316</v>
      </c>
      <c r="AH275" s="28" t="s">
        <v>102</v>
      </c>
      <c r="AI275" s="34" t="s">
        <v>93</v>
      </c>
      <c r="AJ275" s="34" t="s">
        <v>93</v>
      </c>
      <c r="AK275" s="34" t="s">
        <v>93</v>
      </c>
      <c r="AL275" s="34" t="s">
        <v>93</v>
      </c>
      <c r="AM275" s="34" t="s">
        <v>94</v>
      </c>
      <c r="AN275" s="34" t="s">
        <v>94</v>
      </c>
      <c r="AO275" s="34" t="s">
        <v>94</v>
      </c>
      <c r="AP275" s="34" t="s">
        <v>94</v>
      </c>
      <c r="AQ275" s="34" t="s">
        <v>94</v>
      </c>
      <c r="AR275" s="34" t="s">
        <v>95</v>
      </c>
      <c r="AS275" s="34" t="s">
        <v>95</v>
      </c>
      <c r="AT275" s="38" t="s">
        <v>95</v>
      </c>
    </row>
    <row r="276" spans="18:50">
      <c r="R276" s="169" t="s">
        <v>315</v>
      </c>
      <c r="S276" s="34" t="s">
        <v>93</v>
      </c>
      <c r="T276" s="34" t="s">
        <v>93</v>
      </c>
      <c r="U276" s="34" t="s">
        <v>99</v>
      </c>
      <c r="AH276" s="121" t="s">
        <v>102</v>
      </c>
      <c r="AI276" s="120" t="s">
        <v>93</v>
      </c>
      <c r="AJ276" s="120" t="s">
        <v>93</v>
      </c>
      <c r="AK276" s="120" t="s">
        <v>93</v>
      </c>
      <c r="AL276" s="120" t="s">
        <v>93</v>
      </c>
      <c r="AM276" s="120" t="s">
        <v>94</v>
      </c>
      <c r="AN276" s="120" t="s">
        <v>94</v>
      </c>
      <c r="AO276" s="120" t="s">
        <v>94</v>
      </c>
      <c r="AP276" s="120" t="s">
        <v>95</v>
      </c>
      <c r="AQ276" s="120" t="s">
        <v>95</v>
      </c>
      <c r="AR276" s="120" t="s">
        <v>95</v>
      </c>
      <c r="AS276" s="120" t="s">
        <v>95</v>
      </c>
      <c r="AT276" s="122" t="s">
        <v>95</v>
      </c>
    </row>
    <row r="277" spans="18:50">
      <c r="R277" s="169" t="s">
        <v>315</v>
      </c>
      <c r="S277" s="34" t="s">
        <v>93</v>
      </c>
      <c r="T277" s="34" t="s">
        <v>93</v>
      </c>
      <c r="U277" s="34" t="s">
        <v>99</v>
      </c>
      <c r="AH277" s="28" t="s">
        <v>92</v>
      </c>
      <c r="AI277" s="34" t="s">
        <v>93</v>
      </c>
      <c r="AJ277" s="34" t="s">
        <v>93</v>
      </c>
      <c r="AK277" s="34" t="s">
        <v>93</v>
      </c>
      <c r="AL277" s="34" t="s">
        <v>93</v>
      </c>
      <c r="AM277" s="34" t="s">
        <v>95</v>
      </c>
      <c r="AN277" s="34" t="s">
        <v>95</v>
      </c>
      <c r="AO277" s="34" t="s">
        <v>95</v>
      </c>
      <c r="AP277" s="34" t="s">
        <v>95</v>
      </c>
      <c r="AT277" s="39"/>
    </row>
    <row r="278" spans="18:50" ht="15" thickBot="1">
      <c r="S278" s="169" t="s">
        <v>315</v>
      </c>
      <c r="T278" s="34" t="s">
        <v>93</v>
      </c>
      <c r="U278" s="34" t="s">
        <v>93</v>
      </c>
      <c r="V278" s="34" t="s">
        <v>99</v>
      </c>
      <c r="W278" s="170" t="s">
        <v>317</v>
      </c>
      <c r="AH278" s="40" t="s">
        <v>92</v>
      </c>
      <c r="AI278" s="41" t="s">
        <v>93</v>
      </c>
      <c r="AJ278" s="41" t="s">
        <v>93</v>
      </c>
      <c r="AK278" s="41" t="s">
        <v>93</v>
      </c>
      <c r="AL278" s="41" t="s">
        <v>93</v>
      </c>
      <c r="AM278" s="41" t="s">
        <v>95</v>
      </c>
      <c r="AN278" s="41" t="s">
        <v>95</v>
      </c>
      <c r="AO278" s="41" t="s">
        <v>95</v>
      </c>
      <c r="AP278" s="41" t="s">
        <v>95</v>
      </c>
      <c r="AQ278" s="48"/>
      <c r="AR278" s="48"/>
      <c r="AS278" s="48"/>
      <c r="AT278" s="45"/>
    </row>
    <row r="279" spans="18:50" ht="15" thickBot="1">
      <c r="S279" s="169" t="s">
        <v>315</v>
      </c>
      <c r="T279" s="34" t="s">
        <v>93</v>
      </c>
      <c r="U279" s="34" t="s">
        <v>93</v>
      </c>
      <c r="V279" s="34" t="s">
        <v>99</v>
      </c>
    </row>
    <row r="280" spans="18:50">
      <c r="V280" s="169" t="s">
        <v>315</v>
      </c>
      <c r="W280" s="34" t="s">
        <v>93</v>
      </c>
      <c r="X280" s="34" t="s">
        <v>93</v>
      </c>
      <c r="Y280" s="34" t="s">
        <v>99</v>
      </c>
      <c r="Z280" s="170" t="s">
        <v>318</v>
      </c>
      <c r="AJ280" s="35" t="s">
        <v>102</v>
      </c>
      <c r="AK280" s="36" t="s">
        <v>93</v>
      </c>
      <c r="AL280" s="36" t="s">
        <v>93</v>
      </c>
      <c r="AM280" s="36" t="s">
        <v>93</v>
      </c>
      <c r="AN280" s="36" t="s">
        <v>93</v>
      </c>
      <c r="AO280" s="36" t="s">
        <v>94</v>
      </c>
      <c r="AP280" s="36" t="s">
        <v>94</v>
      </c>
      <c r="AQ280" s="36" t="s">
        <v>94</v>
      </c>
      <c r="AR280" s="36" t="s">
        <v>94</v>
      </c>
      <c r="AS280" s="36" t="s">
        <v>94</v>
      </c>
      <c r="AT280" s="36" t="s">
        <v>95</v>
      </c>
      <c r="AU280" s="36" t="s">
        <v>95</v>
      </c>
      <c r="AV280" s="37" t="s">
        <v>95</v>
      </c>
    </row>
    <row r="281" spans="18:50">
      <c r="X281" s="169" t="s">
        <v>315</v>
      </c>
      <c r="Y281" s="34" t="s">
        <v>93</v>
      </c>
      <c r="Z281" s="34" t="s">
        <v>93</v>
      </c>
      <c r="AA281" s="34" t="s">
        <v>99</v>
      </c>
      <c r="AB281" s="170" t="s">
        <v>319</v>
      </c>
      <c r="AC281" s="34"/>
      <c r="AJ281" s="28" t="s">
        <v>102</v>
      </c>
      <c r="AK281" s="34" t="s">
        <v>93</v>
      </c>
      <c r="AL281" s="34" t="s">
        <v>93</v>
      </c>
      <c r="AM281" s="34" t="s">
        <v>93</v>
      </c>
      <c r="AN281" s="34" t="s">
        <v>93</v>
      </c>
      <c r="AO281" s="34" t="s">
        <v>94</v>
      </c>
      <c r="AP281" s="34" t="s">
        <v>94</v>
      </c>
      <c r="AQ281" s="34" t="s">
        <v>94</v>
      </c>
      <c r="AR281" s="34" t="s">
        <v>94</v>
      </c>
      <c r="AS281" s="34" t="s">
        <v>94</v>
      </c>
      <c r="AT281" s="34" t="s">
        <v>95</v>
      </c>
      <c r="AU281" s="34" t="s">
        <v>95</v>
      </c>
      <c r="AV281" s="38" t="s">
        <v>95</v>
      </c>
    </row>
    <row r="282" spans="18:50">
      <c r="Y282" s="169" t="s">
        <v>315</v>
      </c>
      <c r="Z282" s="34" t="s">
        <v>93</v>
      </c>
      <c r="AA282" s="34" t="s">
        <v>93</v>
      </c>
      <c r="AB282" s="34" t="s">
        <v>99</v>
      </c>
      <c r="AC282" s="170" t="s">
        <v>320</v>
      </c>
      <c r="AJ282" s="121" t="s">
        <v>102</v>
      </c>
      <c r="AK282" s="120" t="s">
        <v>93</v>
      </c>
      <c r="AL282" s="120" t="s">
        <v>93</v>
      </c>
      <c r="AM282" s="120" t="s">
        <v>93</v>
      </c>
      <c r="AN282" s="120" t="s">
        <v>93</v>
      </c>
      <c r="AO282" s="120" t="s">
        <v>94</v>
      </c>
      <c r="AP282" s="120" t="s">
        <v>94</v>
      </c>
      <c r="AQ282" s="120" t="s">
        <v>94</v>
      </c>
      <c r="AR282" s="120" t="s">
        <v>95</v>
      </c>
      <c r="AS282" s="120" t="s">
        <v>95</v>
      </c>
      <c r="AT282" s="120" t="s">
        <v>95</v>
      </c>
      <c r="AU282" s="120" t="s">
        <v>95</v>
      </c>
      <c r="AV282" s="122" t="s">
        <v>95</v>
      </c>
    </row>
    <row r="283" spans="18:50">
      <c r="Y283" s="169" t="s">
        <v>315</v>
      </c>
      <c r="Z283" s="34" t="s">
        <v>93</v>
      </c>
      <c r="AA283" s="34" t="s">
        <v>93</v>
      </c>
      <c r="AB283" s="34" t="s">
        <v>99</v>
      </c>
      <c r="AJ283" s="121" t="s">
        <v>102</v>
      </c>
      <c r="AK283" s="120" t="s">
        <v>93</v>
      </c>
      <c r="AL283" s="120" t="s">
        <v>93</v>
      </c>
      <c r="AM283" s="120" t="s">
        <v>93</v>
      </c>
      <c r="AN283" s="120" t="s">
        <v>93</v>
      </c>
      <c r="AO283" s="120" t="s">
        <v>94</v>
      </c>
      <c r="AP283" s="120" t="s">
        <v>94</v>
      </c>
      <c r="AQ283" s="120" t="s">
        <v>94</v>
      </c>
      <c r="AR283" s="120" t="s">
        <v>95</v>
      </c>
      <c r="AS283" s="120" t="s">
        <v>95</v>
      </c>
      <c r="AT283" s="120" t="s">
        <v>95</v>
      </c>
      <c r="AU283" s="120" t="s">
        <v>95</v>
      </c>
      <c r="AV283" s="122" t="s">
        <v>95</v>
      </c>
    </row>
    <row r="284" spans="18:50">
      <c r="Y284" s="169" t="s">
        <v>315</v>
      </c>
      <c r="Z284" s="34" t="s">
        <v>93</v>
      </c>
      <c r="AA284" s="34" t="s">
        <v>93</v>
      </c>
      <c r="AB284" s="34" t="s">
        <v>99</v>
      </c>
      <c r="AJ284" s="28" t="s">
        <v>92</v>
      </c>
      <c r="AK284" s="34" t="s">
        <v>93</v>
      </c>
      <c r="AL284" s="34" t="s">
        <v>93</v>
      </c>
      <c r="AM284" s="34" t="s">
        <v>93</v>
      </c>
      <c r="AN284" s="34" t="s">
        <v>93</v>
      </c>
      <c r="AO284" s="34" t="s">
        <v>95</v>
      </c>
      <c r="AP284" s="34" t="s">
        <v>95</v>
      </c>
      <c r="AQ284" s="34" t="s">
        <v>95</v>
      </c>
      <c r="AR284" s="34" t="s">
        <v>95</v>
      </c>
      <c r="AV284" s="39"/>
    </row>
    <row r="285" spans="18:50" ht="15" thickBot="1">
      <c r="Y285" s="169" t="s">
        <v>315</v>
      </c>
      <c r="Z285" s="34" t="s">
        <v>93</v>
      </c>
      <c r="AA285" s="34" t="s">
        <v>93</v>
      </c>
      <c r="AB285" s="34" t="s">
        <v>99</v>
      </c>
      <c r="AJ285" s="40" t="s">
        <v>92</v>
      </c>
      <c r="AK285" s="41" t="s">
        <v>93</v>
      </c>
      <c r="AL285" s="41" t="s">
        <v>93</v>
      </c>
      <c r="AM285" s="41" t="s">
        <v>93</v>
      </c>
      <c r="AN285" s="41" t="s">
        <v>93</v>
      </c>
      <c r="AO285" s="41" t="s">
        <v>95</v>
      </c>
      <c r="AP285" s="41" t="s">
        <v>95</v>
      </c>
      <c r="AQ285" s="41" t="s">
        <v>95</v>
      </c>
      <c r="AR285" s="41" t="s">
        <v>95</v>
      </c>
      <c r="AS285" s="48"/>
      <c r="AT285" s="48"/>
      <c r="AU285" s="48"/>
      <c r="AV285" s="45"/>
    </row>
    <row r="286" spans="18:50" ht="15" thickBot="1">
      <c r="Y286" s="169" t="s">
        <v>315</v>
      </c>
      <c r="Z286" s="34" t="s">
        <v>93</v>
      </c>
      <c r="AA286" s="34" t="s">
        <v>93</v>
      </c>
      <c r="AB286" s="34" t="s">
        <v>99</v>
      </c>
    </row>
    <row r="287" spans="18:50">
      <c r="AL287" s="35" t="s">
        <v>102</v>
      </c>
      <c r="AM287" s="36" t="s">
        <v>93</v>
      </c>
      <c r="AN287" s="36" t="s">
        <v>93</v>
      </c>
      <c r="AO287" s="36" t="s">
        <v>93</v>
      </c>
      <c r="AP287" s="36" t="s">
        <v>93</v>
      </c>
      <c r="AQ287" s="36" t="s">
        <v>94</v>
      </c>
      <c r="AR287" s="36" t="s">
        <v>94</v>
      </c>
      <c r="AS287" s="36" t="s">
        <v>94</v>
      </c>
      <c r="AT287" s="36" t="s">
        <v>94</v>
      </c>
      <c r="AU287" s="36" t="s">
        <v>94</v>
      </c>
      <c r="AV287" s="36" t="s">
        <v>95</v>
      </c>
      <c r="AW287" s="36" t="s">
        <v>95</v>
      </c>
      <c r="AX287" s="37" t="s">
        <v>95</v>
      </c>
    </row>
    <row r="288" spans="18:50">
      <c r="AL288" s="28" t="s">
        <v>102</v>
      </c>
      <c r="AM288" s="34" t="s">
        <v>93</v>
      </c>
      <c r="AN288" s="34" t="s">
        <v>93</v>
      </c>
      <c r="AO288" s="34" t="s">
        <v>93</v>
      </c>
      <c r="AP288" s="34" t="s">
        <v>93</v>
      </c>
      <c r="AQ288" s="34" t="s">
        <v>94</v>
      </c>
      <c r="AR288" s="34" t="s">
        <v>94</v>
      </c>
      <c r="AS288" s="34" t="s">
        <v>94</v>
      </c>
      <c r="AT288" s="34" t="s">
        <v>94</v>
      </c>
      <c r="AU288" s="34" t="s">
        <v>94</v>
      </c>
      <c r="AV288" s="34" t="s">
        <v>95</v>
      </c>
      <c r="AW288" s="34" t="s">
        <v>95</v>
      </c>
      <c r="AX288" s="38" t="s">
        <v>95</v>
      </c>
    </row>
    <row r="289" spans="33:54">
      <c r="AL289" s="121" t="s">
        <v>102</v>
      </c>
      <c r="AM289" s="120" t="s">
        <v>93</v>
      </c>
      <c r="AN289" s="120" t="s">
        <v>93</v>
      </c>
      <c r="AO289" s="120" t="s">
        <v>93</v>
      </c>
      <c r="AP289" s="120" t="s">
        <v>93</v>
      </c>
      <c r="AQ289" s="120" t="s">
        <v>94</v>
      </c>
      <c r="AR289" s="120" t="s">
        <v>94</v>
      </c>
      <c r="AS289" s="120" t="s">
        <v>94</v>
      </c>
      <c r="AT289" s="120" t="s">
        <v>95</v>
      </c>
      <c r="AU289" s="120" t="s">
        <v>95</v>
      </c>
      <c r="AV289" s="120" t="s">
        <v>95</v>
      </c>
      <c r="AW289" s="120" t="s">
        <v>95</v>
      </c>
      <c r="AX289" s="122" t="s">
        <v>95</v>
      </c>
    </row>
    <row r="290" spans="33:54">
      <c r="AL290" s="121" t="s">
        <v>102</v>
      </c>
      <c r="AM290" s="120" t="s">
        <v>93</v>
      </c>
      <c r="AN290" s="120" t="s">
        <v>93</v>
      </c>
      <c r="AO290" s="120" t="s">
        <v>93</v>
      </c>
      <c r="AP290" s="120" t="s">
        <v>93</v>
      </c>
      <c r="AQ290" s="120" t="s">
        <v>94</v>
      </c>
      <c r="AR290" s="120" t="s">
        <v>94</v>
      </c>
      <c r="AS290" s="120" t="s">
        <v>94</v>
      </c>
      <c r="AT290" s="120" t="s">
        <v>95</v>
      </c>
      <c r="AU290" s="120" t="s">
        <v>95</v>
      </c>
      <c r="AV290" s="120" t="s">
        <v>95</v>
      </c>
      <c r="AW290" s="120" t="s">
        <v>95</v>
      </c>
      <c r="AX290" s="122" t="s">
        <v>95</v>
      </c>
    </row>
    <row r="291" spans="33:54">
      <c r="AL291" s="28" t="s">
        <v>92</v>
      </c>
      <c r="AM291" s="34" t="s">
        <v>93</v>
      </c>
      <c r="AN291" s="34" t="s">
        <v>93</v>
      </c>
      <c r="AO291" s="34" t="s">
        <v>93</v>
      </c>
      <c r="AP291" s="34" t="s">
        <v>93</v>
      </c>
      <c r="AQ291" s="34" t="s">
        <v>95</v>
      </c>
      <c r="AR291" s="34" t="s">
        <v>95</v>
      </c>
      <c r="AS291" s="34" t="s">
        <v>95</v>
      </c>
      <c r="AT291" s="34" t="s">
        <v>95</v>
      </c>
      <c r="AX291" s="39"/>
    </row>
    <row r="292" spans="33:54" ht="15" thickBot="1">
      <c r="AL292" s="40" t="s">
        <v>92</v>
      </c>
      <c r="AM292" s="41" t="s">
        <v>93</v>
      </c>
      <c r="AN292" s="41" t="s">
        <v>93</v>
      </c>
      <c r="AO292" s="41" t="s">
        <v>93</v>
      </c>
      <c r="AP292" s="41" t="s">
        <v>93</v>
      </c>
      <c r="AQ292" s="41" t="s">
        <v>95</v>
      </c>
      <c r="AR292" s="41" t="s">
        <v>95</v>
      </c>
      <c r="AS292" s="41" t="s">
        <v>95</v>
      </c>
      <c r="AT292" s="41" t="s">
        <v>95</v>
      </c>
      <c r="AU292" s="48"/>
      <c r="AV292" s="48"/>
      <c r="AW292" s="48"/>
      <c r="AX292" s="45"/>
    </row>
    <row r="293" spans="33:54" ht="15" thickBot="1"/>
    <row r="294" spans="33:54">
      <c r="AN294" s="35" t="s">
        <v>102</v>
      </c>
      <c r="AO294" s="36" t="s">
        <v>93</v>
      </c>
      <c r="AP294" s="36" t="s">
        <v>93</v>
      </c>
      <c r="AQ294" s="36" t="s">
        <v>93</v>
      </c>
      <c r="AR294" s="36" t="s">
        <v>93</v>
      </c>
      <c r="AS294" s="36" t="s">
        <v>94</v>
      </c>
      <c r="AT294" s="36" t="s">
        <v>94</v>
      </c>
      <c r="AU294" s="36" t="s">
        <v>94</v>
      </c>
      <c r="AV294" s="36" t="s">
        <v>94</v>
      </c>
      <c r="AW294" s="36" t="s">
        <v>94</v>
      </c>
      <c r="AX294" s="36" t="s">
        <v>95</v>
      </c>
      <c r="AY294" s="36" t="s">
        <v>95</v>
      </c>
      <c r="AZ294" s="37" t="s">
        <v>95</v>
      </c>
    </row>
    <row r="295" spans="33:54">
      <c r="AI295" s="34"/>
      <c r="AJ295" s="34"/>
      <c r="AN295" s="28" t="s">
        <v>102</v>
      </c>
      <c r="AO295" s="34" t="s">
        <v>93</v>
      </c>
      <c r="AP295" s="34" t="s">
        <v>93</v>
      </c>
      <c r="AQ295" s="34" t="s">
        <v>93</v>
      </c>
      <c r="AR295" s="34" t="s">
        <v>93</v>
      </c>
      <c r="AS295" s="34" t="s">
        <v>94</v>
      </c>
      <c r="AT295" s="34" t="s">
        <v>94</v>
      </c>
      <c r="AU295" s="34" t="s">
        <v>94</v>
      </c>
      <c r="AV295" s="34" t="s">
        <v>94</v>
      </c>
      <c r="AW295" s="34" t="s">
        <v>94</v>
      </c>
      <c r="AX295" s="34" t="s">
        <v>95</v>
      </c>
      <c r="AY295" s="34" t="s">
        <v>95</v>
      </c>
      <c r="AZ295" s="38" t="s">
        <v>95</v>
      </c>
    </row>
    <row r="296" spans="33:54">
      <c r="AH296" s="34"/>
      <c r="AI296" s="34"/>
      <c r="AJ296" s="34"/>
      <c r="AN296" s="121" t="s">
        <v>102</v>
      </c>
      <c r="AO296" s="120" t="s">
        <v>93</v>
      </c>
      <c r="AP296" s="120" t="s">
        <v>93</v>
      </c>
      <c r="AQ296" s="120" t="s">
        <v>93</v>
      </c>
      <c r="AR296" s="120" t="s">
        <v>93</v>
      </c>
      <c r="AS296" s="120" t="s">
        <v>94</v>
      </c>
      <c r="AT296" s="120" t="s">
        <v>94</v>
      </c>
      <c r="AU296" s="120" t="s">
        <v>94</v>
      </c>
      <c r="AV296" s="120" t="s">
        <v>95</v>
      </c>
      <c r="AW296" s="120" t="s">
        <v>95</v>
      </c>
      <c r="AX296" s="120" t="s">
        <v>95</v>
      </c>
      <c r="AY296" s="120" t="s">
        <v>95</v>
      </c>
      <c r="AZ296" s="122" t="s">
        <v>95</v>
      </c>
    </row>
    <row r="297" spans="33:54">
      <c r="AN297" s="121" t="s">
        <v>102</v>
      </c>
      <c r="AO297" s="120" t="s">
        <v>93</v>
      </c>
      <c r="AP297" s="120" t="s">
        <v>93</v>
      </c>
      <c r="AQ297" s="120" t="s">
        <v>93</v>
      </c>
      <c r="AR297" s="120" t="s">
        <v>93</v>
      </c>
      <c r="AS297" s="120" t="s">
        <v>94</v>
      </c>
      <c r="AT297" s="120" t="s">
        <v>94</v>
      </c>
      <c r="AU297" s="120" t="s">
        <v>94</v>
      </c>
      <c r="AV297" s="120" t="s">
        <v>95</v>
      </c>
      <c r="AW297" s="120" t="s">
        <v>95</v>
      </c>
      <c r="AX297" s="120" t="s">
        <v>95</v>
      </c>
      <c r="AY297" s="120" t="s">
        <v>95</v>
      </c>
      <c r="AZ297" s="122" t="s">
        <v>95</v>
      </c>
    </row>
    <row r="298" spans="33:54">
      <c r="AN298" s="28" t="s">
        <v>92</v>
      </c>
      <c r="AO298" s="34" t="s">
        <v>93</v>
      </c>
      <c r="AP298" s="34" t="s">
        <v>93</v>
      </c>
      <c r="AQ298" s="34" t="s">
        <v>93</v>
      </c>
      <c r="AR298" s="34" t="s">
        <v>93</v>
      </c>
      <c r="AS298" s="34" t="s">
        <v>95</v>
      </c>
      <c r="AT298" s="34" t="s">
        <v>95</v>
      </c>
      <c r="AU298" s="34" t="s">
        <v>95</v>
      </c>
      <c r="AV298" s="34" t="s">
        <v>95</v>
      </c>
      <c r="AZ298" s="39"/>
    </row>
    <row r="299" spans="33:54" ht="15" thickBot="1">
      <c r="AN299" s="40" t="s">
        <v>92</v>
      </c>
      <c r="AO299" s="41" t="s">
        <v>93</v>
      </c>
      <c r="AP299" s="41" t="s">
        <v>93</v>
      </c>
      <c r="AQ299" s="41" t="s">
        <v>93</v>
      </c>
      <c r="AR299" s="41" t="s">
        <v>93</v>
      </c>
      <c r="AS299" s="41" t="s">
        <v>95</v>
      </c>
      <c r="AT299" s="41" t="s">
        <v>95</v>
      </c>
      <c r="AU299" s="41" t="s">
        <v>95</v>
      </c>
      <c r="AV299" s="41" t="s">
        <v>95</v>
      </c>
      <c r="AW299" s="48"/>
      <c r="AX299" s="48"/>
      <c r="AY299" s="48"/>
      <c r="AZ299" s="45"/>
    </row>
    <row r="300" spans="33:54" ht="15" thickBot="1">
      <c r="AG300" t="s">
        <v>321</v>
      </c>
    </row>
    <row r="301" spans="33:54">
      <c r="AP301" s="35" t="s">
        <v>102</v>
      </c>
      <c r="AQ301" s="36" t="s">
        <v>93</v>
      </c>
      <c r="AR301" s="36" t="s">
        <v>93</v>
      </c>
      <c r="AS301" s="36" t="s">
        <v>93</v>
      </c>
      <c r="AT301" s="36" t="s">
        <v>93</v>
      </c>
      <c r="AU301" s="36" t="s">
        <v>94</v>
      </c>
      <c r="AV301" s="36" t="s">
        <v>94</v>
      </c>
      <c r="AW301" s="36" t="s">
        <v>94</v>
      </c>
      <c r="AX301" s="36" t="s">
        <v>94</v>
      </c>
      <c r="AY301" s="36" t="s">
        <v>94</v>
      </c>
      <c r="AZ301" s="36" t="s">
        <v>95</v>
      </c>
      <c r="BA301" s="36" t="s">
        <v>95</v>
      </c>
      <c r="BB301" s="37" t="s">
        <v>95</v>
      </c>
    </row>
    <row r="302" spans="33:54">
      <c r="AP302" s="28" t="s">
        <v>102</v>
      </c>
      <c r="AQ302" s="34" t="s">
        <v>93</v>
      </c>
      <c r="AR302" s="34" t="s">
        <v>93</v>
      </c>
      <c r="AS302" s="34" t="s">
        <v>93</v>
      </c>
      <c r="AT302" s="34" t="s">
        <v>93</v>
      </c>
      <c r="AU302" s="34" t="s">
        <v>94</v>
      </c>
      <c r="AV302" s="34" t="s">
        <v>94</v>
      </c>
      <c r="AW302" s="34" t="s">
        <v>94</v>
      </c>
      <c r="AX302" s="34" t="s">
        <v>94</v>
      </c>
      <c r="AY302" s="34" t="s">
        <v>94</v>
      </c>
      <c r="AZ302" s="34" t="s">
        <v>95</v>
      </c>
      <c r="BA302" s="34" t="s">
        <v>95</v>
      </c>
      <c r="BB302" s="38" t="s">
        <v>95</v>
      </c>
    </row>
    <row r="303" spans="33:54">
      <c r="AP303" s="121" t="s">
        <v>102</v>
      </c>
      <c r="AQ303" s="120" t="s">
        <v>93</v>
      </c>
      <c r="AR303" s="120" t="s">
        <v>93</v>
      </c>
      <c r="AS303" s="120" t="s">
        <v>93</v>
      </c>
      <c r="AT303" s="120" t="s">
        <v>93</v>
      </c>
      <c r="AU303" s="120" t="s">
        <v>94</v>
      </c>
      <c r="AV303" s="120" t="s">
        <v>94</v>
      </c>
      <c r="AW303" s="120" t="s">
        <v>94</v>
      </c>
      <c r="AX303" s="120" t="s">
        <v>95</v>
      </c>
      <c r="AY303" s="120" t="s">
        <v>95</v>
      </c>
      <c r="AZ303" s="120" t="s">
        <v>95</v>
      </c>
      <c r="BA303" s="120" t="s">
        <v>95</v>
      </c>
      <c r="BB303" s="122" t="s">
        <v>95</v>
      </c>
    </row>
    <row r="304" spans="33:54">
      <c r="AP304" s="121" t="s">
        <v>102</v>
      </c>
      <c r="AQ304" s="120" t="s">
        <v>93</v>
      </c>
      <c r="AR304" s="120" t="s">
        <v>93</v>
      </c>
      <c r="AS304" s="120" t="s">
        <v>93</v>
      </c>
      <c r="AT304" s="120" t="s">
        <v>93</v>
      </c>
      <c r="AU304" s="120" t="s">
        <v>94</v>
      </c>
      <c r="AV304" s="120" t="s">
        <v>94</v>
      </c>
      <c r="AW304" s="120" t="s">
        <v>94</v>
      </c>
      <c r="AX304" s="120" t="s">
        <v>95</v>
      </c>
      <c r="AY304" s="120" t="s">
        <v>95</v>
      </c>
      <c r="AZ304" s="120" t="s">
        <v>95</v>
      </c>
      <c r="BA304" s="120" t="s">
        <v>95</v>
      </c>
      <c r="BB304" s="122" t="s">
        <v>95</v>
      </c>
    </row>
    <row r="305" spans="34:54">
      <c r="AP305" s="28" t="s">
        <v>92</v>
      </c>
      <c r="AQ305" s="34" t="s">
        <v>93</v>
      </c>
      <c r="AR305" s="34" t="s">
        <v>93</v>
      </c>
      <c r="AS305" s="34" t="s">
        <v>93</v>
      </c>
      <c r="AT305" s="34" t="s">
        <v>93</v>
      </c>
      <c r="AU305" s="34" t="s">
        <v>95</v>
      </c>
      <c r="AV305" s="34" t="s">
        <v>95</v>
      </c>
      <c r="AW305" s="34" t="s">
        <v>95</v>
      </c>
      <c r="AX305" s="34" t="s">
        <v>95</v>
      </c>
      <c r="BB305" s="39"/>
    </row>
    <row r="306" spans="34:54" ht="15" thickBot="1">
      <c r="AP306" s="40" t="s">
        <v>92</v>
      </c>
      <c r="AQ306" s="41" t="s">
        <v>93</v>
      </c>
      <c r="AR306" s="41" t="s">
        <v>93</v>
      </c>
      <c r="AS306" s="41" t="s">
        <v>93</v>
      </c>
      <c r="AT306" s="41" t="s">
        <v>93</v>
      </c>
      <c r="AU306" s="41" t="s">
        <v>95</v>
      </c>
      <c r="AV306" s="41" t="s">
        <v>95</v>
      </c>
      <c r="AW306" s="41" t="s">
        <v>95</v>
      </c>
      <c r="AX306" s="41" t="s">
        <v>95</v>
      </c>
      <c r="AY306" s="48"/>
      <c r="AZ306" s="48"/>
      <c r="BA306" s="48"/>
      <c r="BB306" s="45"/>
    </row>
    <row r="308" spans="34:54" ht="15" thickBot="1"/>
    <row r="309" spans="34:54">
      <c r="AH309" s="101" t="s">
        <v>98</v>
      </c>
      <c r="AI309" s="36" t="s">
        <v>93</v>
      </c>
      <c r="AJ309" s="36" t="s">
        <v>93</v>
      </c>
      <c r="AK309" s="36" t="s">
        <v>99</v>
      </c>
      <c r="AL309" s="36" t="s">
        <v>99</v>
      </c>
      <c r="AM309" s="36" t="s">
        <v>99</v>
      </c>
      <c r="AN309" s="36" t="s">
        <v>99</v>
      </c>
      <c r="AO309" s="36" t="s">
        <v>99</v>
      </c>
      <c r="AP309" s="37" t="s">
        <v>99</v>
      </c>
    </row>
    <row r="310" spans="34:54" ht="15" thickBot="1">
      <c r="AH310" s="168" t="s">
        <v>98</v>
      </c>
      <c r="AI310" s="41" t="s">
        <v>93</v>
      </c>
      <c r="AJ310" s="41" t="s">
        <v>93</v>
      </c>
      <c r="AK310" s="41" t="s">
        <v>99</v>
      </c>
      <c r="AL310" s="41" t="s">
        <v>99</v>
      </c>
      <c r="AM310" s="41" t="s">
        <v>99</v>
      </c>
      <c r="AN310" s="41" t="s">
        <v>99</v>
      </c>
      <c r="AO310" s="41" t="s">
        <v>99</v>
      </c>
      <c r="AP310" s="42" t="s">
        <v>99</v>
      </c>
    </row>
    <row r="311" spans="34:54" ht="15" thickBot="1"/>
    <row r="312" spans="34:54">
      <c r="AJ312" s="101" t="s">
        <v>98</v>
      </c>
      <c r="AK312" s="36" t="s">
        <v>93</v>
      </c>
      <c r="AL312" s="36" t="s">
        <v>93</v>
      </c>
      <c r="AM312" s="36" t="s">
        <v>99</v>
      </c>
      <c r="AN312" s="36" t="s">
        <v>99</v>
      </c>
      <c r="AO312" s="36" t="s">
        <v>99</v>
      </c>
      <c r="AP312" s="36" t="s">
        <v>99</v>
      </c>
      <c r="AQ312" s="36" t="s">
        <v>99</v>
      </c>
      <c r="AR312" s="37" t="s">
        <v>99</v>
      </c>
    </row>
    <row r="313" spans="34:54" ht="15" thickBot="1">
      <c r="AJ313" s="168" t="s">
        <v>98</v>
      </c>
      <c r="AK313" s="41" t="s">
        <v>93</v>
      </c>
      <c r="AL313" s="41" t="s">
        <v>93</v>
      </c>
      <c r="AM313" s="41" t="s">
        <v>99</v>
      </c>
      <c r="AN313" s="41" t="s">
        <v>99</v>
      </c>
      <c r="AO313" s="41" t="s">
        <v>99</v>
      </c>
      <c r="AP313" s="41" t="s">
        <v>99</v>
      </c>
      <c r="AQ313" s="41" t="s">
        <v>99</v>
      </c>
      <c r="AR313" s="42" t="s">
        <v>99</v>
      </c>
    </row>
    <row r="314" spans="34:54" ht="15" thickBot="1"/>
    <row r="315" spans="34:54">
      <c r="AL315" s="101" t="s">
        <v>98</v>
      </c>
      <c r="AM315" s="36" t="s">
        <v>93</v>
      </c>
      <c r="AN315" s="36" t="s">
        <v>93</v>
      </c>
      <c r="AO315" s="36" t="s">
        <v>99</v>
      </c>
      <c r="AP315" s="36" t="s">
        <v>99</v>
      </c>
      <c r="AQ315" s="36" t="s">
        <v>99</v>
      </c>
      <c r="AR315" s="36" t="s">
        <v>99</v>
      </c>
      <c r="AS315" s="36" t="s">
        <v>99</v>
      </c>
      <c r="AT315" s="37" t="s">
        <v>99</v>
      </c>
    </row>
    <row r="316" spans="34:54" ht="15" thickBot="1">
      <c r="AL316" s="168" t="s">
        <v>98</v>
      </c>
      <c r="AM316" s="41" t="s">
        <v>93</v>
      </c>
      <c r="AN316" s="41" t="s">
        <v>93</v>
      </c>
      <c r="AO316" s="41" t="s">
        <v>99</v>
      </c>
      <c r="AP316" s="41" t="s">
        <v>99</v>
      </c>
      <c r="AQ316" s="41" t="s">
        <v>99</v>
      </c>
      <c r="AR316" s="41" t="s">
        <v>99</v>
      </c>
      <c r="AS316" s="41" t="s">
        <v>99</v>
      </c>
      <c r="AT316" s="42" t="s">
        <v>99</v>
      </c>
    </row>
    <row r="317" spans="34:54" ht="15" thickBot="1"/>
    <row r="318" spans="34:54">
      <c r="AN318" s="101" t="s">
        <v>98</v>
      </c>
      <c r="AO318" s="36" t="s">
        <v>93</v>
      </c>
      <c r="AP318" s="36" t="s">
        <v>93</v>
      </c>
      <c r="AQ318" s="36" t="s">
        <v>99</v>
      </c>
      <c r="AR318" s="36" t="s">
        <v>99</v>
      </c>
      <c r="AS318" s="36" t="s">
        <v>99</v>
      </c>
      <c r="AT318" s="36" t="s">
        <v>99</v>
      </c>
      <c r="AU318" s="36" t="s">
        <v>99</v>
      </c>
      <c r="AV318" s="37" t="s">
        <v>99</v>
      </c>
    </row>
    <row r="319" spans="34:54" ht="15" thickBot="1">
      <c r="AN319" s="168" t="s">
        <v>98</v>
      </c>
      <c r="AO319" s="41" t="s">
        <v>93</v>
      </c>
      <c r="AP319" s="41" t="s">
        <v>93</v>
      </c>
      <c r="AQ319" s="41" t="s">
        <v>99</v>
      </c>
      <c r="AR319" s="41" t="s">
        <v>99</v>
      </c>
      <c r="AS319" s="41" t="s">
        <v>99</v>
      </c>
      <c r="AT319" s="41" t="s">
        <v>99</v>
      </c>
      <c r="AU319" s="41" t="s">
        <v>99</v>
      </c>
      <c r="AV319" s="42" t="s">
        <v>99</v>
      </c>
    </row>
    <row r="320" spans="34:54" ht="15" thickBot="1"/>
    <row r="321" spans="42:50">
      <c r="AP321" s="101" t="s">
        <v>98</v>
      </c>
      <c r="AQ321" s="36" t="s">
        <v>93</v>
      </c>
      <c r="AR321" s="36" t="s">
        <v>93</v>
      </c>
      <c r="AS321" s="36" t="s">
        <v>99</v>
      </c>
      <c r="AT321" s="36" t="s">
        <v>99</v>
      </c>
      <c r="AU321" s="36" t="s">
        <v>99</v>
      </c>
      <c r="AV321" s="36" t="s">
        <v>99</v>
      </c>
      <c r="AW321" s="36" t="s">
        <v>99</v>
      </c>
      <c r="AX321" s="37" t="s">
        <v>99</v>
      </c>
    </row>
    <row r="322" spans="42:50" ht="15" thickBot="1">
      <c r="AP322" s="168" t="s">
        <v>98</v>
      </c>
      <c r="AQ322" s="41" t="s">
        <v>93</v>
      </c>
      <c r="AR322" s="41" t="s">
        <v>93</v>
      </c>
      <c r="AS322" s="41" t="s">
        <v>99</v>
      </c>
      <c r="AT322" s="41" t="s">
        <v>99</v>
      </c>
      <c r="AU322" s="41" t="s">
        <v>99</v>
      </c>
      <c r="AV322" s="41" t="s">
        <v>99</v>
      </c>
      <c r="AW322" s="41" t="s">
        <v>99</v>
      </c>
      <c r="AX322" s="42" t="s">
        <v>99</v>
      </c>
    </row>
  </sheetData>
  <mergeCells count="10">
    <mergeCell ref="A103:A107"/>
    <mergeCell ref="A108:A122"/>
    <mergeCell ref="A123:A128"/>
    <mergeCell ref="A133:A136"/>
    <mergeCell ref="A35:A38"/>
    <mergeCell ref="A39:A47"/>
    <mergeCell ref="A48:A73"/>
    <mergeCell ref="A74:A80"/>
    <mergeCell ref="A81:A92"/>
    <mergeCell ref="A93:A102"/>
  </mergeCells>
  <phoneticPr fontId="8" type="noConversion"/>
  <conditionalFormatting sqref="C28:AP30">
    <cfRule type="cellIs" dxfId="13" priority="2" operator="lessThan">
      <formula>0</formula>
    </cfRule>
  </conditionalFormatting>
  <conditionalFormatting sqref="D32:AP32">
    <cfRule type="cellIs" dxfId="12" priority="1" operator="lessThan">
      <formula>0</formula>
    </cfRule>
    <cfRule type="cellIs" dxfId="11" priority="3" operator="lessThan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917E-BCF5-4828-9FD6-5EB95FAC5B54}">
  <dimension ref="A1:AV89"/>
  <sheetViews>
    <sheetView zoomScale="80" zoomScaleNormal="80" workbookViewId="0">
      <pane xSplit="1" ySplit="20" topLeftCell="V21" activePane="bottomRight" state="frozen"/>
      <selection pane="bottomRight" activeCell="V3" sqref="V2:Y3"/>
      <selection pane="bottomLeft" activeCell="A21" sqref="A21"/>
      <selection pane="topRight" activeCell="B1" sqref="B1"/>
    </sheetView>
  </sheetViews>
  <sheetFormatPr defaultRowHeight="14.45"/>
  <sheetData>
    <row r="1" spans="2:48">
      <c r="B1" s="21"/>
      <c r="C1" s="21"/>
      <c r="D1" s="21"/>
      <c r="O1" s="52"/>
      <c r="P1" s="53" t="s">
        <v>2</v>
      </c>
      <c r="Q1" s="53" t="s">
        <v>3</v>
      </c>
      <c r="R1" s="52"/>
      <c r="U1" s="21" t="s">
        <v>98</v>
      </c>
      <c r="V1" s="34" t="s">
        <v>93</v>
      </c>
      <c r="W1" s="34" t="s">
        <v>93</v>
      </c>
      <c r="X1" s="34" t="s">
        <v>93</v>
      </c>
      <c r="Y1" s="34" t="s">
        <v>93</v>
      </c>
      <c r="Z1" s="34" t="s">
        <v>99</v>
      </c>
      <c r="AA1" s="34" t="s">
        <v>99</v>
      </c>
      <c r="AB1" s="34" t="s">
        <v>99</v>
      </c>
      <c r="AC1" s="34"/>
    </row>
    <row r="2" spans="2:48">
      <c r="O2" s="53" t="s">
        <v>6</v>
      </c>
      <c r="P2" s="52">
        <v>14</v>
      </c>
      <c r="Q2" s="52">
        <f>P2*(1-0.12)</f>
        <v>12.32</v>
      </c>
      <c r="R2" s="52">
        <f>Q2*8.5</f>
        <v>104.72</v>
      </c>
      <c r="U2" s="21" t="s">
        <v>92</v>
      </c>
      <c r="V2" s="34" t="s">
        <v>93</v>
      </c>
      <c r="W2" s="34" t="s">
        <v>93</v>
      </c>
      <c r="X2" s="34" t="s">
        <v>93</v>
      </c>
      <c r="Y2" s="34" t="s">
        <v>93</v>
      </c>
      <c r="Z2" s="34" t="s">
        <v>95</v>
      </c>
      <c r="AA2" s="34" t="s">
        <v>95</v>
      </c>
      <c r="AB2" s="34" t="s">
        <v>95</v>
      </c>
      <c r="AC2" s="34"/>
      <c r="AD2" s="34"/>
    </row>
    <row r="3" spans="2:48">
      <c r="B3" s="21"/>
      <c r="C3" s="21"/>
      <c r="D3" s="21"/>
      <c r="M3" s="21"/>
      <c r="O3" s="53" t="s">
        <v>7</v>
      </c>
      <c r="P3" s="52">
        <v>6</v>
      </c>
      <c r="Q3" s="52">
        <f>P3*(1-0.12)</f>
        <v>5.28</v>
      </c>
      <c r="R3" s="52"/>
      <c r="U3" s="21" t="s">
        <v>322</v>
      </c>
      <c r="V3" s="34" t="s">
        <v>93</v>
      </c>
      <c r="W3" s="34" t="s">
        <v>93</v>
      </c>
      <c r="X3" s="34" t="s">
        <v>93</v>
      </c>
      <c r="Y3" s="34" t="s">
        <v>93</v>
      </c>
      <c r="Z3" s="34" t="s">
        <v>93</v>
      </c>
      <c r="AA3" s="34" t="s">
        <v>93</v>
      </c>
      <c r="AB3" s="34" t="s">
        <v>323</v>
      </c>
      <c r="AC3" s="34" t="s">
        <v>323</v>
      </c>
      <c r="AD3" s="34"/>
      <c r="AE3" s="34"/>
      <c r="AF3" s="34"/>
      <c r="AG3" s="34"/>
      <c r="AH3" s="34"/>
      <c r="AI3" s="34"/>
    </row>
    <row r="4" spans="2:48">
      <c r="O4" s="53" t="s">
        <v>8</v>
      </c>
      <c r="P4" s="52">
        <v>0</v>
      </c>
      <c r="Q4" s="52">
        <f t="shared" ref="Q4:Q6" si="0">P4*(1-0.12)</f>
        <v>0</v>
      </c>
      <c r="R4" s="5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94"/>
    </row>
    <row r="5" spans="2:48">
      <c r="B5" s="21"/>
      <c r="C5" s="21"/>
      <c r="D5" s="21"/>
      <c r="O5" s="53" t="s">
        <v>10</v>
      </c>
      <c r="P5" s="52">
        <v>0</v>
      </c>
      <c r="Q5" s="52">
        <f t="shared" si="0"/>
        <v>0</v>
      </c>
      <c r="R5" s="52"/>
    </row>
    <row r="6" spans="2:48">
      <c r="B6" s="21"/>
      <c r="C6" s="21"/>
      <c r="O6" s="53" t="s">
        <v>11</v>
      </c>
      <c r="P6" s="52">
        <v>12</v>
      </c>
      <c r="Q6" s="52">
        <f t="shared" si="0"/>
        <v>10.56</v>
      </c>
      <c r="R6" s="52"/>
    </row>
    <row r="7" spans="2:48">
      <c r="B7" s="21"/>
      <c r="C7" s="21"/>
      <c r="D7" s="21"/>
      <c r="O7" s="52"/>
      <c r="P7" s="52">
        <f>SUM(P2:P6)</f>
        <v>32</v>
      </c>
      <c r="Q7" s="52" t="s">
        <v>12</v>
      </c>
      <c r="R7" s="64">
        <f>(Q6+(Q3*0.4)+(Q2*0.4))*(1-0.12)</f>
        <v>15.488000000000001</v>
      </c>
      <c r="S7" t="s">
        <v>324</v>
      </c>
    </row>
    <row r="8" spans="2:48" ht="15" thickBot="1">
      <c r="B8" s="21"/>
      <c r="C8" s="21"/>
    </row>
    <row r="9" spans="2:48">
      <c r="B9" t="s">
        <v>8</v>
      </c>
      <c r="C9" s="35" t="s">
        <v>325</v>
      </c>
      <c r="D9" s="36">
        <f>COUNTIF(D21:D519,"LT-SO")*2</f>
        <v>2</v>
      </c>
      <c r="E9" s="36">
        <f t="shared" ref="E9:AV9" si="1">COUNTIF(E21:E519,"LT-SO")*2</f>
        <v>0</v>
      </c>
      <c r="F9" s="36">
        <f t="shared" si="1"/>
        <v>0</v>
      </c>
      <c r="G9" s="36">
        <f t="shared" si="1"/>
        <v>0</v>
      </c>
      <c r="H9" s="36">
        <f t="shared" si="1"/>
        <v>0</v>
      </c>
      <c r="I9" s="36">
        <f t="shared" si="1"/>
        <v>0</v>
      </c>
      <c r="J9" s="36">
        <f t="shared" si="1"/>
        <v>0</v>
      </c>
      <c r="K9" s="36">
        <f t="shared" si="1"/>
        <v>0</v>
      </c>
      <c r="L9" s="36">
        <f t="shared" si="1"/>
        <v>0</v>
      </c>
      <c r="M9" s="36">
        <f t="shared" si="1"/>
        <v>0</v>
      </c>
      <c r="N9" s="36">
        <f t="shared" si="1"/>
        <v>0</v>
      </c>
      <c r="O9" s="36">
        <f t="shared" si="1"/>
        <v>4</v>
      </c>
      <c r="P9" s="36">
        <f t="shared" si="1"/>
        <v>4</v>
      </c>
      <c r="Q9" s="36">
        <f t="shared" si="1"/>
        <v>2</v>
      </c>
      <c r="R9" s="36">
        <f t="shared" si="1"/>
        <v>2</v>
      </c>
      <c r="S9" s="36">
        <f t="shared" si="1"/>
        <v>0</v>
      </c>
      <c r="T9" s="36">
        <f t="shared" si="1"/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si="1"/>
        <v>0</v>
      </c>
      <c r="Y9" s="36">
        <f t="shared" si="1"/>
        <v>0</v>
      </c>
      <c r="Z9" s="36">
        <f t="shared" si="1"/>
        <v>0</v>
      </c>
      <c r="AA9" s="36">
        <f t="shared" si="1"/>
        <v>0</v>
      </c>
      <c r="AB9" s="36">
        <f t="shared" si="1"/>
        <v>0</v>
      </c>
      <c r="AC9" s="36">
        <f t="shared" si="1"/>
        <v>0</v>
      </c>
      <c r="AD9" s="36">
        <f t="shared" si="1"/>
        <v>0</v>
      </c>
      <c r="AE9" s="36">
        <f t="shared" si="1"/>
        <v>0</v>
      </c>
      <c r="AF9" s="36">
        <f t="shared" si="1"/>
        <v>0</v>
      </c>
      <c r="AG9" s="36">
        <f t="shared" si="1"/>
        <v>0</v>
      </c>
      <c r="AH9" s="36">
        <f t="shared" si="1"/>
        <v>0</v>
      </c>
      <c r="AI9" s="36">
        <f t="shared" si="1"/>
        <v>0</v>
      </c>
      <c r="AJ9" s="36">
        <f t="shared" si="1"/>
        <v>0</v>
      </c>
      <c r="AK9" s="36">
        <f t="shared" si="1"/>
        <v>0</v>
      </c>
      <c r="AL9" s="36">
        <f t="shared" si="1"/>
        <v>0</v>
      </c>
      <c r="AM9" s="36">
        <f t="shared" si="1"/>
        <v>0</v>
      </c>
      <c r="AN9" s="36">
        <f t="shared" si="1"/>
        <v>0</v>
      </c>
      <c r="AO9" s="36">
        <f t="shared" si="1"/>
        <v>0</v>
      </c>
      <c r="AP9" s="36">
        <f t="shared" si="1"/>
        <v>0</v>
      </c>
      <c r="AQ9" s="36">
        <f t="shared" si="1"/>
        <v>0</v>
      </c>
      <c r="AR9" s="36">
        <f t="shared" si="1"/>
        <v>0</v>
      </c>
      <c r="AS9" s="36">
        <f t="shared" si="1"/>
        <v>0</v>
      </c>
      <c r="AT9" s="36">
        <f t="shared" si="1"/>
        <v>0</v>
      </c>
      <c r="AU9" s="36">
        <f t="shared" si="1"/>
        <v>0</v>
      </c>
      <c r="AV9" s="36">
        <f t="shared" si="1"/>
        <v>0</v>
      </c>
    </row>
    <row r="10" spans="2:48">
      <c r="B10" t="s">
        <v>11</v>
      </c>
      <c r="C10" s="28" t="s">
        <v>75</v>
      </c>
      <c r="D10" s="34">
        <f t="shared" ref="D10:AV10" si="2">COUNTIF(D21:D519,"LT-FO")*2</f>
        <v>0</v>
      </c>
      <c r="E10" s="34">
        <f t="shared" si="2"/>
        <v>0</v>
      </c>
      <c r="F10" s="34">
        <f t="shared" si="2"/>
        <v>0</v>
      </c>
      <c r="G10" s="34">
        <f t="shared" si="2"/>
        <v>0</v>
      </c>
      <c r="H10" s="34">
        <f t="shared" si="2"/>
        <v>6</v>
      </c>
      <c r="I10" s="34">
        <f t="shared" si="2"/>
        <v>6</v>
      </c>
      <c r="J10" s="34">
        <f t="shared" si="2"/>
        <v>12</v>
      </c>
      <c r="K10" s="34">
        <f t="shared" si="2"/>
        <v>6</v>
      </c>
      <c r="L10" s="34">
        <f t="shared" si="2"/>
        <v>10</v>
      </c>
      <c r="M10" s="34">
        <f t="shared" si="2"/>
        <v>4</v>
      </c>
      <c r="N10" s="34">
        <f t="shared" si="2"/>
        <v>10</v>
      </c>
      <c r="O10" s="34">
        <f t="shared" si="2"/>
        <v>6</v>
      </c>
      <c r="P10" s="34">
        <f t="shared" si="2"/>
        <v>10</v>
      </c>
      <c r="Q10" s="34">
        <f t="shared" si="2"/>
        <v>4</v>
      </c>
      <c r="R10" s="34">
        <f t="shared" si="2"/>
        <v>8</v>
      </c>
      <c r="S10" s="34">
        <f t="shared" si="2"/>
        <v>4</v>
      </c>
      <c r="T10" s="34">
        <f t="shared" si="2"/>
        <v>8</v>
      </c>
      <c r="U10" s="34">
        <f t="shared" si="2"/>
        <v>4</v>
      </c>
      <c r="V10" s="34">
        <f t="shared" si="2"/>
        <v>4</v>
      </c>
      <c r="W10" s="34">
        <f t="shared" si="2"/>
        <v>0</v>
      </c>
      <c r="X10" s="34">
        <f t="shared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si="2"/>
        <v>0</v>
      </c>
      <c r="AG10" s="34">
        <f t="shared" si="2"/>
        <v>0</v>
      </c>
      <c r="AH10" s="34">
        <f t="shared" si="2"/>
        <v>0</v>
      </c>
      <c r="AI10" s="34">
        <f t="shared" si="2"/>
        <v>0</v>
      </c>
      <c r="AJ10" s="34">
        <f t="shared" si="2"/>
        <v>0</v>
      </c>
      <c r="AK10" s="34">
        <f t="shared" si="2"/>
        <v>0</v>
      </c>
      <c r="AL10" s="34">
        <f t="shared" si="2"/>
        <v>0</v>
      </c>
      <c r="AM10" s="34">
        <f t="shared" si="2"/>
        <v>0</v>
      </c>
      <c r="AN10" s="34">
        <f t="shared" si="2"/>
        <v>0</v>
      </c>
      <c r="AO10" s="34">
        <f t="shared" si="2"/>
        <v>0</v>
      </c>
      <c r="AP10" s="34">
        <f t="shared" si="2"/>
        <v>0</v>
      </c>
      <c r="AQ10" s="34">
        <f t="shared" si="2"/>
        <v>0</v>
      </c>
      <c r="AR10" s="34">
        <f t="shared" si="2"/>
        <v>0</v>
      </c>
      <c r="AS10" s="34">
        <f t="shared" si="2"/>
        <v>0</v>
      </c>
      <c r="AT10" s="34">
        <f t="shared" si="2"/>
        <v>0</v>
      </c>
      <c r="AU10" s="34">
        <f t="shared" si="2"/>
        <v>0</v>
      </c>
      <c r="AV10" s="34">
        <f t="shared" si="2"/>
        <v>0</v>
      </c>
    </row>
    <row r="11" spans="2:48" ht="15" thickBot="1">
      <c r="B11" t="s">
        <v>10</v>
      </c>
      <c r="C11" s="40" t="s">
        <v>76</v>
      </c>
      <c r="D11" s="41">
        <f t="shared" ref="D11:AV11" si="3">COUNTIF(D21:D519,"LT-CP")*2</f>
        <v>0</v>
      </c>
      <c r="E11" s="41">
        <f t="shared" si="3"/>
        <v>0</v>
      </c>
      <c r="F11" s="41">
        <f t="shared" si="3"/>
        <v>0</v>
      </c>
      <c r="G11" s="41">
        <f t="shared" si="3"/>
        <v>0</v>
      </c>
      <c r="H11" s="41">
        <f t="shared" si="3"/>
        <v>0</v>
      </c>
      <c r="I11" s="41">
        <f t="shared" si="3"/>
        <v>0</v>
      </c>
      <c r="J11" s="41">
        <f t="shared" si="3"/>
        <v>0</v>
      </c>
      <c r="K11" s="41">
        <f t="shared" si="3"/>
        <v>0</v>
      </c>
      <c r="L11" s="41">
        <f t="shared" si="3"/>
        <v>0</v>
      </c>
      <c r="M11" s="41">
        <f t="shared" si="3"/>
        <v>0</v>
      </c>
      <c r="N11" s="41">
        <f t="shared" si="3"/>
        <v>0</v>
      </c>
      <c r="O11" s="41">
        <f t="shared" si="3"/>
        <v>0</v>
      </c>
      <c r="P11" s="41">
        <f t="shared" si="3"/>
        <v>0</v>
      </c>
      <c r="Q11" s="41">
        <f t="shared" si="3"/>
        <v>0</v>
      </c>
      <c r="R11" s="41">
        <f t="shared" si="3"/>
        <v>0</v>
      </c>
      <c r="S11" s="41">
        <f t="shared" si="3"/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1">
        <f t="shared" si="3"/>
        <v>0</v>
      </c>
      <c r="Y11" s="41">
        <f t="shared" si="3"/>
        <v>0</v>
      </c>
      <c r="Z11" s="41">
        <f t="shared" si="3"/>
        <v>0</v>
      </c>
      <c r="AA11" s="41">
        <f t="shared" si="3"/>
        <v>0</v>
      </c>
      <c r="AB11" s="41">
        <f t="shared" si="3"/>
        <v>0</v>
      </c>
      <c r="AC11" s="41">
        <f t="shared" si="3"/>
        <v>0</v>
      </c>
      <c r="AD11" s="41">
        <f t="shared" si="3"/>
        <v>0</v>
      </c>
      <c r="AE11" s="41">
        <f t="shared" si="3"/>
        <v>0</v>
      </c>
      <c r="AF11" s="41">
        <f t="shared" si="3"/>
        <v>0</v>
      </c>
      <c r="AG11" s="41">
        <f t="shared" si="3"/>
        <v>0</v>
      </c>
      <c r="AH11" s="41">
        <f t="shared" si="3"/>
        <v>0</v>
      </c>
      <c r="AI11" s="41">
        <f t="shared" si="3"/>
        <v>0</v>
      </c>
      <c r="AJ11" s="41">
        <f t="shared" si="3"/>
        <v>0</v>
      </c>
      <c r="AK11" s="41">
        <f t="shared" si="3"/>
        <v>0</v>
      </c>
      <c r="AL11" s="41">
        <f t="shared" si="3"/>
        <v>0</v>
      </c>
      <c r="AM11" s="41">
        <f t="shared" si="3"/>
        <v>0</v>
      </c>
      <c r="AN11" s="41">
        <f t="shared" si="3"/>
        <v>0</v>
      </c>
      <c r="AO11" s="41">
        <f t="shared" si="3"/>
        <v>0</v>
      </c>
      <c r="AP11" s="41">
        <f t="shared" si="3"/>
        <v>0</v>
      </c>
      <c r="AQ11" s="41">
        <f t="shared" si="3"/>
        <v>0</v>
      </c>
      <c r="AR11" s="41">
        <f t="shared" si="3"/>
        <v>0</v>
      </c>
      <c r="AS11" s="41">
        <f t="shared" si="3"/>
        <v>0</v>
      </c>
      <c r="AT11" s="41">
        <f t="shared" si="3"/>
        <v>0</v>
      </c>
      <c r="AU11" s="41">
        <f t="shared" si="3"/>
        <v>0</v>
      </c>
      <c r="AV11" s="41">
        <f t="shared" si="3"/>
        <v>0</v>
      </c>
    </row>
    <row r="12" spans="2:48">
      <c r="B12" t="s">
        <v>77</v>
      </c>
      <c r="D12" s="21">
        <f>SUM(D9:D11)</f>
        <v>2</v>
      </c>
      <c r="E12" s="21">
        <f t="shared" ref="E12:AA12" si="4">SUM(E9:E11)</f>
        <v>0</v>
      </c>
      <c r="F12" s="21">
        <f>SUM(F9:F11)</f>
        <v>0</v>
      </c>
      <c r="G12" s="21">
        <f t="shared" si="4"/>
        <v>0</v>
      </c>
      <c r="H12" s="21">
        <f t="shared" si="4"/>
        <v>6</v>
      </c>
      <c r="I12" s="21">
        <f t="shared" si="4"/>
        <v>6</v>
      </c>
      <c r="J12" s="21">
        <f t="shared" si="4"/>
        <v>12</v>
      </c>
      <c r="K12" s="21">
        <f t="shared" si="4"/>
        <v>6</v>
      </c>
      <c r="L12" s="21">
        <f t="shared" si="4"/>
        <v>10</v>
      </c>
      <c r="M12" s="21">
        <f t="shared" si="4"/>
        <v>4</v>
      </c>
      <c r="N12" s="21">
        <f t="shared" si="4"/>
        <v>10</v>
      </c>
      <c r="O12" s="21">
        <f t="shared" si="4"/>
        <v>10</v>
      </c>
      <c r="P12" s="21">
        <f t="shared" si="4"/>
        <v>14</v>
      </c>
      <c r="Q12" s="21">
        <f t="shared" si="4"/>
        <v>6</v>
      </c>
      <c r="R12" s="21">
        <f t="shared" si="4"/>
        <v>10</v>
      </c>
      <c r="S12" s="21">
        <f t="shared" si="4"/>
        <v>4</v>
      </c>
      <c r="T12" s="21">
        <f t="shared" si="4"/>
        <v>8</v>
      </c>
      <c r="U12" s="21">
        <f t="shared" si="4"/>
        <v>4</v>
      </c>
      <c r="V12" s="21">
        <f t="shared" si="4"/>
        <v>4</v>
      </c>
      <c r="W12" s="21">
        <f t="shared" si="4"/>
        <v>0</v>
      </c>
      <c r="X12" s="21">
        <f t="shared" si="4"/>
        <v>0</v>
      </c>
      <c r="Y12" s="21">
        <f t="shared" si="4"/>
        <v>0</v>
      </c>
      <c r="Z12" s="21">
        <f t="shared" si="4"/>
        <v>0</v>
      </c>
      <c r="AA12" s="21">
        <f t="shared" si="4"/>
        <v>0</v>
      </c>
      <c r="AB12" s="21">
        <f>SUM(AB9:AB11)</f>
        <v>0</v>
      </c>
      <c r="AC12" s="21">
        <f t="shared" ref="AC12:AV12" si="5">SUM(AC9:AC11)</f>
        <v>0</v>
      </c>
      <c r="AD12" s="21">
        <f t="shared" si="5"/>
        <v>0</v>
      </c>
      <c r="AE12" s="21">
        <f t="shared" si="5"/>
        <v>0</v>
      </c>
      <c r="AF12" s="21">
        <f t="shared" si="5"/>
        <v>0</v>
      </c>
      <c r="AG12" s="21">
        <f t="shared" si="5"/>
        <v>0</v>
      </c>
      <c r="AH12" s="21">
        <f t="shared" si="5"/>
        <v>0</v>
      </c>
      <c r="AI12" s="21">
        <f t="shared" si="5"/>
        <v>0</v>
      </c>
      <c r="AJ12" s="21">
        <f t="shared" si="5"/>
        <v>0</v>
      </c>
      <c r="AK12" s="21">
        <f t="shared" si="5"/>
        <v>0</v>
      </c>
      <c r="AL12" s="21">
        <f t="shared" si="5"/>
        <v>0</v>
      </c>
      <c r="AM12" s="21">
        <f t="shared" si="5"/>
        <v>0</v>
      </c>
      <c r="AN12" s="21">
        <f t="shared" si="5"/>
        <v>0</v>
      </c>
      <c r="AO12" s="21">
        <f t="shared" si="5"/>
        <v>0</v>
      </c>
      <c r="AP12" s="21">
        <f t="shared" si="5"/>
        <v>0</v>
      </c>
      <c r="AQ12" s="21">
        <f t="shared" si="5"/>
        <v>0</v>
      </c>
      <c r="AR12" s="21">
        <f t="shared" si="5"/>
        <v>0</v>
      </c>
      <c r="AS12" s="21">
        <f t="shared" si="5"/>
        <v>0</v>
      </c>
      <c r="AT12" s="21">
        <f t="shared" si="5"/>
        <v>0</v>
      </c>
      <c r="AU12" s="21">
        <f t="shared" si="5"/>
        <v>0</v>
      </c>
      <c r="AV12" s="21">
        <f t="shared" si="5"/>
        <v>0</v>
      </c>
    </row>
    <row r="13" spans="2:48">
      <c r="D13" s="63">
        <f t="shared" ref="D13:K13" si="6">D12-$R$7</f>
        <v>-13.488000000000001</v>
      </c>
      <c r="E13" s="63">
        <f t="shared" si="6"/>
        <v>-15.488000000000001</v>
      </c>
      <c r="F13" s="63">
        <f t="shared" si="6"/>
        <v>-15.488000000000001</v>
      </c>
      <c r="G13" s="63">
        <f t="shared" si="6"/>
        <v>-15.488000000000001</v>
      </c>
      <c r="H13" s="63">
        <f t="shared" si="6"/>
        <v>-9.4880000000000013</v>
      </c>
      <c r="I13" s="63">
        <f t="shared" si="6"/>
        <v>-9.4880000000000013</v>
      </c>
      <c r="J13" s="63">
        <f t="shared" si="6"/>
        <v>-3.4880000000000013</v>
      </c>
      <c r="K13" s="63">
        <f t="shared" si="6"/>
        <v>-9.4880000000000013</v>
      </c>
      <c r="L13" s="63">
        <f>L12-$R$7</f>
        <v>-5.4880000000000013</v>
      </c>
      <c r="M13" s="63">
        <f>M12-$R$7</f>
        <v>-11.488000000000001</v>
      </c>
      <c r="N13" s="63">
        <f t="shared" ref="N13:AV13" si="7">N12-$R$7</f>
        <v>-5.4880000000000013</v>
      </c>
      <c r="O13" s="63">
        <f t="shared" si="7"/>
        <v>-5.4880000000000013</v>
      </c>
      <c r="P13" s="63">
        <f t="shared" si="7"/>
        <v>-1.4880000000000013</v>
      </c>
      <c r="Q13" s="63">
        <f t="shared" si="7"/>
        <v>-9.4880000000000013</v>
      </c>
      <c r="R13" s="63">
        <f t="shared" si="7"/>
        <v>-5.4880000000000013</v>
      </c>
      <c r="S13" s="63">
        <f t="shared" si="7"/>
        <v>-11.488000000000001</v>
      </c>
      <c r="T13" s="63">
        <f t="shared" si="7"/>
        <v>-7.4880000000000013</v>
      </c>
      <c r="U13" s="63">
        <f t="shared" si="7"/>
        <v>-11.488000000000001</v>
      </c>
      <c r="V13" s="63">
        <f t="shared" si="7"/>
        <v>-11.488000000000001</v>
      </c>
      <c r="W13" s="63">
        <f t="shared" si="7"/>
        <v>-15.488000000000001</v>
      </c>
      <c r="X13" s="63">
        <f t="shared" si="7"/>
        <v>-15.488000000000001</v>
      </c>
      <c r="Y13" s="63">
        <f t="shared" si="7"/>
        <v>-15.488000000000001</v>
      </c>
      <c r="Z13" s="63">
        <f t="shared" si="7"/>
        <v>-15.488000000000001</v>
      </c>
      <c r="AA13" s="63">
        <f t="shared" si="7"/>
        <v>-15.488000000000001</v>
      </c>
      <c r="AB13" s="63">
        <f t="shared" si="7"/>
        <v>-15.488000000000001</v>
      </c>
      <c r="AC13" s="63">
        <f t="shared" si="7"/>
        <v>-15.488000000000001</v>
      </c>
      <c r="AD13" s="63">
        <f t="shared" si="7"/>
        <v>-15.488000000000001</v>
      </c>
      <c r="AE13" s="63">
        <f t="shared" si="7"/>
        <v>-15.488000000000001</v>
      </c>
      <c r="AF13" s="63">
        <f t="shared" si="7"/>
        <v>-15.488000000000001</v>
      </c>
      <c r="AG13" s="63">
        <f t="shared" si="7"/>
        <v>-15.488000000000001</v>
      </c>
      <c r="AH13" s="63">
        <f t="shared" si="7"/>
        <v>-15.488000000000001</v>
      </c>
      <c r="AI13" s="63">
        <f t="shared" si="7"/>
        <v>-15.488000000000001</v>
      </c>
      <c r="AJ13" s="63">
        <f t="shared" si="7"/>
        <v>-15.488000000000001</v>
      </c>
      <c r="AK13" s="63">
        <f t="shared" si="7"/>
        <v>-15.488000000000001</v>
      </c>
      <c r="AL13" s="63">
        <f t="shared" si="7"/>
        <v>-15.488000000000001</v>
      </c>
      <c r="AM13" s="63">
        <f t="shared" si="7"/>
        <v>-15.488000000000001</v>
      </c>
      <c r="AN13" s="63">
        <f t="shared" si="7"/>
        <v>-15.488000000000001</v>
      </c>
      <c r="AO13" s="63">
        <f t="shared" si="7"/>
        <v>-15.488000000000001</v>
      </c>
      <c r="AP13" s="63">
        <f t="shared" si="7"/>
        <v>-15.488000000000001</v>
      </c>
      <c r="AQ13" s="63">
        <f t="shared" si="7"/>
        <v>-15.488000000000001</v>
      </c>
      <c r="AR13" s="63">
        <f t="shared" si="7"/>
        <v>-15.488000000000001</v>
      </c>
      <c r="AS13" s="63">
        <f t="shared" si="7"/>
        <v>-15.488000000000001</v>
      </c>
      <c r="AT13" s="63">
        <f t="shared" si="7"/>
        <v>-15.488000000000001</v>
      </c>
      <c r="AU13" s="63">
        <f t="shared" si="7"/>
        <v>-15.488000000000001</v>
      </c>
      <c r="AV13" s="63">
        <f t="shared" si="7"/>
        <v>-15.488000000000001</v>
      </c>
    </row>
    <row r="14" spans="2:48">
      <c r="AA14" s="21"/>
    </row>
    <row r="16" spans="2:48">
      <c r="D16" s="43" t="s">
        <v>103</v>
      </c>
      <c r="E16" s="43" t="s">
        <v>104</v>
      </c>
      <c r="F16" s="43" t="s">
        <v>105</v>
      </c>
      <c r="G16" s="43" t="s">
        <v>106</v>
      </c>
      <c r="H16" s="43" t="s">
        <v>107</v>
      </c>
      <c r="I16" s="43" t="s">
        <v>108</v>
      </c>
      <c r="J16" s="43" t="s">
        <v>109</v>
      </c>
      <c r="K16" s="43" t="s">
        <v>110</v>
      </c>
      <c r="L16" s="43" t="s">
        <v>111</v>
      </c>
      <c r="M16" s="43" t="s">
        <v>112</v>
      </c>
      <c r="N16" s="43" t="s">
        <v>113</v>
      </c>
      <c r="O16" s="43" t="s">
        <v>114</v>
      </c>
      <c r="P16" s="43" t="s">
        <v>115</v>
      </c>
      <c r="Q16" s="43" t="s">
        <v>116</v>
      </c>
      <c r="R16" s="43" t="s">
        <v>117</v>
      </c>
      <c r="S16" s="43" t="s">
        <v>118</v>
      </c>
      <c r="T16" s="43" t="s">
        <v>119</v>
      </c>
      <c r="U16" s="43" t="s">
        <v>120</v>
      </c>
      <c r="V16" s="43" t="s">
        <v>121</v>
      </c>
      <c r="W16" s="43" t="s">
        <v>122</v>
      </c>
      <c r="X16" s="43" t="s">
        <v>123</v>
      </c>
      <c r="Y16" s="43" t="s">
        <v>124</v>
      </c>
      <c r="Z16" s="43" t="s">
        <v>125</v>
      </c>
      <c r="AA16" s="43" t="s">
        <v>126</v>
      </c>
      <c r="AB16" s="43" t="s">
        <v>103</v>
      </c>
      <c r="AC16" s="43" t="s">
        <v>104</v>
      </c>
      <c r="AD16" s="43" t="s">
        <v>105</v>
      </c>
      <c r="AE16" s="43" t="s">
        <v>106</v>
      </c>
      <c r="AF16" s="43" t="s">
        <v>107</v>
      </c>
      <c r="AG16" s="43" t="s">
        <v>108</v>
      </c>
      <c r="AH16" s="43" t="s">
        <v>109</v>
      </c>
      <c r="AI16" s="43" t="s">
        <v>110</v>
      </c>
      <c r="AJ16" s="43" t="s">
        <v>111</v>
      </c>
      <c r="AK16" s="43" t="s">
        <v>112</v>
      </c>
      <c r="AL16" s="43" t="s">
        <v>113</v>
      </c>
      <c r="AM16" s="43" t="s">
        <v>114</v>
      </c>
      <c r="AN16" s="43" t="s">
        <v>115</v>
      </c>
      <c r="AO16" s="43" t="s">
        <v>116</v>
      </c>
      <c r="AP16" s="43" t="s">
        <v>117</v>
      </c>
      <c r="AQ16" s="43" t="s">
        <v>118</v>
      </c>
      <c r="AR16" s="43" t="s">
        <v>119</v>
      </c>
      <c r="AS16" s="43" t="s">
        <v>120</v>
      </c>
      <c r="AT16" s="43" t="s">
        <v>121</v>
      </c>
      <c r="AU16" s="43" t="s">
        <v>122</v>
      </c>
      <c r="AV16" s="43" t="s">
        <v>123</v>
      </c>
    </row>
    <row r="17" spans="1:48">
      <c r="D17" s="44">
        <v>5</v>
      </c>
      <c r="E17" s="44">
        <v>5</v>
      </c>
      <c r="F17" s="44">
        <v>6</v>
      </c>
      <c r="G17" s="44">
        <v>6</v>
      </c>
      <c r="H17" s="44">
        <v>7</v>
      </c>
      <c r="I17" s="44">
        <v>7</v>
      </c>
      <c r="J17" s="44">
        <v>8</v>
      </c>
      <c r="K17" s="44">
        <v>8</v>
      </c>
      <c r="L17" s="44">
        <v>9</v>
      </c>
      <c r="M17" s="44">
        <v>9</v>
      </c>
      <c r="N17" s="44">
        <v>10</v>
      </c>
      <c r="O17" s="44">
        <v>10</v>
      </c>
      <c r="P17" s="44">
        <v>11</v>
      </c>
      <c r="Q17" s="44">
        <v>11</v>
      </c>
      <c r="R17" s="44">
        <v>12</v>
      </c>
      <c r="S17" s="44">
        <v>12</v>
      </c>
      <c r="T17" s="44">
        <v>13</v>
      </c>
      <c r="U17" s="44">
        <v>13</v>
      </c>
      <c r="V17" s="44">
        <v>14</v>
      </c>
      <c r="W17" s="44">
        <v>14</v>
      </c>
      <c r="X17" s="44">
        <v>15</v>
      </c>
      <c r="Y17" s="44">
        <v>15</v>
      </c>
      <c r="Z17" s="44">
        <v>16</v>
      </c>
      <c r="AA17" s="44">
        <v>16</v>
      </c>
      <c r="AB17" s="44">
        <v>17</v>
      </c>
      <c r="AC17" s="44">
        <v>17</v>
      </c>
      <c r="AD17" s="44">
        <v>18</v>
      </c>
      <c r="AE17" s="44">
        <v>18</v>
      </c>
      <c r="AF17" s="44">
        <v>19</v>
      </c>
      <c r="AG17" s="44">
        <v>19</v>
      </c>
      <c r="AH17" s="44">
        <v>20</v>
      </c>
      <c r="AI17" s="44">
        <v>20</v>
      </c>
      <c r="AJ17" s="44">
        <v>21</v>
      </c>
      <c r="AK17" s="44">
        <v>21</v>
      </c>
      <c r="AL17" s="44">
        <v>22</v>
      </c>
      <c r="AM17" s="44">
        <v>22</v>
      </c>
      <c r="AN17" s="44">
        <v>23</v>
      </c>
      <c r="AO17" s="44">
        <v>23</v>
      </c>
      <c r="AP17" s="44">
        <v>24</v>
      </c>
      <c r="AQ17" s="44">
        <v>24</v>
      </c>
      <c r="AR17" s="44">
        <v>25</v>
      </c>
      <c r="AS17" s="44">
        <v>25</v>
      </c>
      <c r="AT17" s="44">
        <v>26</v>
      </c>
      <c r="AU17" s="44">
        <v>26</v>
      </c>
      <c r="AV17" s="44">
        <v>27</v>
      </c>
    </row>
    <row r="18" spans="1:48">
      <c r="C18" t="s">
        <v>76</v>
      </c>
      <c r="D18" s="21">
        <f t="shared" ref="D18:O18" si="8">COUNTIFS(C29:C945,"2 X CP")*2</f>
        <v>0</v>
      </c>
      <c r="E18" s="21">
        <f t="shared" si="8"/>
        <v>0</v>
      </c>
      <c r="F18" s="21">
        <f t="shared" si="8"/>
        <v>0</v>
      </c>
      <c r="G18" s="21">
        <f t="shared" si="8"/>
        <v>0</v>
      </c>
      <c r="H18" s="21">
        <f t="shared" si="8"/>
        <v>0</v>
      </c>
      <c r="I18" s="21">
        <f t="shared" si="8"/>
        <v>0</v>
      </c>
      <c r="J18" s="21">
        <f t="shared" si="8"/>
        <v>0</v>
      </c>
      <c r="K18" s="21">
        <f t="shared" si="8"/>
        <v>0</v>
      </c>
      <c r="L18" s="21">
        <f t="shared" si="8"/>
        <v>0</v>
      </c>
      <c r="M18" s="21">
        <f t="shared" si="8"/>
        <v>0</v>
      </c>
      <c r="N18" s="21">
        <f t="shared" si="8"/>
        <v>0</v>
      </c>
      <c r="O18" s="21">
        <f t="shared" si="8"/>
        <v>0</v>
      </c>
      <c r="P18" s="21">
        <f t="shared" ref="P18:AA18" si="9">COUNTIFS(O35:O945,"2 X CP")*2</f>
        <v>0</v>
      </c>
      <c r="Q18" s="21">
        <f t="shared" si="9"/>
        <v>0</v>
      </c>
      <c r="R18" s="21">
        <f t="shared" si="9"/>
        <v>0</v>
      </c>
      <c r="S18" s="21">
        <f t="shared" si="9"/>
        <v>0</v>
      </c>
      <c r="T18" s="21">
        <f t="shared" si="9"/>
        <v>0</v>
      </c>
      <c r="U18" s="21">
        <f t="shared" si="9"/>
        <v>0</v>
      </c>
      <c r="V18" s="21">
        <f t="shared" si="9"/>
        <v>0</v>
      </c>
      <c r="W18" s="21">
        <f t="shared" si="9"/>
        <v>0</v>
      </c>
      <c r="X18" s="21">
        <f t="shared" si="9"/>
        <v>0</v>
      </c>
      <c r="Y18" s="21">
        <f t="shared" si="9"/>
        <v>0</v>
      </c>
      <c r="Z18" s="21">
        <f t="shared" si="9"/>
        <v>0</v>
      </c>
      <c r="AA18" s="21">
        <f t="shared" si="9"/>
        <v>0</v>
      </c>
      <c r="AB18" s="21">
        <f t="shared" ref="AB18:AV18" si="10">COUNTIFS(AA29:AA945,"2 X CP")*2</f>
        <v>0</v>
      </c>
      <c r="AC18" s="21">
        <f t="shared" si="10"/>
        <v>0</v>
      </c>
      <c r="AD18" s="21">
        <f t="shared" si="10"/>
        <v>0</v>
      </c>
      <c r="AE18" s="21">
        <f t="shared" si="10"/>
        <v>0</v>
      </c>
      <c r="AF18" s="21">
        <f t="shared" si="10"/>
        <v>0</v>
      </c>
      <c r="AG18" s="21">
        <f t="shared" si="10"/>
        <v>0</v>
      </c>
      <c r="AH18" s="21">
        <f t="shared" si="10"/>
        <v>0</v>
      </c>
      <c r="AI18" s="21">
        <f t="shared" si="10"/>
        <v>0</v>
      </c>
      <c r="AJ18" s="21">
        <f t="shared" si="10"/>
        <v>0</v>
      </c>
      <c r="AK18" s="21">
        <f t="shared" si="10"/>
        <v>0</v>
      </c>
      <c r="AL18" s="21">
        <f t="shared" si="10"/>
        <v>0</v>
      </c>
      <c r="AM18" s="21">
        <f t="shared" si="10"/>
        <v>0</v>
      </c>
      <c r="AN18" s="21">
        <f t="shared" si="10"/>
        <v>0</v>
      </c>
      <c r="AO18" s="21">
        <f t="shared" si="10"/>
        <v>0</v>
      </c>
      <c r="AP18" s="21">
        <f t="shared" si="10"/>
        <v>0</v>
      </c>
      <c r="AQ18" s="21">
        <f t="shared" si="10"/>
        <v>0</v>
      </c>
      <c r="AR18" s="21">
        <f t="shared" si="10"/>
        <v>0</v>
      </c>
      <c r="AS18" s="21">
        <f t="shared" si="10"/>
        <v>0</v>
      </c>
      <c r="AT18" s="21">
        <f t="shared" si="10"/>
        <v>0</v>
      </c>
      <c r="AU18" s="21">
        <f t="shared" si="10"/>
        <v>0</v>
      </c>
      <c r="AV18" s="21">
        <f t="shared" si="10"/>
        <v>0</v>
      </c>
    </row>
    <row r="19" spans="1:48">
      <c r="C19" t="s">
        <v>75</v>
      </c>
      <c r="D19" s="21">
        <f>COUNTIFS(C30:C946,"2 X FO")*2</f>
        <v>6</v>
      </c>
      <c r="E19" s="21">
        <f t="shared" ref="E19:O19" si="11">COUNTIFS(D34:D946,"2 X FO")*2</f>
        <v>0</v>
      </c>
      <c r="F19" s="21">
        <f t="shared" si="11"/>
        <v>6</v>
      </c>
      <c r="G19" s="21">
        <f t="shared" si="11"/>
        <v>0</v>
      </c>
      <c r="H19" s="21">
        <f t="shared" si="11"/>
        <v>4</v>
      </c>
      <c r="I19" s="21">
        <f t="shared" si="11"/>
        <v>0</v>
      </c>
      <c r="J19" s="21">
        <f t="shared" si="11"/>
        <v>6</v>
      </c>
      <c r="K19" s="21">
        <f t="shared" si="11"/>
        <v>0</v>
      </c>
      <c r="L19" s="21">
        <f t="shared" si="11"/>
        <v>4</v>
      </c>
      <c r="M19" s="21">
        <f t="shared" si="11"/>
        <v>0</v>
      </c>
      <c r="N19" s="21">
        <f t="shared" si="11"/>
        <v>4</v>
      </c>
      <c r="O19" s="21">
        <f t="shared" si="11"/>
        <v>0</v>
      </c>
      <c r="P19" s="21">
        <f>COUNTIFS(O35:O946,"2 X FO")*2</f>
        <v>4</v>
      </c>
      <c r="Q19" s="21">
        <f>COUNTIFS(P35:P946,"2 X FO")*2</f>
        <v>0</v>
      </c>
      <c r="R19" s="21">
        <f>COUNTIFS(Q35:Q946,"2 X FO")*2</f>
        <v>0</v>
      </c>
      <c r="S19" s="21">
        <f>COUNTIFS(R35:R946,"2 X FO")*2</f>
        <v>0</v>
      </c>
      <c r="T19" s="21">
        <f>COUNTIFS(S35:S946,"2 X FO")*2</f>
        <v>0</v>
      </c>
      <c r="U19" s="21">
        <f t="shared" ref="U19:AA19" si="12">COUNTIFS(T21:T946,"2 X FO")*2</f>
        <v>0</v>
      </c>
      <c r="V19" s="21">
        <f t="shared" si="12"/>
        <v>0</v>
      </c>
      <c r="W19" s="21">
        <f t="shared" si="12"/>
        <v>0</v>
      </c>
      <c r="X19" s="21">
        <f t="shared" si="12"/>
        <v>0</v>
      </c>
      <c r="Y19" s="21">
        <f t="shared" si="12"/>
        <v>0</v>
      </c>
      <c r="Z19" s="21">
        <f t="shared" si="12"/>
        <v>0</v>
      </c>
      <c r="AA19" s="21">
        <f t="shared" si="12"/>
        <v>0</v>
      </c>
      <c r="AB19" s="21">
        <f t="shared" ref="AB19:AV19" si="13">COUNTIFS(AA30:AA946,"2 X FO")*2</f>
        <v>0</v>
      </c>
      <c r="AC19" s="21">
        <f t="shared" si="13"/>
        <v>0</v>
      </c>
      <c r="AD19" s="21">
        <f t="shared" si="13"/>
        <v>0</v>
      </c>
      <c r="AE19" s="21">
        <f t="shared" si="13"/>
        <v>0</v>
      </c>
      <c r="AF19" s="21">
        <f t="shared" si="13"/>
        <v>0</v>
      </c>
      <c r="AG19" s="21">
        <f t="shared" si="13"/>
        <v>0</v>
      </c>
      <c r="AH19" s="21">
        <f t="shared" si="13"/>
        <v>0</v>
      </c>
      <c r="AI19" s="21">
        <f t="shared" si="13"/>
        <v>0</v>
      </c>
      <c r="AJ19" s="21">
        <f t="shared" si="13"/>
        <v>0</v>
      </c>
      <c r="AK19" s="21">
        <f t="shared" si="13"/>
        <v>0</v>
      </c>
      <c r="AL19" s="21">
        <f t="shared" si="13"/>
        <v>0</v>
      </c>
      <c r="AM19" s="21">
        <f t="shared" si="13"/>
        <v>0</v>
      </c>
      <c r="AN19" s="21">
        <f t="shared" si="13"/>
        <v>0</v>
      </c>
      <c r="AO19" s="21">
        <f t="shared" si="13"/>
        <v>0</v>
      </c>
      <c r="AP19" s="21">
        <f t="shared" si="13"/>
        <v>0</v>
      </c>
      <c r="AQ19" s="21">
        <f t="shared" si="13"/>
        <v>0</v>
      </c>
      <c r="AR19" s="21">
        <f t="shared" si="13"/>
        <v>0</v>
      </c>
      <c r="AS19" s="21">
        <f t="shared" si="13"/>
        <v>0</v>
      </c>
      <c r="AT19" s="21">
        <f t="shared" si="13"/>
        <v>0</v>
      </c>
      <c r="AU19" s="21">
        <f t="shared" si="13"/>
        <v>0</v>
      </c>
      <c r="AV19" s="21">
        <f t="shared" si="13"/>
        <v>0</v>
      </c>
    </row>
    <row r="20" spans="1:48">
      <c r="C20" t="s">
        <v>325</v>
      </c>
      <c r="D20" s="21">
        <f t="shared" ref="D20:O20" si="14">COUNTIFS(C30:C946,"2 X SO")*2</f>
        <v>0</v>
      </c>
      <c r="E20" s="21">
        <f t="shared" si="14"/>
        <v>0</v>
      </c>
      <c r="F20" s="21">
        <f t="shared" si="14"/>
        <v>0</v>
      </c>
      <c r="G20" s="21">
        <f t="shared" si="14"/>
        <v>0</v>
      </c>
      <c r="H20" s="21">
        <f t="shared" si="14"/>
        <v>0</v>
      </c>
      <c r="I20" s="21">
        <f t="shared" si="14"/>
        <v>4</v>
      </c>
      <c r="J20" s="21">
        <f t="shared" si="14"/>
        <v>0</v>
      </c>
      <c r="K20" s="21">
        <f t="shared" si="14"/>
        <v>2</v>
      </c>
      <c r="L20" s="21">
        <f t="shared" si="14"/>
        <v>0</v>
      </c>
      <c r="M20" s="21">
        <f t="shared" si="14"/>
        <v>0</v>
      </c>
      <c r="N20" s="21">
        <f t="shared" si="14"/>
        <v>0</v>
      </c>
      <c r="O20" s="21">
        <f t="shared" si="14"/>
        <v>0</v>
      </c>
      <c r="P20" s="21">
        <f t="shared" ref="P20:AA20" si="15">COUNTIFS(O35:O946,"2 X SO")*2</f>
        <v>0</v>
      </c>
      <c r="Q20" s="21">
        <f t="shared" si="15"/>
        <v>0</v>
      </c>
      <c r="R20" s="21">
        <f t="shared" si="15"/>
        <v>0</v>
      </c>
      <c r="S20" s="21">
        <f t="shared" si="15"/>
        <v>0</v>
      </c>
      <c r="T20" s="21">
        <f t="shared" si="15"/>
        <v>0</v>
      </c>
      <c r="U20" s="21">
        <f t="shared" si="15"/>
        <v>0</v>
      </c>
      <c r="V20" s="21">
        <f t="shared" si="15"/>
        <v>0</v>
      </c>
      <c r="W20" s="21">
        <f t="shared" si="15"/>
        <v>0</v>
      </c>
      <c r="X20" s="21">
        <f t="shared" si="15"/>
        <v>0</v>
      </c>
      <c r="Y20" s="21">
        <f t="shared" si="15"/>
        <v>0</v>
      </c>
      <c r="Z20" s="21">
        <f t="shared" si="15"/>
        <v>0</v>
      </c>
      <c r="AA20" s="21">
        <f t="shared" si="15"/>
        <v>0</v>
      </c>
      <c r="AB20" s="21">
        <f t="shared" ref="AB20:AV20" si="16">COUNTIFS(AA30:AA946,"2 X SO")*2</f>
        <v>0</v>
      </c>
      <c r="AC20" s="21">
        <f t="shared" si="16"/>
        <v>0</v>
      </c>
      <c r="AD20" s="21">
        <f t="shared" si="16"/>
        <v>0</v>
      </c>
      <c r="AE20" s="21">
        <f t="shared" si="16"/>
        <v>0</v>
      </c>
      <c r="AF20" s="21">
        <f t="shared" si="16"/>
        <v>0</v>
      </c>
      <c r="AG20" s="21">
        <f t="shared" si="16"/>
        <v>0</v>
      </c>
      <c r="AH20" s="21">
        <f t="shared" si="16"/>
        <v>0</v>
      </c>
      <c r="AI20" s="21">
        <f t="shared" si="16"/>
        <v>0</v>
      </c>
      <c r="AJ20" s="21">
        <f t="shared" si="16"/>
        <v>0</v>
      </c>
      <c r="AK20" s="21">
        <f t="shared" si="16"/>
        <v>0</v>
      </c>
      <c r="AL20" s="21">
        <f t="shared" si="16"/>
        <v>0</v>
      </c>
      <c r="AM20" s="21">
        <f t="shared" si="16"/>
        <v>0</v>
      </c>
      <c r="AN20" s="21">
        <f t="shared" si="16"/>
        <v>0</v>
      </c>
      <c r="AO20" s="21">
        <f t="shared" si="16"/>
        <v>0</v>
      </c>
      <c r="AP20" s="21">
        <f t="shared" si="16"/>
        <v>0</v>
      </c>
      <c r="AQ20" s="21">
        <f t="shared" si="16"/>
        <v>0</v>
      </c>
      <c r="AR20" s="21">
        <f t="shared" si="16"/>
        <v>0</v>
      </c>
      <c r="AS20" s="21">
        <f t="shared" si="16"/>
        <v>0</v>
      </c>
      <c r="AT20" s="21">
        <f t="shared" si="16"/>
        <v>0</v>
      </c>
      <c r="AU20" s="21">
        <f t="shared" si="16"/>
        <v>0</v>
      </c>
      <c r="AV20" s="21">
        <f t="shared" si="16"/>
        <v>0</v>
      </c>
    </row>
    <row r="21" spans="1:48">
      <c r="A21" s="21"/>
      <c r="B21" s="34"/>
      <c r="C21" s="34"/>
      <c r="D21" s="34"/>
      <c r="E21" s="34"/>
      <c r="F21" s="34"/>
      <c r="G21" s="34"/>
      <c r="H21" s="34"/>
      <c r="I21" s="34"/>
      <c r="J21" s="21"/>
      <c r="K21" s="21"/>
      <c r="L21" s="21"/>
      <c r="M21" s="21"/>
      <c r="O21" s="21"/>
      <c r="P21" s="21"/>
      <c r="Q21" s="21"/>
      <c r="R21" s="21"/>
      <c r="S21" s="21"/>
      <c r="T21" s="21"/>
      <c r="AA21" s="21"/>
      <c r="AB21" s="21"/>
    </row>
    <row r="22" spans="1:48">
      <c r="A22" s="34"/>
      <c r="B22" s="34"/>
      <c r="C22" s="34"/>
      <c r="D22" s="34"/>
      <c r="E22" s="34"/>
      <c r="J22" s="21"/>
      <c r="K22" s="21"/>
      <c r="L22" s="21"/>
      <c r="M22" s="21"/>
      <c r="O22" s="21"/>
      <c r="P22" s="21"/>
      <c r="Q22" s="21"/>
      <c r="R22" s="21"/>
      <c r="S22" s="21"/>
      <c r="T22" s="21"/>
      <c r="AA22" s="21"/>
      <c r="AB22" s="21"/>
    </row>
    <row r="23" spans="1:48">
      <c r="A23" s="34"/>
      <c r="B23" s="34"/>
      <c r="C23" s="34"/>
      <c r="D23" s="34"/>
      <c r="E23" s="34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AA23" s="21"/>
      <c r="AB23" s="21"/>
    </row>
    <row r="24" spans="1:48">
      <c r="A24" s="34"/>
      <c r="B24" s="34"/>
      <c r="C24" s="34"/>
      <c r="D24" s="34"/>
      <c r="E24" s="34"/>
      <c r="F24" s="34"/>
      <c r="G24" s="34"/>
      <c r="H24" s="34"/>
      <c r="I24" s="34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AA24" s="21"/>
      <c r="AB24" s="21"/>
    </row>
    <row r="25" spans="1:48">
      <c r="A25" s="34"/>
      <c r="B25" s="34"/>
      <c r="C25" s="34"/>
      <c r="D25" s="34"/>
      <c r="E25" s="34"/>
      <c r="F25" s="34"/>
      <c r="G25" s="34"/>
      <c r="H25" s="34"/>
      <c r="I25" s="34"/>
      <c r="J25" s="21"/>
      <c r="K25" s="21"/>
      <c r="L25" s="21"/>
      <c r="O25" s="21"/>
      <c r="P25" s="21"/>
      <c r="Q25" s="21"/>
      <c r="R25" s="21"/>
      <c r="S25" s="21"/>
      <c r="T25" s="21"/>
      <c r="W25" s="96"/>
      <c r="AA25" s="21"/>
      <c r="AB25" s="21"/>
    </row>
    <row r="26" spans="1:48">
      <c r="A26" s="21"/>
      <c r="B26" s="34"/>
      <c r="C26" s="34"/>
      <c r="D26" s="34"/>
      <c r="E26" s="34"/>
      <c r="F26" s="34"/>
      <c r="G26" s="34"/>
      <c r="H26" s="34"/>
      <c r="I26" s="34"/>
      <c r="J26" s="21"/>
      <c r="K26" s="21"/>
      <c r="L26" s="21"/>
      <c r="O26" s="21"/>
      <c r="P26" s="21"/>
      <c r="Q26" s="21"/>
      <c r="R26" s="21"/>
      <c r="S26" s="21"/>
      <c r="T26" s="21"/>
      <c r="W26" s="96"/>
      <c r="AA26" s="21"/>
      <c r="AB26" s="21"/>
    </row>
    <row r="27" spans="1:48">
      <c r="A27" s="21"/>
      <c r="B27" s="34"/>
      <c r="C27" s="34"/>
      <c r="D27" s="34"/>
      <c r="E27" s="34"/>
      <c r="F27" s="34"/>
      <c r="G27" s="34"/>
      <c r="H27" s="34"/>
      <c r="I27" s="34"/>
      <c r="J27" s="21"/>
      <c r="K27" s="21"/>
      <c r="L27" s="21"/>
      <c r="O27" s="21"/>
      <c r="P27" s="21"/>
      <c r="Q27" s="21"/>
      <c r="R27" s="21"/>
      <c r="S27" s="21"/>
      <c r="T27" s="21"/>
      <c r="W27" s="96"/>
      <c r="AA27" s="21"/>
      <c r="AB27" s="21"/>
    </row>
    <row r="28" spans="1:48">
      <c r="A28" s="21"/>
      <c r="B28" s="34" t="s">
        <v>93</v>
      </c>
      <c r="C28" s="34" t="s">
        <v>323</v>
      </c>
      <c r="D28" s="34" t="s">
        <v>323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W28" s="96"/>
      <c r="AA28" s="21"/>
      <c r="AB28" s="21"/>
    </row>
    <row r="29" spans="1:48">
      <c r="O29" s="21"/>
      <c r="P29" s="21"/>
      <c r="Q29" s="21"/>
      <c r="R29" s="21"/>
      <c r="S29" s="21"/>
      <c r="T29" s="21"/>
      <c r="W29" s="96"/>
    </row>
    <row r="30" spans="1:48">
      <c r="A30" s="274">
        <v>45047</v>
      </c>
      <c r="C30" s="21" t="s">
        <v>92</v>
      </c>
      <c r="D30" s="34" t="s">
        <v>93</v>
      </c>
      <c r="E30" s="34" t="s">
        <v>93</v>
      </c>
      <c r="F30" s="34" t="s">
        <v>93</v>
      </c>
      <c r="G30" s="34" t="s">
        <v>93</v>
      </c>
      <c r="H30" s="34" t="s">
        <v>95</v>
      </c>
      <c r="I30" s="34" t="s">
        <v>95</v>
      </c>
      <c r="J30" s="34" t="s">
        <v>95</v>
      </c>
      <c r="K30" s="34"/>
      <c r="L30" s="34"/>
      <c r="O30" s="21"/>
      <c r="P30" s="21"/>
      <c r="Q30" s="21"/>
      <c r="R30" s="21"/>
      <c r="S30" s="21"/>
      <c r="T30" s="21"/>
      <c r="W30" s="96"/>
    </row>
    <row r="31" spans="1:48">
      <c r="A31" s="266"/>
      <c r="C31" s="21" t="s">
        <v>92</v>
      </c>
      <c r="D31" s="34" t="s">
        <v>93</v>
      </c>
      <c r="E31" s="34" t="s">
        <v>93</v>
      </c>
      <c r="F31" s="34" t="s">
        <v>93</v>
      </c>
      <c r="G31" s="34" t="s">
        <v>93</v>
      </c>
      <c r="H31" s="34" t="s">
        <v>95</v>
      </c>
      <c r="I31" s="34" t="s">
        <v>95</v>
      </c>
      <c r="J31" s="34" t="s">
        <v>95</v>
      </c>
      <c r="K31" s="34"/>
      <c r="O31" s="21"/>
      <c r="P31" s="21"/>
      <c r="Q31" s="21"/>
      <c r="R31" s="21"/>
      <c r="S31" s="21"/>
      <c r="T31" s="21"/>
      <c r="W31" s="96"/>
    </row>
    <row r="32" spans="1:48">
      <c r="A32" s="266"/>
      <c r="C32" s="21" t="s">
        <v>92</v>
      </c>
      <c r="D32" s="34" t="s">
        <v>93</v>
      </c>
      <c r="E32" s="34" t="s">
        <v>93</v>
      </c>
      <c r="F32" s="34" t="s">
        <v>93</v>
      </c>
      <c r="G32" s="34" t="s">
        <v>93</v>
      </c>
      <c r="H32" s="34" t="s">
        <v>95</v>
      </c>
      <c r="I32" s="34" t="s">
        <v>95</v>
      </c>
      <c r="J32" s="34" t="s">
        <v>95</v>
      </c>
      <c r="K32" s="34"/>
      <c r="L32" s="34"/>
      <c r="O32" s="21"/>
      <c r="P32" s="21"/>
      <c r="Q32" s="21"/>
      <c r="R32" s="21"/>
      <c r="S32" s="21"/>
      <c r="T32" s="21"/>
      <c r="W32" s="96"/>
    </row>
    <row r="33" spans="1:30">
      <c r="A33" s="266"/>
      <c r="C33" s="21"/>
      <c r="D33" s="34"/>
      <c r="E33" s="34"/>
      <c r="F33" s="34"/>
      <c r="G33" s="34"/>
      <c r="H33" s="34"/>
      <c r="I33" s="34"/>
      <c r="J33" s="34"/>
      <c r="K33" s="34"/>
      <c r="O33" s="21"/>
      <c r="P33" s="21"/>
      <c r="Q33" s="21"/>
      <c r="R33" s="21"/>
      <c r="S33" s="21"/>
      <c r="T33" s="21"/>
    </row>
    <row r="34" spans="1:30">
      <c r="A34" s="266"/>
      <c r="C34" s="21"/>
      <c r="D34" s="34"/>
      <c r="E34" s="34"/>
      <c r="F34" s="34"/>
      <c r="G34" s="34"/>
      <c r="H34" s="34"/>
      <c r="I34" s="34"/>
      <c r="J34" s="34"/>
      <c r="K34" s="34"/>
      <c r="M34" s="34"/>
      <c r="N34" s="34"/>
      <c r="O34" s="21"/>
      <c r="P34" s="21"/>
      <c r="Q34" s="21"/>
      <c r="R34" s="21"/>
      <c r="S34" s="21"/>
      <c r="T34" s="21"/>
    </row>
    <row r="35" spans="1:30">
      <c r="A35" s="266"/>
      <c r="D35" s="21"/>
      <c r="E35" s="34"/>
      <c r="F35" s="34"/>
      <c r="G35" s="34"/>
      <c r="H35" s="34"/>
      <c r="I35" s="34"/>
      <c r="J35" s="34"/>
      <c r="K35" s="34"/>
      <c r="L35" s="34"/>
      <c r="M35" s="34"/>
      <c r="N35" s="34"/>
    </row>
    <row r="36" spans="1:30">
      <c r="A36" s="274">
        <v>45078</v>
      </c>
      <c r="D36" s="21"/>
      <c r="E36" s="21" t="s">
        <v>92</v>
      </c>
      <c r="F36" s="34" t="s">
        <v>93</v>
      </c>
      <c r="G36" s="34" t="s">
        <v>93</v>
      </c>
      <c r="H36" s="34" t="s">
        <v>93</v>
      </c>
      <c r="I36" s="34" t="s">
        <v>93</v>
      </c>
      <c r="J36" s="34" t="s">
        <v>95</v>
      </c>
      <c r="K36" s="34" t="s">
        <v>95</v>
      </c>
      <c r="L36" s="34" t="s">
        <v>95</v>
      </c>
      <c r="M36" s="34"/>
      <c r="N36" s="34"/>
    </row>
    <row r="37" spans="1:30">
      <c r="A37" s="266"/>
      <c r="D37" s="21"/>
      <c r="E37" s="21" t="s">
        <v>92</v>
      </c>
      <c r="F37" s="34" t="s">
        <v>93</v>
      </c>
      <c r="G37" s="34" t="s">
        <v>93</v>
      </c>
      <c r="H37" s="34" t="s">
        <v>93</v>
      </c>
      <c r="I37" s="34" t="s">
        <v>93</v>
      </c>
      <c r="J37" s="34" t="s">
        <v>95</v>
      </c>
      <c r="K37" s="34" t="s">
        <v>95</v>
      </c>
      <c r="L37" s="34" t="s">
        <v>95</v>
      </c>
      <c r="M37" s="34"/>
      <c r="N37" s="34"/>
    </row>
    <row r="38" spans="1:30">
      <c r="A38" s="266"/>
      <c r="D38" s="21"/>
      <c r="E38" s="21" t="s">
        <v>92</v>
      </c>
      <c r="F38" s="34" t="s">
        <v>93</v>
      </c>
      <c r="G38" s="34" t="s">
        <v>93</v>
      </c>
      <c r="H38" s="34" t="s">
        <v>93</v>
      </c>
      <c r="I38" s="34" t="s">
        <v>93</v>
      </c>
      <c r="J38" s="34" t="s">
        <v>95</v>
      </c>
      <c r="K38" s="34" t="s">
        <v>95</v>
      </c>
      <c r="L38" s="34" t="s">
        <v>95</v>
      </c>
      <c r="M38" s="34"/>
      <c r="N38" s="34"/>
    </row>
    <row r="39" spans="1:30">
      <c r="A39" s="266"/>
      <c r="D39" s="21"/>
      <c r="E39" s="21"/>
    </row>
    <row r="40" spans="1:30">
      <c r="A40" s="266"/>
      <c r="F40" s="21"/>
      <c r="G40" s="34"/>
      <c r="H40" s="34"/>
      <c r="I40" s="34"/>
      <c r="J40" s="34"/>
      <c r="K40" s="34"/>
      <c r="L40" s="34"/>
      <c r="M40" s="34"/>
      <c r="N40" s="34"/>
      <c r="O40" s="34"/>
      <c r="P40" s="34"/>
      <c r="AD40" s="85"/>
    </row>
    <row r="41" spans="1:30">
      <c r="A41" s="274">
        <v>45108</v>
      </c>
      <c r="G41" s="21" t="s">
        <v>92</v>
      </c>
      <c r="H41" s="34" t="s">
        <v>93</v>
      </c>
      <c r="I41" s="34" t="s">
        <v>93</v>
      </c>
      <c r="J41" s="34" t="s">
        <v>93</v>
      </c>
      <c r="K41" s="34" t="s">
        <v>93</v>
      </c>
      <c r="L41" s="34" t="s">
        <v>95</v>
      </c>
      <c r="M41" s="34" t="s">
        <v>95</v>
      </c>
      <c r="N41" s="34" t="s">
        <v>95</v>
      </c>
      <c r="O41" s="34"/>
      <c r="AD41" s="85"/>
    </row>
    <row r="42" spans="1:30">
      <c r="A42" s="266"/>
      <c r="G42" s="21" t="s">
        <v>92</v>
      </c>
      <c r="H42" s="34" t="s">
        <v>93</v>
      </c>
      <c r="I42" s="34" t="s">
        <v>93</v>
      </c>
      <c r="J42" s="34" t="s">
        <v>93</v>
      </c>
      <c r="K42" s="34" t="s">
        <v>93</v>
      </c>
      <c r="L42" s="34" t="s">
        <v>95</v>
      </c>
      <c r="M42" s="34" t="s">
        <v>95</v>
      </c>
      <c r="N42" s="34" t="s">
        <v>95</v>
      </c>
      <c r="O42" s="34"/>
    </row>
    <row r="43" spans="1:30">
      <c r="A43" s="266"/>
      <c r="E43" s="21"/>
      <c r="F43" s="34"/>
      <c r="G43" s="21"/>
      <c r="H43" s="95" t="s">
        <v>322</v>
      </c>
      <c r="I43" s="34" t="s">
        <v>93</v>
      </c>
      <c r="J43" s="34" t="s">
        <v>93</v>
      </c>
      <c r="K43" s="34" t="s">
        <v>93</v>
      </c>
      <c r="L43" s="34" t="s">
        <v>93</v>
      </c>
      <c r="M43" s="34" t="s">
        <v>93</v>
      </c>
      <c r="N43" s="34" t="s">
        <v>93</v>
      </c>
      <c r="O43" s="34" t="s">
        <v>323</v>
      </c>
      <c r="P43" s="34" t="s">
        <v>323</v>
      </c>
      <c r="Q43" s="34"/>
      <c r="X43" s="22"/>
    </row>
    <row r="44" spans="1:30">
      <c r="A44" s="266"/>
      <c r="G44" s="21"/>
      <c r="H44" s="95" t="s">
        <v>322</v>
      </c>
      <c r="I44" s="34" t="s">
        <v>93</v>
      </c>
      <c r="J44" s="34" t="s">
        <v>93</v>
      </c>
      <c r="K44" s="34" t="s">
        <v>93</v>
      </c>
      <c r="L44" s="34" t="s">
        <v>93</v>
      </c>
      <c r="M44" s="34" t="s">
        <v>93</v>
      </c>
      <c r="N44" s="34" t="s">
        <v>93</v>
      </c>
      <c r="O44" s="34" t="s">
        <v>323</v>
      </c>
      <c r="P44" s="34" t="s">
        <v>323</v>
      </c>
    </row>
    <row r="45" spans="1:30">
      <c r="A45" s="266"/>
      <c r="G45" s="21"/>
      <c r="H45" s="34"/>
      <c r="I45" s="34"/>
      <c r="J45" s="34"/>
      <c r="K45" s="34"/>
      <c r="L45" s="34"/>
      <c r="M45" s="34"/>
      <c r="N45" s="34"/>
      <c r="O45" s="34"/>
    </row>
    <row r="46" spans="1:30">
      <c r="A46" s="266"/>
      <c r="C46" s="34"/>
      <c r="D46" s="34"/>
      <c r="G46" s="21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</row>
    <row r="47" spans="1:30">
      <c r="A47" s="274">
        <v>45139</v>
      </c>
      <c r="C47" s="34"/>
      <c r="D47" s="34"/>
      <c r="I47" s="21" t="s">
        <v>92</v>
      </c>
      <c r="J47" s="34" t="s">
        <v>93</v>
      </c>
      <c r="K47" s="34" t="s">
        <v>93</v>
      </c>
      <c r="L47" s="34" t="s">
        <v>93</v>
      </c>
      <c r="M47" s="34" t="s">
        <v>93</v>
      </c>
      <c r="N47" s="34" t="s">
        <v>95</v>
      </c>
      <c r="O47" s="34" t="s">
        <v>95</v>
      </c>
      <c r="P47" s="34" t="s">
        <v>95</v>
      </c>
      <c r="Q47" s="34"/>
      <c r="R47" s="34"/>
    </row>
    <row r="48" spans="1:30">
      <c r="A48" s="266"/>
      <c r="C48" s="34"/>
      <c r="D48" s="34"/>
      <c r="I48" s="21" t="s">
        <v>92</v>
      </c>
      <c r="J48" s="34" t="s">
        <v>93</v>
      </c>
      <c r="K48" s="34" t="s">
        <v>93</v>
      </c>
      <c r="L48" s="34" t="s">
        <v>93</v>
      </c>
      <c r="M48" s="34" t="s">
        <v>93</v>
      </c>
      <c r="N48" s="34" t="s">
        <v>95</v>
      </c>
      <c r="O48" s="34" t="s">
        <v>95</v>
      </c>
      <c r="P48" s="34" t="s">
        <v>95</v>
      </c>
      <c r="Q48" s="34"/>
    </row>
    <row r="49" spans="1:24">
      <c r="A49" s="266"/>
      <c r="C49" s="34"/>
      <c r="D49" s="34"/>
      <c r="G49" s="21"/>
      <c r="H49" s="34"/>
      <c r="I49" s="21" t="s">
        <v>92</v>
      </c>
      <c r="J49" s="34" t="s">
        <v>93</v>
      </c>
      <c r="K49" s="34" t="s">
        <v>93</v>
      </c>
      <c r="L49" s="34" t="s">
        <v>93</v>
      </c>
      <c r="M49" s="34" t="s">
        <v>93</v>
      </c>
      <c r="N49" s="34" t="s">
        <v>95</v>
      </c>
      <c r="O49" s="34" t="s">
        <v>95</v>
      </c>
      <c r="P49" s="34" t="s">
        <v>95</v>
      </c>
      <c r="Q49" s="34"/>
      <c r="R49" s="78"/>
    </row>
    <row r="50" spans="1:24">
      <c r="A50" s="266"/>
      <c r="C50" s="34"/>
      <c r="D50" s="34"/>
      <c r="G50" s="21"/>
      <c r="H50" s="34"/>
      <c r="I50" s="21"/>
      <c r="J50" s="95" t="s">
        <v>322</v>
      </c>
      <c r="K50" s="34" t="s">
        <v>93</v>
      </c>
      <c r="L50" s="34" t="s">
        <v>93</v>
      </c>
      <c r="M50" s="34" t="s">
        <v>93</v>
      </c>
      <c r="N50" s="34" t="s">
        <v>93</v>
      </c>
      <c r="O50" s="34" t="s">
        <v>93</v>
      </c>
      <c r="P50" s="34" t="s">
        <v>93</v>
      </c>
      <c r="Q50" s="34" t="s">
        <v>323</v>
      </c>
      <c r="R50" s="34" t="s">
        <v>323</v>
      </c>
    </row>
    <row r="51" spans="1:24">
      <c r="A51" s="266"/>
      <c r="C51" s="34"/>
      <c r="D51" s="34"/>
      <c r="G51" s="21"/>
      <c r="H51" s="34"/>
    </row>
    <row r="52" spans="1:24">
      <c r="A52" s="266"/>
      <c r="C52" s="34"/>
      <c r="D52" s="34"/>
      <c r="G52" s="21"/>
      <c r="H52" s="34"/>
      <c r="I52" s="21"/>
      <c r="J52" s="21"/>
      <c r="K52" s="34"/>
      <c r="L52" s="34"/>
      <c r="M52" s="34"/>
      <c r="N52" s="34"/>
      <c r="O52" s="34"/>
      <c r="P52" s="34"/>
      <c r="Q52" s="34"/>
      <c r="R52" s="34"/>
      <c r="S52" s="34"/>
    </row>
    <row r="53" spans="1:24">
      <c r="A53" s="274">
        <v>45170</v>
      </c>
      <c r="J53" s="21"/>
      <c r="K53" s="21" t="s">
        <v>92</v>
      </c>
      <c r="L53" s="34" t="s">
        <v>93</v>
      </c>
      <c r="M53" s="34" t="s">
        <v>93</v>
      </c>
      <c r="N53" s="34" t="s">
        <v>93</v>
      </c>
      <c r="O53" s="34" t="s">
        <v>93</v>
      </c>
      <c r="P53" s="34" t="s">
        <v>95</v>
      </c>
      <c r="Q53" s="34" t="s">
        <v>95</v>
      </c>
      <c r="R53" s="34" t="s">
        <v>95</v>
      </c>
      <c r="S53" s="34"/>
      <c r="T53" s="78"/>
    </row>
    <row r="54" spans="1:24">
      <c r="A54" s="266"/>
      <c r="J54" s="21"/>
      <c r="K54" s="21" t="s">
        <v>92</v>
      </c>
      <c r="L54" s="34" t="s">
        <v>93</v>
      </c>
      <c r="M54" s="34" t="s">
        <v>93</v>
      </c>
      <c r="N54" s="34" t="s">
        <v>93</v>
      </c>
      <c r="O54" s="34" t="s">
        <v>93</v>
      </c>
      <c r="P54" s="34" t="s">
        <v>95</v>
      </c>
      <c r="Q54" s="34" t="s">
        <v>95</v>
      </c>
      <c r="R54" s="34" t="s">
        <v>95</v>
      </c>
      <c r="S54" s="34"/>
    </row>
    <row r="55" spans="1:24">
      <c r="A55" s="266"/>
      <c r="K55" s="21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78"/>
    </row>
    <row r="56" spans="1:24">
      <c r="A56" s="266"/>
      <c r="K56" s="21"/>
      <c r="L56" s="34"/>
      <c r="M56" s="34"/>
      <c r="N56" s="34"/>
      <c r="O56" s="34"/>
      <c r="P56" s="34"/>
      <c r="Q56" s="34"/>
      <c r="R56" s="34"/>
      <c r="S56" s="34"/>
    </row>
    <row r="57" spans="1:24">
      <c r="A57" s="274">
        <v>45200</v>
      </c>
      <c r="K57" s="21"/>
      <c r="L57" s="34"/>
      <c r="M57" s="21" t="s">
        <v>92</v>
      </c>
      <c r="N57" s="34" t="s">
        <v>93</v>
      </c>
      <c r="O57" s="34" t="s">
        <v>93</v>
      </c>
      <c r="P57" s="34" t="s">
        <v>93</v>
      </c>
      <c r="Q57" s="34" t="s">
        <v>93</v>
      </c>
      <c r="R57" s="34" t="s">
        <v>95</v>
      </c>
      <c r="S57" s="34" t="s">
        <v>95</v>
      </c>
      <c r="T57" s="34" t="s">
        <v>95</v>
      </c>
      <c r="U57" s="34"/>
    </row>
    <row r="58" spans="1:24">
      <c r="A58" s="266"/>
      <c r="K58" s="21"/>
      <c r="L58" s="34"/>
      <c r="M58" s="21" t="s">
        <v>92</v>
      </c>
      <c r="N58" s="34" t="s">
        <v>93</v>
      </c>
      <c r="O58" s="34" t="s">
        <v>93</v>
      </c>
      <c r="P58" s="34" t="s">
        <v>93</v>
      </c>
      <c r="Q58" s="34" t="s">
        <v>93</v>
      </c>
      <c r="R58" s="34" t="s">
        <v>95</v>
      </c>
      <c r="S58" s="34" t="s">
        <v>95</v>
      </c>
      <c r="T58" s="34" t="s">
        <v>95</v>
      </c>
      <c r="U58" s="34"/>
    </row>
    <row r="59" spans="1:24">
      <c r="A59" s="266"/>
      <c r="K59" s="21"/>
      <c r="L59" s="34"/>
      <c r="M59" s="21"/>
      <c r="N59" s="34"/>
      <c r="O59" s="34"/>
      <c r="P59" s="34"/>
      <c r="Q59" s="34"/>
      <c r="R59" s="34"/>
      <c r="S59" s="34"/>
      <c r="T59" s="34"/>
      <c r="U59" s="34"/>
    </row>
    <row r="60" spans="1:24">
      <c r="A60" s="266"/>
      <c r="N60" s="92"/>
      <c r="O60" s="34"/>
      <c r="P60" s="34"/>
      <c r="Q60" s="34"/>
      <c r="R60" s="34"/>
      <c r="S60" s="34"/>
      <c r="T60" s="34"/>
      <c r="U60" s="34"/>
      <c r="V60" s="34"/>
    </row>
    <row r="61" spans="1:24">
      <c r="A61" s="274">
        <v>45231</v>
      </c>
      <c r="O61" s="21" t="s">
        <v>92</v>
      </c>
      <c r="P61" s="34" t="s">
        <v>93</v>
      </c>
      <c r="Q61" s="34" t="s">
        <v>93</v>
      </c>
      <c r="R61" s="34" t="s">
        <v>93</v>
      </c>
      <c r="S61" s="34" t="s">
        <v>93</v>
      </c>
      <c r="T61" s="34" t="s">
        <v>95</v>
      </c>
      <c r="U61" s="34" t="s">
        <v>95</v>
      </c>
      <c r="V61" s="34" t="s">
        <v>95</v>
      </c>
      <c r="W61" s="34"/>
    </row>
    <row r="62" spans="1:24">
      <c r="A62" s="274"/>
      <c r="O62" s="21" t="s">
        <v>92</v>
      </c>
      <c r="P62" s="34" t="s">
        <v>93</v>
      </c>
      <c r="Q62" s="34" t="s">
        <v>93</v>
      </c>
      <c r="R62" s="34" t="s">
        <v>93</v>
      </c>
      <c r="S62" s="34" t="s">
        <v>93</v>
      </c>
      <c r="T62" s="34" t="s">
        <v>95</v>
      </c>
      <c r="U62" s="34" t="s">
        <v>95</v>
      </c>
      <c r="V62" s="34" t="s">
        <v>95</v>
      </c>
      <c r="W62" s="34"/>
    </row>
    <row r="63" spans="1:24">
      <c r="A63" s="274"/>
      <c r="O63" s="92"/>
      <c r="P63" s="34"/>
      <c r="Q63" s="34"/>
      <c r="R63" s="34"/>
      <c r="S63" s="34"/>
      <c r="T63" s="34"/>
      <c r="U63" s="34"/>
      <c r="V63" s="34"/>
      <c r="W63" s="34"/>
      <c r="X63" s="78"/>
    </row>
    <row r="64" spans="1:24">
      <c r="A64" s="274"/>
      <c r="O64" s="21"/>
      <c r="P64" s="34"/>
      <c r="Q64" s="34"/>
      <c r="R64" s="34"/>
      <c r="S64" s="34"/>
      <c r="T64" s="34"/>
      <c r="U64" s="34"/>
      <c r="V64" s="34"/>
      <c r="W64" s="34"/>
    </row>
    <row r="65" spans="1:31">
      <c r="A65" s="274">
        <v>45261</v>
      </c>
      <c r="O65" s="21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31">
      <c r="A66" s="274"/>
      <c r="R66" s="21"/>
      <c r="S66" s="34"/>
      <c r="T66" s="34"/>
      <c r="U66" s="34"/>
      <c r="V66" s="34"/>
      <c r="W66" s="34"/>
      <c r="X66" s="34"/>
      <c r="Y66" s="34"/>
      <c r="Z66" s="34"/>
    </row>
    <row r="67" spans="1:31">
      <c r="A67" s="274"/>
      <c r="R67" s="21"/>
      <c r="S67" s="34"/>
      <c r="T67" s="34"/>
      <c r="U67" s="34"/>
      <c r="V67" s="34"/>
      <c r="W67" s="34"/>
      <c r="X67" s="34"/>
      <c r="Y67" s="34"/>
      <c r="Z67" s="34"/>
    </row>
    <row r="68" spans="1:31">
      <c r="A68" s="274">
        <v>45292</v>
      </c>
      <c r="R68" s="21"/>
      <c r="S68" s="21"/>
      <c r="T68" s="34"/>
      <c r="U68" s="34"/>
      <c r="V68" s="34"/>
      <c r="W68" s="34"/>
      <c r="X68" s="34"/>
      <c r="Y68" s="34"/>
      <c r="Z68" s="34"/>
      <c r="AA68" s="34"/>
    </row>
    <row r="69" spans="1:31">
      <c r="A69" s="266"/>
      <c r="R69" s="21"/>
      <c r="S69" s="21"/>
      <c r="T69" s="34"/>
      <c r="U69" s="34"/>
      <c r="V69" s="34"/>
      <c r="W69" s="34"/>
      <c r="X69" s="34"/>
      <c r="Y69" s="34"/>
      <c r="Z69" s="34"/>
      <c r="AA69" s="34"/>
    </row>
    <row r="70" spans="1:31">
      <c r="A70" s="266"/>
      <c r="S70" s="21"/>
      <c r="T70" s="34"/>
      <c r="U70" s="34"/>
      <c r="V70" s="34"/>
      <c r="W70" s="34"/>
      <c r="X70" s="34"/>
      <c r="Y70" s="34"/>
      <c r="Z70" s="34"/>
      <c r="AA70" s="34"/>
    </row>
    <row r="71" spans="1:31">
      <c r="A71" s="266"/>
      <c r="S71" s="21"/>
      <c r="T71" s="34"/>
      <c r="U71" s="34"/>
      <c r="V71" s="34"/>
      <c r="W71" s="34"/>
      <c r="X71" s="34"/>
      <c r="Y71" s="34"/>
      <c r="Z71" s="34"/>
      <c r="AA71" s="34"/>
    </row>
    <row r="72" spans="1:31">
      <c r="A72" s="266"/>
      <c r="S72" s="21"/>
      <c r="T72" s="34"/>
      <c r="U72" s="34"/>
      <c r="V72" s="34"/>
      <c r="W72" s="34"/>
      <c r="X72" s="34"/>
      <c r="Y72" s="34"/>
      <c r="Z72" s="34"/>
      <c r="AA72" s="34"/>
    </row>
    <row r="73" spans="1:31">
      <c r="A73" s="274">
        <v>45323</v>
      </c>
      <c r="S73" s="21"/>
      <c r="T73" s="34"/>
      <c r="U73" s="21"/>
      <c r="V73" s="34"/>
      <c r="W73" s="34"/>
      <c r="X73" s="34"/>
      <c r="Y73" s="34"/>
      <c r="Z73" s="34"/>
      <c r="AA73" s="34"/>
      <c r="AB73" s="34"/>
      <c r="AC73" s="34"/>
    </row>
    <row r="74" spans="1:31">
      <c r="A74" s="274"/>
      <c r="S74" s="21"/>
      <c r="T74" s="34"/>
      <c r="U74" s="21"/>
      <c r="V74" s="34"/>
      <c r="W74" s="34"/>
      <c r="X74" s="34"/>
      <c r="Y74" s="34"/>
      <c r="Z74" s="34"/>
      <c r="AA74" s="34"/>
      <c r="AB74" s="34"/>
      <c r="AC74" s="34"/>
    </row>
    <row r="75" spans="1:31">
      <c r="A75" s="274"/>
      <c r="V75" s="21"/>
      <c r="W75" s="34"/>
      <c r="X75" s="34"/>
      <c r="Y75" s="34"/>
      <c r="Z75" s="34"/>
      <c r="AA75" s="34"/>
      <c r="AB75" s="34"/>
      <c r="AC75" s="34"/>
      <c r="AD75" s="34"/>
    </row>
    <row r="76" spans="1:31">
      <c r="A76" s="274">
        <v>45352</v>
      </c>
      <c r="V76" s="21"/>
      <c r="W76" s="21"/>
      <c r="X76" s="34"/>
      <c r="Y76" s="34"/>
      <c r="Z76" s="34"/>
      <c r="AA76" s="34"/>
      <c r="AB76" s="34"/>
      <c r="AC76" s="34"/>
      <c r="AD76" s="34"/>
      <c r="AE76" s="34"/>
    </row>
    <row r="77" spans="1:31">
      <c r="A77" s="274"/>
      <c r="V77" s="21"/>
      <c r="W77" s="21"/>
      <c r="X77" s="34"/>
      <c r="Y77" s="34"/>
      <c r="Z77" s="34"/>
      <c r="AA77" s="34"/>
      <c r="AB77" s="34"/>
      <c r="AC77" s="34"/>
      <c r="AD77" s="34"/>
      <c r="AE77" s="34"/>
    </row>
    <row r="78" spans="1:31">
      <c r="A78" s="274"/>
      <c r="W78" s="21"/>
      <c r="X78" s="34"/>
      <c r="Y78" s="34"/>
      <c r="Z78" s="34"/>
      <c r="AA78" s="34"/>
      <c r="AB78" s="34"/>
      <c r="AC78" s="34"/>
      <c r="AD78" s="34"/>
      <c r="AE78" s="34"/>
    </row>
    <row r="79" spans="1:31">
      <c r="A79" s="274"/>
      <c r="W79" s="21"/>
      <c r="X79" s="34"/>
      <c r="Y79" s="34"/>
      <c r="Z79" s="34"/>
      <c r="AA79" s="34"/>
      <c r="AB79" s="34"/>
      <c r="AC79" s="34"/>
      <c r="AD79" s="34"/>
      <c r="AE79" s="34"/>
    </row>
    <row r="80" spans="1:31">
      <c r="A80" s="274"/>
      <c r="W80" s="21"/>
      <c r="X80" s="34"/>
      <c r="Y80" s="34"/>
      <c r="Z80" s="34"/>
      <c r="AA80" s="34"/>
      <c r="AB80" s="34"/>
      <c r="AC80" s="34"/>
      <c r="AD80" s="34"/>
      <c r="AE80" s="34"/>
    </row>
    <row r="81" spans="1:35">
      <c r="A81" s="274">
        <v>45383</v>
      </c>
      <c r="W81" s="21"/>
      <c r="X81" s="34"/>
      <c r="Y81" s="21"/>
      <c r="Z81" s="34"/>
      <c r="AA81" s="34"/>
      <c r="AB81" s="34"/>
      <c r="AC81" s="34"/>
      <c r="AD81" s="34"/>
      <c r="AE81" s="34"/>
      <c r="AF81" s="34"/>
      <c r="AG81" s="34"/>
    </row>
    <row r="82" spans="1:35">
      <c r="A82" s="274"/>
      <c r="W82" s="21"/>
      <c r="X82" s="34"/>
      <c r="Y82" s="21"/>
      <c r="Z82" s="34"/>
      <c r="AA82" s="34"/>
      <c r="AB82" s="34"/>
      <c r="AC82" s="34"/>
      <c r="AD82" s="34"/>
      <c r="AE82" s="34"/>
      <c r="AF82" s="34"/>
      <c r="AG82" s="34"/>
    </row>
    <row r="83" spans="1:35">
      <c r="A83" s="274"/>
      <c r="W83" s="21"/>
      <c r="X83" s="34"/>
      <c r="Y83" s="21"/>
      <c r="Z83" s="34"/>
      <c r="AA83" s="34"/>
      <c r="AB83" s="34"/>
      <c r="AC83" s="34"/>
      <c r="AD83" s="34"/>
      <c r="AE83" s="34"/>
      <c r="AF83" s="34"/>
      <c r="AG83" s="34"/>
    </row>
    <row r="84" spans="1:35">
      <c r="A84" s="274"/>
      <c r="W84" s="21"/>
      <c r="X84" s="34"/>
      <c r="Y84" s="21"/>
      <c r="Z84" s="34"/>
      <c r="AA84" s="34"/>
      <c r="AB84" s="34"/>
      <c r="AC84" s="34"/>
      <c r="AD84" s="34"/>
      <c r="AE84" s="34"/>
      <c r="AF84" s="34"/>
      <c r="AG84" s="34"/>
    </row>
    <row r="85" spans="1:35">
      <c r="A85" s="274"/>
      <c r="W85" s="21"/>
      <c r="X85" s="34"/>
      <c r="Y85" s="21"/>
      <c r="Z85" s="34"/>
      <c r="AA85" s="34"/>
      <c r="AB85" s="34"/>
      <c r="AC85" s="34"/>
      <c r="AD85" s="34"/>
      <c r="AE85" s="34"/>
      <c r="AF85" s="34"/>
      <c r="AG85" s="34"/>
    </row>
    <row r="86" spans="1:35">
      <c r="A86" s="274">
        <v>45413</v>
      </c>
      <c r="AA86" s="21"/>
      <c r="AB86" s="34"/>
      <c r="AC86" s="34"/>
      <c r="AD86" s="34"/>
      <c r="AE86" s="34"/>
      <c r="AF86" s="34"/>
      <c r="AG86" s="34"/>
      <c r="AH86" s="34"/>
      <c r="AI86" s="34"/>
    </row>
    <row r="87" spans="1:35">
      <c r="A87" s="274"/>
      <c r="AA87" s="21"/>
      <c r="AB87" s="34"/>
      <c r="AC87" s="34"/>
      <c r="AD87" s="34"/>
      <c r="AE87" s="34"/>
      <c r="AF87" s="34"/>
      <c r="AG87" s="34"/>
      <c r="AH87" s="34"/>
      <c r="AI87" s="34"/>
    </row>
    <row r="88" spans="1:35">
      <c r="A88" s="274"/>
      <c r="AA88" s="21"/>
      <c r="AB88" s="34"/>
      <c r="AC88" s="34"/>
      <c r="AD88" s="34"/>
      <c r="AE88" s="34"/>
      <c r="AF88" s="34"/>
      <c r="AG88" s="34"/>
      <c r="AH88" s="34"/>
      <c r="AI88" s="34"/>
    </row>
    <row r="89" spans="1:35">
      <c r="A89" s="274"/>
      <c r="AA89" s="21"/>
      <c r="AB89" s="34"/>
      <c r="AC89" s="34"/>
      <c r="AD89" s="34"/>
      <c r="AE89" s="34"/>
      <c r="AF89" s="34"/>
      <c r="AG89" s="34"/>
      <c r="AH89" s="34"/>
      <c r="AI89" s="34"/>
    </row>
  </sheetData>
  <mergeCells count="13">
    <mergeCell ref="A57:A60"/>
    <mergeCell ref="A30:A35"/>
    <mergeCell ref="A36:A40"/>
    <mergeCell ref="A41:A46"/>
    <mergeCell ref="A47:A52"/>
    <mergeCell ref="A53:A56"/>
    <mergeCell ref="A86:A89"/>
    <mergeCell ref="A61:A64"/>
    <mergeCell ref="A65:A67"/>
    <mergeCell ref="A68:A72"/>
    <mergeCell ref="A73:A75"/>
    <mergeCell ref="A76:A80"/>
    <mergeCell ref="A81:A85"/>
  </mergeCells>
  <conditionalFormatting sqref="D12:AV12">
    <cfRule type="cellIs" dxfId="10" priority="2" operator="greaterThan">
      <formula>$R$7</formula>
    </cfRule>
  </conditionalFormatting>
  <conditionalFormatting sqref="D13:AV13">
    <cfRule type="cellIs" dxfId="9" priority="1" operator="greater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02E0-46A0-43F9-831F-EE2261E00DDD}">
  <dimension ref="A1:AU226"/>
  <sheetViews>
    <sheetView topLeftCell="A10" zoomScale="70" zoomScaleNormal="70" zoomScaleSheetLayoutView="70" workbookViewId="0">
      <pane xSplit="2" topLeftCell="C1" activePane="topRight" state="frozen"/>
      <selection pane="topRight" activeCell="L11" sqref="L11:M11"/>
    </sheetView>
  </sheetViews>
  <sheetFormatPr defaultRowHeight="14.45"/>
  <cols>
    <col min="1" max="1" width="11.140625" customWidth="1"/>
    <col min="4" max="42" width="11.28515625" customWidth="1"/>
  </cols>
  <sheetData>
    <row r="1" spans="1:42">
      <c r="B1" s="21"/>
      <c r="C1" s="21"/>
      <c r="O1" s="176" t="s">
        <v>222</v>
      </c>
      <c r="P1" s="177" t="s">
        <v>93</v>
      </c>
      <c r="Q1" s="177" t="s">
        <v>93</v>
      </c>
      <c r="R1" s="177" t="s">
        <v>99</v>
      </c>
      <c r="S1" s="177" t="s">
        <v>99</v>
      </c>
      <c r="T1" s="177" t="s">
        <v>99</v>
      </c>
      <c r="U1" s="177" t="s">
        <v>99</v>
      </c>
      <c r="V1" s="177" t="s">
        <v>99</v>
      </c>
      <c r="W1" s="177" t="s">
        <v>99</v>
      </c>
    </row>
    <row r="2" spans="1:42">
      <c r="B2" s="21"/>
      <c r="C2" s="21"/>
      <c r="E2" t="s">
        <v>73</v>
      </c>
      <c r="I2" t="s">
        <v>223</v>
      </c>
      <c r="K2" t="s">
        <v>224</v>
      </c>
      <c r="O2" s="128" t="s">
        <v>225</v>
      </c>
      <c r="P2" s="126" t="s">
        <v>93</v>
      </c>
      <c r="Q2" s="126" t="s">
        <v>93</v>
      </c>
      <c r="R2" s="126" t="s">
        <v>93</v>
      </c>
      <c r="S2" s="126" t="s">
        <v>93</v>
      </c>
      <c r="T2" s="126" t="s">
        <v>95</v>
      </c>
      <c r="U2" s="126" t="s">
        <v>95</v>
      </c>
      <c r="V2" s="126" t="s">
        <v>95</v>
      </c>
      <c r="W2" s="126" t="s">
        <v>95</v>
      </c>
      <c r="X2" s="81" t="s">
        <v>199</v>
      </c>
    </row>
    <row r="3" spans="1:42">
      <c r="B3" s="21"/>
      <c r="C3" s="21"/>
      <c r="G3" s="21"/>
      <c r="I3" t="s">
        <v>226</v>
      </c>
      <c r="O3" s="21" t="s">
        <v>102</v>
      </c>
      <c r="P3" s="34" t="s">
        <v>93</v>
      </c>
      <c r="Q3" s="34" t="s">
        <v>93</v>
      </c>
      <c r="R3" s="34" t="s">
        <v>93</v>
      </c>
      <c r="S3" s="34" t="s">
        <v>93</v>
      </c>
      <c r="T3" s="34" t="s">
        <v>94</v>
      </c>
      <c r="U3" s="34" t="s">
        <v>94</v>
      </c>
      <c r="V3" s="34" t="s">
        <v>94</v>
      </c>
      <c r="W3" s="34" t="s">
        <v>94</v>
      </c>
      <c r="X3" s="34" t="s">
        <v>94</v>
      </c>
      <c r="Y3" s="34" t="s">
        <v>95</v>
      </c>
      <c r="Z3" s="34" t="s">
        <v>95</v>
      </c>
      <c r="AA3" s="34" t="s">
        <v>95</v>
      </c>
      <c r="AB3" s="78" t="s">
        <v>203</v>
      </c>
    </row>
    <row r="4" spans="1:42">
      <c r="B4" s="21"/>
      <c r="C4" s="21"/>
      <c r="I4" t="s">
        <v>227</v>
      </c>
      <c r="O4" s="119" t="s">
        <v>102</v>
      </c>
      <c r="P4" s="120" t="s">
        <v>93</v>
      </c>
      <c r="Q4" s="120" t="s">
        <v>93</v>
      </c>
      <c r="R4" s="120" t="s">
        <v>93</v>
      </c>
      <c r="S4" s="120" t="s">
        <v>93</v>
      </c>
      <c r="T4" s="120" t="s">
        <v>94</v>
      </c>
      <c r="U4" s="120" t="s">
        <v>94</v>
      </c>
      <c r="V4" s="120" t="s">
        <v>94</v>
      </c>
      <c r="W4" s="120" t="s">
        <v>95</v>
      </c>
      <c r="X4" s="120" t="s">
        <v>95</v>
      </c>
      <c r="Y4" s="120" t="s">
        <v>95</v>
      </c>
      <c r="Z4" s="120" t="s">
        <v>95</v>
      </c>
      <c r="AA4" s="120" t="s">
        <v>95</v>
      </c>
      <c r="AB4" s="78" t="s">
        <v>201</v>
      </c>
    </row>
    <row r="5" spans="1:42">
      <c r="B5" s="21"/>
      <c r="C5" s="21"/>
      <c r="E5" t="s">
        <v>228</v>
      </c>
      <c r="H5" t="s">
        <v>229</v>
      </c>
      <c r="I5" t="s">
        <v>230</v>
      </c>
      <c r="K5" t="s">
        <v>231</v>
      </c>
      <c r="O5" s="169" t="s">
        <v>206</v>
      </c>
      <c r="P5" s="34" t="s">
        <v>93</v>
      </c>
      <c r="Q5" s="34" t="s">
        <v>93</v>
      </c>
      <c r="R5" s="34" t="s">
        <v>99</v>
      </c>
    </row>
    <row r="6" spans="1:42">
      <c r="B6" s="21"/>
      <c r="C6" s="21"/>
      <c r="E6" t="s">
        <v>232</v>
      </c>
      <c r="I6" t="s">
        <v>233</v>
      </c>
      <c r="O6" t="s">
        <v>207</v>
      </c>
    </row>
    <row r="8" spans="1:42">
      <c r="A8" t="s">
        <v>208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</row>
    <row r="9" spans="1:42">
      <c r="C9" s="21">
        <v>2023</v>
      </c>
      <c r="D9" s="21">
        <v>2024</v>
      </c>
      <c r="E9" s="21">
        <v>2024</v>
      </c>
      <c r="F9" s="21">
        <v>2024</v>
      </c>
      <c r="G9" s="21">
        <v>2024</v>
      </c>
      <c r="H9" s="21">
        <v>2024</v>
      </c>
      <c r="I9" s="21">
        <v>2024</v>
      </c>
      <c r="J9" s="21">
        <v>2024</v>
      </c>
      <c r="K9" s="21">
        <v>2024</v>
      </c>
      <c r="L9" s="21">
        <v>2024</v>
      </c>
      <c r="M9" s="21">
        <v>2024</v>
      </c>
      <c r="N9" s="21">
        <v>2024</v>
      </c>
      <c r="O9" s="21">
        <v>2024</v>
      </c>
      <c r="P9" s="21">
        <v>2024</v>
      </c>
      <c r="Q9" s="21">
        <v>2024</v>
      </c>
      <c r="R9" s="21">
        <v>2024</v>
      </c>
      <c r="S9" s="21">
        <v>2024</v>
      </c>
      <c r="T9" s="21">
        <v>2024</v>
      </c>
      <c r="U9" s="21">
        <v>2024</v>
      </c>
      <c r="V9" s="21">
        <v>2024</v>
      </c>
      <c r="W9" s="21">
        <v>2024</v>
      </c>
      <c r="X9" s="21">
        <v>2024</v>
      </c>
      <c r="Y9" s="21">
        <v>2024</v>
      </c>
      <c r="Z9" s="21">
        <v>2024</v>
      </c>
      <c r="AA9" s="21">
        <v>2024</v>
      </c>
      <c r="AB9" s="21">
        <v>2025</v>
      </c>
      <c r="AC9" s="21">
        <v>2025</v>
      </c>
      <c r="AD9" s="21">
        <v>2025</v>
      </c>
      <c r="AE9" s="21">
        <v>2025</v>
      </c>
      <c r="AF9" s="21">
        <v>2025</v>
      </c>
      <c r="AG9" s="21">
        <v>2025</v>
      </c>
      <c r="AH9" s="21">
        <v>2025</v>
      </c>
      <c r="AI9" s="21">
        <v>2025</v>
      </c>
      <c r="AJ9" s="21">
        <v>2025</v>
      </c>
      <c r="AK9" s="21">
        <v>2025</v>
      </c>
      <c r="AL9" s="21">
        <v>2025</v>
      </c>
      <c r="AM9" s="21">
        <v>2025</v>
      </c>
      <c r="AN9" s="21">
        <v>2025</v>
      </c>
      <c r="AO9" s="21">
        <v>2025</v>
      </c>
      <c r="AP9" s="21">
        <v>2025</v>
      </c>
    </row>
    <row r="10" spans="1:42">
      <c r="C10" s="43" t="s">
        <v>118</v>
      </c>
      <c r="D10" s="43" t="s">
        <v>119</v>
      </c>
      <c r="E10" s="43" t="s">
        <v>120</v>
      </c>
      <c r="F10" s="43" t="s">
        <v>121</v>
      </c>
      <c r="G10" s="43" t="s">
        <v>122</v>
      </c>
      <c r="H10" s="43" t="s">
        <v>123</v>
      </c>
      <c r="I10" s="43" t="s">
        <v>124</v>
      </c>
      <c r="J10" s="43" t="s">
        <v>125</v>
      </c>
      <c r="K10" s="43" t="s">
        <v>126</v>
      </c>
      <c r="L10" s="43" t="s">
        <v>103</v>
      </c>
      <c r="M10" s="43" t="s">
        <v>104</v>
      </c>
      <c r="N10" s="43" t="s">
        <v>105</v>
      </c>
      <c r="O10" s="43" t="s">
        <v>106</v>
      </c>
      <c r="P10" s="43" t="s">
        <v>107</v>
      </c>
      <c r="Q10" s="43" t="s">
        <v>108</v>
      </c>
      <c r="R10" s="43" t="s">
        <v>109</v>
      </c>
      <c r="S10" s="43" t="s">
        <v>110</v>
      </c>
      <c r="T10" s="43" t="s">
        <v>111</v>
      </c>
      <c r="U10" s="43" t="s">
        <v>112</v>
      </c>
      <c r="V10" s="43" t="s">
        <v>113</v>
      </c>
      <c r="W10" s="43" t="s">
        <v>114</v>
      </c>
      <c r="X10" s="43" t="s">
        <v>115</v>
      </c>
      <c r="Y10" s="43" t="s">
        <v>116</v>
      </c>
      <c r="Z10" s="43" t="s">
        <v>117</v>
      </c>
      <c r="AA10" s="43" t="s">
        <v>118</v>
      </c>
      <c r="AB10" s="43" t="s">
        <v>119</v>
      </c>
      <c r="AC10" s="43" t="s">
        <v>120</v>
      </c>
      <c r="AD10" s="43" t="s">
        <v>121</v>
      </c>
      <c r="AE10" s="43" t="s">
        <v>122</v>
      </c>
      <c r="AF10" s="43" t="s">
        <v>123</v>
      </c>
      <c r="AG10" s="43" t="s">
        <v>124</v>
      </c>
      <c r="AH10" s="43" t="s">
        <v>125</v>
      </c>
      <c r="AI10" s="43" t="s">
        <v>126</v>
      </c>
      <c r="AJ10" s="43" t="s">
        <v>103</v>
      </c>
      <c r="AK10" s="43" t="s">
        <v>104</v>
      </c>
      <c r="AL10" s="43" t="s">
        <v>105</v>
      </c>
      <c r="AM10" s="43" t="s">
        <v>106</v>
      </c>
      <c r="AN10" s="43" t="s">
        <v>107</v>
      </c>
      <c r="AO10" s="43" t="s">
        <v>108</v>
      </c>
      <c r="AP10" s="43" t="s">
        <v>109</v>
      </c>
    </row>
    <row r="11" spans="1:42">
      <c r="C11" s="155">
        <v>12</v>
      </c>
      <c r="D11" s="155">
        <v>13</v>
      </c>
      <c r="E11" s="155">
        <v>13</v>
      </c>
      <c r="F11" s="155">
        <v>14</v>
      </c>
      <c r="G11" s="155">
        <v>14</v>
      </c>
      <c r="H11" s="155">
        <v>15</v>
      </c>
      <c r="I11" s="155">
        <v>15</v>
      </c>
      <c r="J11" s="155">
        <v>16</v>
      </c>
      <c r="K11" s="155">
        <v>16</v>
      </c>
      <c r="L11" s="155">
        <v>17</v>
      </c>
      <c r="M11" s="155">
        <v>17</v>
      </c>
      <c r="N11" s="155">
        <v>18</v>
      </c>
      <c r="O11" s="155">
        <v>18</v>
      </c>
      <c r="P11" s="155">
        <v>19</v>
      </c>
      <c r="Q11" s="155">
        <v>19</v>
      </c>
      <c r="R11" s="155">
        <v>20</v>
      </c>
      <c r="S11" s="155">
        <v>20</v>
      </c>
      <c r="T11" s="155">
        <v>21</v>
      </c>
      <c r="U11" s="155">
        <v>21</v>
      </c>
      <c r="V11" s="155">
        <v>22</v>
      </c>
      <c r="W11" s="155">
        <v>22</v>
      </c>
      <c r="X11" s="155">
        <v>23</v>
      </c>
      <c r="Y11" s="155">
        <v>23</v>
      </c>
      <c r="Z11" s="155">
        <v>24</v>
      </c>
      <c r="AA11" s="155">
        <v>24</v>
      </c>
      <c r="AB11" s="155">
        <v>25</v>
      </c>
      <c r="AC11" s="155">
        <v>25</v>
      </c>
      <c r="AD11" s="155">
        <v>26</v>
      </c>
      <c r="AE11" s="155">
        <v>26</v>
      </c>
      <c r="AF11" s="155">
        <v>27</v>
      </c>
      <c r="AG11" s="155">
        <v>27</v>
      </c>
      <c r="AH11" s="155">
        <v>28</v>
      </c>
      <c r="AI11" s="155">
        <v>28</v>
      </c>
      <c r="AJ11" s="155">
        <v>29</v>
      </c>
      <c r="AK11" s="155">
        <v>29</v>
      </c>
      <c r="AL11" s="155">
        <v>30</v>
      </c>
      <c r="AM11" s="155">
        <v>30</v>
      </c>
      <c r="AN11" s="155">
        <v>31</v>
      </c>
      <c r="AO11" s="155">
        <v>31</v>
      </c>
      <c r="AP11" s="155">
        <v>32</v>
      </c>
    </row>
    <row r="12" spans="1:42">
      <c r="B12" t="s">
        <v>76</v>
      </c>
      <c r="C12" s="52">
        <f t="shared" ref="C12:M12" si="0">COUNTIFS(B34:B1042,"1 X CP")</f>
        <v>0</v>
      </c>
      <c r="D12" s="52">
        <f t="shared" si="0"/>
        <v>0</v>
      </c>
      <c r="E12" s="52">
        <f t="shared" si="0"/>
        <v>0</v>
      </c>
      <c r="F12" s="52">
        <f t="shared" si="0"/>
        <v>0</v>
      </c>
      <c r="G12" s="52">
        <f t="shared" si="0"/>
        <v>0</v>
      </c>
      <c r="H12" s="52">
        <f t="shared" si="0"/>
        <v>0</v>
      </c>
      <c r="I12" s="52">
        <f t="shared" si="0"/>
        <v>0</v>
      </c>
      <c r="J12" s="52">
        <f t="shared" si="0"/>
        <v>0</v>
      </c>
      <c r="K12" s="52">
        <f t="shared" si="0"/>
        <v>0</v>
      </c>
      <c r="L12" s="52">
        <f t="shared" si="0"/>
        <v>0</v>
      </c>
      <c r="M12" s="52">
        <f t="shared" si="0"/>
        <v>0</v>
      </c>
      <c r="N12" s="52">
        <f>COUNTIFS(M34:M1042,"1 X CP")</f>
        <v>0</v>
      </c>
      <c r="O12" s="52">
        <f>COUNTIFS(N34:N1042,"1 X CP")</f>
        <v>0</v>
      </c>
      <c r="P12" s="52">
        <f t="shared" ref="P12:AP12" si="1">COUNTIFS(O34:O1042,"1 X CP")</f>
        <v>0</v>
      </c>
      <c r="Q12" s="52">
        <f t="shared" si="1"/>
        <v>0</v>
      </c>
      <c r="R12" s="52">
        <f t="shared" si="1"/>
        <v>0</v>
      </c>
      <c r="S12" s="52">
        <f t="shared" si="1"/>
        <v>0</v>
      </c>
      <c r="T12" s="52">
        <f t="shared" si="1"/>
        <v>2</v>
      </c>
      <c r="U12" s="52">
        <f t="shared" si="1"/>
        <v>0</v>
      </c>
      <c r="V12" s="52">
        <f t="shared" si="1"/>
        <v>0</v>
      </c>
      <c r="W12" s="52">
        <f>COUNTIFS(V34:V1042,"1 X CP")</f>
        <v>0</v>
      </c>
      <c r="X12" s="52">
        <f>COUNTIFS(W34:W1042,"1 X CP")</f>
        <v>2</v>
      </c>
      <c r="Y12" s="52">
        <f t="shared" si="1"/>
        <v>0</v>
      </c>
      <c r="Z12" s="52">
        <f t="shared" si="1"/>
        <v>0</v>
      </c>
      <c r="AA12" s="52">
        <f t="shared" si="1"/>
        <v>0</v>
      </c>
      <c r="AB12" s="52">
        <f t="shared" si="1"/>
        <v>0</v>
      </c>
      <c r="AC12" s="52">
        <f t="shared" si="1"/>
        <v>0</v>
      </c>
      <c r="AD12" s="52">
        <f t="shared" si="1"/>
        <v>4</v>
      </c>
      <c r="AE12" s="52">
        <f t="shared" si="1"/>
        <v>0</v>
      </c>
      <c r="AF12" s="52">
        <f t="shared" si="1"/>
        <v>0</v>
      </c>
      <c r="AG12" s="52">
        <f t="shared" si="1"/>
        <v>0</v>
      </c>
      <c r="AH12" s="52">
        <f t="shared" si="1"/>
        <v>0</v>
      </c>
      <c r="AI12" s="52">
        <f t="shared" si="1"/>
        <v>0</v>
      </c>
      <c r="AJ12" s="52">
        <f t="shared" si="1"/>
        <v>0</v>
      </c>
      <c r="AK12" s="52">
        <f t="shared" si="1"/>
        <v>0</v>
      </c>
      <c r="AL12" s="52">
        <f t="shared" si="1"/>
        <v>0</v>
      </c>
      <c r="AM12" s="52">
        <f t="shared" si="1"/>
        <v>0</v>
      </c>
      <c r="AN12" s="52">
        <f t="shared" si="1"/>
        <v>0</v>
      </c>
      <c r="AO12" s="52">
        <f t="shared" si="1"/>
        <v>0</v>
      </c>
      <c r="AP12" s="52">
        <f t="shared" si="1"/>
        <v>0</v>
      </c>
    </row>
    <row r="13" spans="1:42">
      <c r="B13" t="s">
        <v>75</v>
      </c>
      <c r="C13" s="52">
        <f t="shared" ref="C13:AP13" si="2">COUNTIFS(B34:B1043,"1 X FO")</f>
        <v>0</v>
      </c>
      <c r="D13" s="52">
        <f t="shared" si="2"/>
        <v>0</v>
      </c>
      <c r="E13" s="52">
        <f t="shared" si="2"/>
        <v>0</v>
      </c>
      <c r="F13" s="52">
        <f t="shared" si="2"/>
        <v>0</v>
      </c>
      <c r="G13" s="52">
        <f t="shared" si="2"/>
        <v>0</v>
      </c>
      <c r="H13" s="52">
        <f t="shared" si="2"/>
        <v>0</v>
      </c>
      <c r="I13" s="52">
        <f t="shared" si="2"/>
        <v>0</v>
      </c>
      <c r="J13" s="52">
        <f t="shared" si="2"/>
        <v>0</v>
      </c>
      <c r="K13" s="52">
        <f t="shared" si="2"/>
        <v>0</v>
      </c>
      <c r="L13" s="52">
        <f t="shared" si="2"/>
        <v>0</v>
      </c>
      <c r="M13" s="52">
        <f t="shared" si="2"/>
        <v>0</v>
      </c>
      <c r="N13" s="52">
        <f>COUNTIFS(M34:M1043,"1 X FO")</f>
        <v>0</v>
      </c>
      <c r="O13" s="52">
        <f>COUNTIFS(N34:N1043,"1 X FO")</f>
        <v>1</v>
      </c>
      <c r="P13" s="52">
        <f t="shared" si="2"/>
        <v>0</v>
      </c>
      <c r="Q13" s="52">
        <f t="shared" si="2"/>
        <v>2</v>
      </c>
      <c r="R13" s="52">
        <f t="shared" si="2"/>
        <v>0</v>
      </c>
      <c r="S13" s="52">
        <f t="shared" si="2"/>
        <v>0</v>
      </c>
      <c r="T13" s="52">
        <f t="shared" si="2"/>
        <v>0</v>
      </c>
      <c r="U13" s="52">
        <f t="shared" si="2"/>
        <v>1</v>
      </c>
      <c r="V13" s="52">
        <f t="shared" si="2"/>
        <v>0</v>
      </c>
      <c r="W13" s="52">
        <f>COUNTIFS(V34:V1043,"1 X FO")</f>
        <v>0</v>
      </c>
      <c r="X13" s="52">
        <f>COUNTIFS(W34:W1043,"1 X FO")</f>
        <v>2</v>
      </c>
      <c r="Y13" s="52">
        <f t="shared" si="2"/>
        <v>0</v>
      </c>
      <c r="Z13" s="52">
        <f t="shared" si="2"/>
        <v>6</v>
      </c>
      <c r="AA13" s="52">
        <f t="shared" si="2"/>
        <v>0</v>
      </c>
      <c r="AB13" s="52">
        <f t="shared" si="2"/>
        <v>6</v>
      </c>
      <c r="AC13" s="52">
        <f t="shared" si="2"/>
        <v>0</v>
      </c>
      <c r="AD13" s="52">
        <f t="shared" si="2"/>
        <v>0</v>
      </c>
      <c r="AE13" s="52">
        <f t="shared" si="2"/>
        <v>0</v>
      </c>
      <c r="AF13" s="52">
        <f t="shared" si="2"/>
        <v>0</v>
      </c>
      <c r="AG13" s="52">
        <f t="shared" si="2"/>
        <v>0</v>
      </c>
      <c r="AH13" s="52">
        <f t="shared" si="2"/>
        <v>0</v>
      </c>
      <c r="AI13" s="52">
        <f t="shared" si="2"/>
        <v>0</v>
      </c>
      <c r="AJ13" s="52">
        <f t="shared" si="2"/>
        <v>0</v>
      </c>
      <c r="AK13" s="52">
        <f t="shared" si="2"/>
        <v>0</v>
      </c>
      <c r="AL13" s="52">
        <f t="shared" si="2"/>
        <v>0</v>
      </c>
      <c r="AM13" s="52">
        <f t="shared" si="2"/>
        <v>0</v>
      </c>
      <c r="AN13" s="52">
        <f t="shared" si="2"/>
        <v>0</v>
      </c>
      <c r="AO13" s="52">
        <f t="shared" si="2"/>
        <v>0</v>
      </c>
      <c r="AP13" s="52">
        <f t="shared" si="2"/>
        <v>0</v>
      </c>
    </row>
    <row r="14" spans="1:42">
      <c r="B14" t="s">
        <v>127</v>
      </c>
      <c r="C14" s="52">
        <f t="shared" ref="C14:M14" si="3">COUNTIFS(B34:B1043,"1 X CAD")</f>
        <v>0</v>
      </c>
      <c r="D14" s="52">
        <f t="shared" si="3"/>
        <v>0</v>
      </c>
      <c r="E14" s="52">
        <f t="shared" si="3"/>
        <v>0</v>
      </c>
      <c r="F14" s="52">
        <f t="shared" si="3"/>
        <v>0</v>
      </c>
      <c r="G14" s="52">
        <f t="shared" si="3"/>
        <v>0</v>
      </c>
      <c r="H14" s="52">
        <f t="shared" si="3"/>
        <v>0</v>
      </c>
      <c r="I14" s="52">
        <f t="shared" si="3"/>
        <v>0</v>
      </c>
      <c r="J14" s="52">
        <f t="shared" si="3"/>
        <v>0</v>
      </c>
      <c r="K14" s="52">
        <f t="shared" si="3"/>
        <v>0</v>
      </c>
      <c r="L14" s="52">
        <f t="shared" si="3"/>
        <v>0</v>
      </c>
      <c r="M14" s="52">
        <f t="shared" si="3"/>
        <v>0</v>
      </c>
      <c r="N14" s="52">
        <f>COUNTIFS(M34:M1043,"1 X CAD")</f>
        <v>0</v>
      </c>
      <c r="O14" s="52">
        <f>COUNTIFS(N34:N1043,"1 X CAD")</f>
        <v>0</v>
      </c>
      <c r="P14" s="52">
        <f t="shared" ref="P14:AP14" si="4">COUNTIFS(O34:O1043,"1 X CAD")</f>
        <v>0</v>
      </c>
      <c r="Q14" s="52">
        <f t="shared" si="4"/>
        <v>0</v>
      </c>
      <c r="R14" s="52">
        <f t="shared" si="4"/>
        <v>0</v>
      </c>
      <c r="S14" s="52">
        <f t="shared" si="4"/>
        <v>0</v>
      </c>
      <c r="T14" s="52">
        <f t="shared" si="4"/>
        <v>0</v>
      </c>
      <c r="U14" s="52">
        <f t="shared" si="4"/>
        <v>0</v>
      </c>
      <c r="V14" s="52">
        <f t="shared" si="4"/>
        <v>0</v>
      </c>
      <c r="W14" s="52">
        <f>COUNTIFS(V34:V1043,"1 X CAD")</f>
        <v>0</v>
      </c>
      <c r="X14" s="52">
        <f>COUNTIFS(W34:W1043,"1 X CAD")</f>
        <v>0</v>
      </c>
      <c r="Y14" s="52">
        <f t="shared" si="4"/>
        <v>0</v>
      </c>
      <c r="Z14" s="52">
        <f t="shared" si="4"/>
        <v>0</v>
      </c>
      <c r="AA14" s="52">
        <f t="shared" si="4"/>
        <v>0</v>
      </c>
      <c r="AB14" s="52">
        <f t="shared" si="4"/>
        <v>0</v>
      </c>
      <c r="AC14" s="52">
        <f t="shared" si="4"/>
        <v>0</v>
      </c>
      <c r="AD14" s="52">
        <f t="shared" si="4"/>
        <v>0</v>
      </c>
      <c r="AE14" s="52">
        <f t="shared" si="4"/>
        <v>0</v>
      </c>
      <c r="AF14" s="52">
        <f t="shared" si="4"/>
        <v>0</v>
      </c>
      <c r="AG14" s="52">
        <f t="shared" si="4"/>
        <v>0</v>
      </c>
      <c r="AH14" s="52">
        <f t="shared" si="4"/>
        <v>0</v>
      </c>
      <c r="AI14" s="52">
        <f t="shared" si="4"/>
        <v>0</v>
      </c>
      <c r="AJ14" s="52">
        <f t="shared" si="4"/>
        <v>0</v>
      </c>
      <c r="AK14" s="52">
        <f t="shared" si="4"/>
        <v>0</v>
      </c>
      <c r="AL14" s="52">
        <f t="shared" si="4"/>
        <v>0</v>
      </c>
      <c r="AM14" s="52">
        <f t="shared" si="4"/>
        <v>0</v>
      </c>
      <c r="AN14" s="52">
        <f t="shared" si="4"/>
        <v>0</v>
      </c>
      <c r="AO14" s="52">
        <f t="shared" si="4"/>
        <v>0</v>
      </c>
      <c r="AP14" s="52">
        <f t="shared" si="4"/>
        <v>0</v>
      </c>
    </row>
    <row r="15" spans="1:42">
      <c r="D15">
        <f>SUM(D12:E14)</f>
        <v>0</v>
      </c>
      <c r="F15">
        <f>SUM(F12:G14)</f>
        <v>0</v>
      </c>
      <c r="H15">
        <f>SUM(H12:I14)</f>
        <v>0</v>
      </c>
      <c r="J15">
        <f>SUM(J12:K14)</f>
        <v>0</v>
      </c>
      <c r="L15">
        <f>SUM(L12:M14)</f>
        <v>0</v>
      </c>
      <c r="N15">
        <f>SUM(N12:O14)</f>
        <v>1</v>
      </c>
      <c r="P15">
        <f>SUM(P12:Q14)</f>
        <v>2</v>
      </c>
      <c r="R15">
        <f>SUM(R12:S14)</f>
        <v>0</v>
      </c>
      <c r="T15">
        <f>SUM(T12:U14)</f>
        <v>3</v>
      </c>
      <c r="V15">
        <f>SUM(V12:W14)</f>
        <v>0</v>
      </c>
      <c r="X15">
        <f>SUM(X12:Y14)</f>
        <v>4</v>
      </c>
    </row>
    <row r="16" spans="1:42">
      <c r="A16" t="s">
        <v>209</v>
      </c>
    </row>
    <row r="17" spans="1:42">
      <c r="B17" t="s">
        <v>6</v>
      </c>
      <c r="C17" s="174">
        <v>1.5</v>
      </c>
      <c r="D17" s="171">
        <f t="shared" ref="D17:D21" si="5">C17</f>
        <v>1.5</v>
      </c>
      <c r="E17" s="171">
        <f t="shared" ref="E17:E21" si="6">D17</f>
        <v>1.5</v>
      </c>
      <c r="F17" s="171">
        <f t="shared" ref="F17:F21" si="7">E17</f>
        <v>1.5</v>
      </c>
      <c r="G17" s="171">
        <f t="shared" ref="G17:G21" si="8">F17</f>
        <v>1.5</v>
      </c>
      <c r="H17" s="171">
        <f t="shared" ref="H17:H21" si="9">G17</f>
        <v>1.5</v>
      </c>
      <c r="I17" s="171">
        <f t="shared" ref="I17:I21" si="10">H17</f>
        <v>1.5</v>
      </c>
      <c r="J17" s="171">
        <f t="shared" ref="J17:J21" si="11">I17</f>
        <v>1.5</v>
      </c>
      <c r="K17" s="171">
        <f t="shared" ref="K17:K21" si="12">J17</f>
        <v>1.5</v>
      </c>
      <c r="L17" s="171">
        <f t="shared" ref="L17:L21" si="13">K17</f>
        <v>1.5</v>
      </c>
      <c r="M17" s="171">
        <f t="shared" ref="M17:M21" si="14">L17</f>
        <v>1.5</v>
      </c>
      <c r="N17" s="171">
        <f t="shared" ref="N17:N21" si="15">M17</f>
        <v>1.5</v>
      </c>
      <c r="O17" s="171">
        <f t="shared" ref="O17:O21" si="16">N17</f>
        <v>1.5</v>
      </c>
      <c r="P17" s="171">
        <f t="shared" ref="P17:P21" si="17">O17</f>
        <v>1.5</v>
      </c>
      <c r="Q17" s="171">
        <f t="shared" ref="Q17:Q21" si="18">P17</f>
        <v>1.5</v>
      </c>
      <c r="R17" s="171">
        <f t="shared" ref="R17:R21" si="19">Q17</f>
        <v>1.5</v>
      </c>
      <c r="S17" s="171">
        <f t="shared" ref="S17:S21" si="20">R17</f>
        <v>1.5</v>
      </c>
      <c r="T17" s="171">
        <f t="shared" ref="T17:T21" si="21">S17</f>
        <v>1.5</v>
      </c>
      <c r="U17" s="171">
        <f t="shared" ref="U17:U21" si="22">T17</f>
        <v>1.5</v>
      </c>
      <c r="V17" s="171">
        <f t="shared" ref="V17:V21" si="23">U17</f>
        <v>1.5</v>
      </c>
      <c r="W17" s="171">
        <f t="shared" ref="W17:W21" si="24">V17</f>
        <v>1.5</v>
      </c>
      <c r="X17" s="171">
        <f t="shared" ref="X17:X21" si="25">W17</f>
        <v>1.5</v>
      </c>
      <c r="Y17" s="171">
        <f t="shared" ref="Y17:Y21" si="26">X17</f>
        <v>1.5</v>
      </c>
      <c r="Z17" s="171">
        <f t="shared" ref="Z17:Z20" si="27">Y17</f>
        <v>1.5</v>
      </c>
      <c r="AA17" s="171">
        <f t="shared" ref="AA17:AA21" si="28">Z17</f>
        <v>1.5</v>
      </c>
      <c r="AB17" s="171">
        <f t="shared" ref="AB17:AB21" si="29">AA17</f>
        <v>1.5</v>
      </c>
      <c r="AC17" s="171">
        <f t="shared" ref="AC17:AC21" si="30">AB17</f>
        <v>1.5</v>
      </c>
      <c r="AD17" s="171">
        <f t="shared" ref="AD17:AD21" si="31">AC17</f>
        <v>1.5</v>
      </c>
      <c r="AE17" s="171">
        <f t="shared" ref="AE17:AE21" si="32">AD17</f>
        <v>1.5</v>
      </c>
      <c r="AF17" s="171">
        <f t="shared" ref="AF17:AF21" si="33">AE17</f>
        <v>1.5</v>
      </c>
      <c r="AG17" s="171">
        <f t="shared" ref="AG17:AG21" si="34">AF17</f>
        <v>1.5</v>
      </c>
      <c r="AH17" s="171">
        <f t="shared" ref="AH17:AH21" si="35">AG17</f>
        <v>1.5</v>
      </c>
      <c r="AI17" s="171">
        <f t="shared" ref="AI17:AI21" si="36">AH17</f>
        <v>1.5</v>
      </c>
      <c r="AJ17" s="171">
        <f t="shared" ref="AJ17:AJ21" si="37">AI17</f>
        <v>1.5</v>
      </c>
      <c r="AK17" s="171">
        <f t="shared" ref="AK17:AK21" si="38">AJ17</f>
        <v>1.5</v>
      </c>
      <c r="AL17" s="171">
        <f t="shared" ref="AL17:AL21" si="39">AK17</f>
        <v>1.5</v>
      </c>
      <c r="AM17" s="171">
        <f t="shared" ref="AM17:AM21" si="40">AL17</f>
        <v>1.5</v>
      </c>
      <c r="AN17" s="171">
        <f t="shared" ref="AN17:AN21" si="41">AM17</f>
        <v>1.5</v>
      </c>
      <c r="AO17" s="171">
        <f t="shared" ref="AO17:AO21" si="42">AN17</f>
        <v>1.5</v>
      </c>
      <c r="AP17" s="171">
        <f t="shared" ref="AP17:AP21" si="43">AO17</f>
        <v>1.5</v>
      </c>
    </row>
    <row r="18" spans="1:42">
      <c r="B18" t="s">
        <v>7</v>
      </c>
      <c r="C18" s="175">
        <v>3.8</v>
      </c>
      <c r="D18" s="171">
        <f t="shared" si="5"/>
        <v>3.8</v>
      </c>
      <c r="E18" s="171">
        <f t="shared" si="6"/>
        <v>3.8</v>
      </c>
      <c r="F18" s="171">
        <f t="shared" si="7"/>
        <v>3.8</v>
      </c>
      <c r="G18" s="171">
        <f t="shared" si="8"/>
        <v>3.8</v>
      </c>
      <c r="H18" s="171">
        <f t="shared" si="9"/>
        <v>3.8</v>
      </c>
      <c r="I18" s="171">
        <f t="shared" si="10"/>
        <v>3.8</v>
      </c>
      <c r="J18" s="171">
        <f t="shared" si="11"/>
        <v>3.8</v>
      </c>
      <c r="K18" s="171">
        <f t="shared" si="12"/>
        <v>3.8</v>
      </c>
      <c r="L18" s="171">
        <f t="shared" si="13"/>
        <v>3.8</v>
      </c>
      <c r="M18" s="171">
        <f t="shared" si="14"/>
        <v>3.8</v>
      </c>
      <c r="N18" s="171">
        <f t="shared" si="15"/>
        <v>3.8</v>
      </c>
      <c r="O18" s="171">
        <f t="shared" si="16"/>
        <v>3.8</v>
      </c>
      <c r="P18" s="171">
        <f t="shared" si="17"/>
        <v>3.8</v>
      </c>
      <c r="Q18" s="171">
        <f t="shared" si="18"/>
        <v>3.8</v>
      </c>
      <c r="R18" s="171">
        <f t="shared" si="19"/>
        <v>3.8</v>
      </c>
      <c r="S18" s="171">
        <f t="shared" si="20"/>
        <v>3.8</v>
      </c>
      <c r="T18" s="171">
        <f t="shared" si="21"/>
        <v>3.8</v>
      </c>
      <c r="U18" s="171">
        <f t="shared" si="22"/>
        <v>3.8</v>
      </c>
      <c r="V18" s="171">
        <f t="shared" si="23"/>
        <v>3.8</v>
      </c>
      <c r="W18" s="171">
        <f t="shared" si="24"/>
        <v>3.8</v>
      </c>
      <c r="X18" s="171">
        <f t="shared" si="25"/>
        <v>3.8</v>
      </c>
      <c r="Y18" s="171">
        <f t="shared" si="26"/>
        <v>3.8</v>
      </c>
      <c r="Z18" s="171">
        <f t="shared" si="27"/>
        <v>3.8</v>
      </c>
      <c r="AA18" s="171">
        <f t="shared" si="28"/>
        <v>3.8</v>
      </c>
      <c r="AB18" s="171">
        <f t="shared" si="29"/>
        <v>3.8</v>
      </c>
      <c r="AC18" s="171">
        <f t="shared" si="30"/>
        <v>3.8</v>
      </c>
      <c r="AD18" s="171">
        <f t="shared" si="31"/>
        <v>3.8</v>
      </c>
      <c r="AE18" s="171">
        <f t="shared" si="32"/>
        <v>3.8</v>
      </c>
      <c r="AF18" s="171">
        <f t="shared" si="33"/>
        <v>3.8</v>
      </c>
      <c r="AG18" s="171">
        <f t="shared" si="34"/>
        <v>3.8</v>
      </c>
      <c r="AH18" s="171">
        <f t="shared" si="35"/>
        <v>3.8</v>
      </c>
      <c r="AI18" s="171">
        <f t="shared" si="36"/>
        <v>3.8</v>
      </c>
      <c r="AJ18" s="171">
        <f t="shared" si="37"/>
        <v>3.8</v>
      </c>
      <c r="AK18" s="171">
        <f t="shared" si="38"/>
        <v>3.8</v>
      </c>
      <c r="AL18" s="171">
        <f t="shared" si="39"/>
        <v>3.8</v>
      </c>
      <c r="AM18" s="171">
        <f t="shared" si="40"/>
        <v>3.8</v>
      </c>
      <c r="AN18" s="171">
        <f t="shared" si="41"/>
        <v>3.8</v>
      </c>
      <c r="AO18" s="171">
        <f t="shared" si="42"/>
        <v>3.8</v>
      </c>
      <c r="AP18" s="171">
        <f t="shared" si="43"/>
        <v>3.8</v>
      </c>
    </row>
    <row r="19" spans="1:42">
      <c r="B19" t="s">
        <v>8</v>
      </c>
      <c r="C19" s="172">
        <v>2.7</v>
      </c>
      <c r="D19" s="171">
        <f t="shared" si="5"/>
        <v>2.7</v>
      </c>
      <c r="E19" s="171">
        <f t="shared" si="6"/>
        <v>2.7</v>
      </c>
      <c r="F19" s="171">
        <f t="shared" si="7"/>
        <v>2.7</v>
      </c>
      <c r="G19" s="171">
        <f t="shared" si="8"/>
        <v>2.7</v>
      </c>
      <c r="H19" s="171">
        <f t="shared" si="9"/>
        <v>2.7</v>
      </c>
      <c r="I19" s="171">
        <f t="shared" si="10"/>
        <v>2.7</v>
      </c>
      <c r="J19" s="171">
        <f t="shared" si="11"/>
        <v>2.7</v>
      </c>
      <c r="K19" s="171">
        <f t="shared" si="12"/>
        <v>2.7</v>
      </c>
      <c r="L19" s="171">
        <f t="shared" si="13"/>
        <v>2.7</v>
      </c>
      <c r="M19" s="171">
        <f t="shared" si="14"/>
        <v>2.7</v>
      </c>
      <c r="N19" s="171">
        <f t="shared" si="15"/>
        <v>2.7</v>
      </c>
      <c r="O19" s="171">
        <f t="shared" si="16"/>
        <v>2.7</v>
      </c>
      <c r="P19" s="171">
        <f t="shared" si="17"/>
        <v>2.7</v>
      </c>
      <c r="Q19" s="171">
        <f t="shared" si="18"/>
        <v>2.7</v>
      </c>
      <c r="R19" s="171">
        <f t="shared" si="19"/>
        <v>2.7</v>
      </c>
      <c r="S19" s="171">
        <f t="shared" si="20"/>
        <v>2.7</v>
      </c>
      <c r="T19" s="171">
        <f t="shared" si="21"/>
        <v>2.7</v>
      </c>
      <c r="U19" s="171">
        <f t="shared" si="22"/>
        <v>2.7</v>
      </c>
      <c r="V19" s="171">
        <f t="shared" si="23"/>
        <v>2.7</v>
      </c>
      <c r="W19" s="171">
        <f t="shared" si="24"/>
        <v>2.7</v>
      </c>
      <c r="X19" s="171">
        <f t="shared" si="25"/>
        <v>2.7</v>
      </c>
      <c r="Y19" s="171">
        <f t="shared" si="26"/>
        <v>2.7</v>
      </c>
      <c r="Z19" s="171">
        <f t="shared" si="27"/>
        <v>2.7</v>
      </c>
      <c r="AA19" s="171">
        <f t="shared" si="28"/>
        <v>2.7</v>
      </c>
      <c r="AB19" s="171">
        <f t="shared" si="29"/>
        <v>2.7</v>
      </c>
      <c r="AC19" s="171">
        <f t="shared" si="30"/>
        <v>2.7</v>
      </c>
      <c r="AD19" s="171">
        <f t="shared" si="31"/>
        <v>2.7</v>
      </c>
      <c r="AE19" s="171">
        <f t="shared" si="32"/>
        <v>2.7</v>
      </c>
      <c r="AF19" s="171">
        <f t="shared" si="33"/>
        <v>2.7</v>
      </c>
      <c r="AG19" s="171">
        <f t="shared" si="34"/>
        <v>2.7</v>
      </c>
      <c r="AH19" s="171">
        <f t="shared" si="35"/>
        <v>2.7</v>
      </c>
      <c r="AI19" s="171">
        <f t="shared" si="36"/>
        <v>2.7</v>
      </c>
      <c r="AJ19" s="171">
        <f t="shared" si="37"/>
        <v>2.7</v>
      </c>
      <c r="AK19" s="171">
        <f t="shared" si="38"/>
        <v>2.7</v>
      </c>
      <c r="AL19" s="171">
        <f t="shared" si="39"/>
        <v>2.7</v>
      </c>
      <c r="AM19" s="171">
        <f t="shared" si="40"/>
        <v>2.7</v>
      </c>
      <c r="AN19" s="171">
        <f t="shared" si="41"/>
        <v>2.7</v>
      </c>
      <c r="AO19" s="171">
        <f t="shared" si="42"/>
        <v>2.7</v>
      </c>
      <c r="AP19" s="171">
        <f t="shared" si="43"/>
        <v>2.7</v>
      </c>
    </row>
    <row r="20" spans="1:42">
      <c r="B20" t="s">
        <v>10</v>
      </c>
      <c r="C20" s="172">
        <v>0</v>
      </c>
      <c r="D20" s="171">
        <f t="shared" si="5"/>
        <v>0</v>
      </c>
      <c r="E20" s="171">
        <f t="shared" si="6"/>
        <v>0</v>
      </c>
      <c r="F20" s="171">
        <f t="shared" si="7"/>
        <v>0</v>
      </c>
      <c r="G20" s="171">
        <f t="shared" si="8"/>
        <v>0</v>
      </c>
      <c r="H20" s="171">
        <f t="shared" si="9"/>
        <v>0</v>
      </c>
      <c r="I20" s="171">
        <f t="shared" si="10"/>
        <v>0</v>
      </c>
      <c r="J20" s="171">
        <f t="shared" si="11"/>
        <v>0</v>
      </c>
      <c r="K20" s="171">
        <f t="shared" si="12"/>
        <v>0</v>
      </c>
      <c r="L20" s="171">
        <f t="shared" si="13"/>
        <v>0</v>
      </c>
      <c r="M20" s="171">
        <f t="shared" si="14"/>
        <v>0</v>
      </c>
      <c r="N20" s="171">
        <f t="shared" si="15"/>
        <v>0</v>
      </c>
      <c r="O20" s="171">
        <f t="shared" si="16"/>
        <v>0</v>
      </c>
      <c r="P20" s="171">
        <f t="shared" si="17"/>
        <v>0</v>
      </c>
      <c r="Q20" s="171">
        <f t="shared" si="18"/>
        <v>0</v>
      </c>
      <c r="R20" s="171">
        <f t="shared" si="19"/>
        <v>0</v>
      </c>
      <c r="S20" s="171">
        <f t="shared" si="20"/>
        <v>0</v>
      </c>
      <c r="T20" s="171">
        <f t="shared" si="21"/>
        <v>0</v>
      </c>
      <c r="U20" s="171">
        <f t="shared" si="22"/>
        <v>0</v>
      </c>
      <c r="V20" s="171">
        <f t="shared" si="23"/>
        <v>0</v>
      </c>
      <c r="W20" s="171">
        <f t="shared" si="24"/>
        <v>0</v>
      </c>
      <c r="X20" s="171">
        <f t="shared" si="25"/>
        <v>0</v>
      </c>
      <c r="Y20" s="171">
        <f t="shared" si="26"/>
        <v>0</v>
      </c>
      <c r="Z20" s="171">
        <f t="shared" si="27"/>
        <v>0</v>
      </c>
      <c r="AA20" s="171">
        <f t="shared" si="28"/>
        <v>0</v>
      </c>
      <c r="AB20" s="171">
        <f t="shared" si="29"/>
        <v>0</v>
      </c>
      <c r="AC20" s="171">
        <f t="shared" si="30"/>
        <v>0</v>
      </c>
      <c r="AD20" s="171">
        <f t="shared" si="31"/>
        <v>0</v>
      </c>
      <c r="AE20" s="171">
        <f t="shared" si="32"/>
        <v>0</v>
      </c>
      <c r="AF20" s="171">
        <f t="shared" si="33"/>
        <v>0</v>
      </c>
      <c r="AG20" s="171">
        <f t="shared" si="34"/>
        <v>0</v>
      </c>
      <c r="AH20" s="171">
        <f t="shared" si="35"/>
        <v>0</v>
      </c>
      <c r="AI20" s="171">
        <f t="shared" si="36"/>
        <v>0</v>
      </c>
      <c r="AJ20" s="171">
        <f t="shared" si="37"/>
        <v>0</v>
      </c>
      <c r="AK20" s="171">
        <f t="shared" si="38"/>
        <v>0</v>
      </c>
      <c r="AL20" s="171">
        <f t="shared" si="39"/>
        <v>0</v>
      </c>
      <c r="AM20" s="171">
        <f t="shared" si="40"/>
        <v>0</v>
      </c>
      <c r="AN20" s="171">
        <f t="shared" si="41"/>
        <v>0</v>
      </c>
      <c r="AO20" s="171">
        <f t="shared" si="42"/>
        <v>0</v>
      </c>
      <c r="AP20" s="171">
        <f t="shared" si="43"/>
        <v>0</v>
      </c>
    </row>
    <row r="21" spans="1:42" ht="15" thickBot="1">
      <c r="B21" t="s">
        <v>11</v>
      </c>
      <c r="C21" s="173">
        <v>0</v>
      </c>
      <c r="D21" s="171">
        <f t="shared" si="5"/>
        <v>0</v>
      </c>
      <c r="E21" s="171">
        <f t="shared" si="6"/>
        <v>0</v>
      </c>
      <c r="F21" s="171">
        <f t="shared" si="7"/>
        <v>0</v>
      </c>
      <c r="G21" s="171">
        <f t="shared" si="8"/>
        <v>0</v>
      </c>
      <c r="H21" s="171">
        <f t="shared" si="9"/>
        <v>0</v>
      </c>
      <c r="I21" s="171">
        <f t="shared" si="10"/>
        <v>0</v>
      </c>
      <c r="J21" s="171">
        <f t="shared" si="11"/>
        <v>0</v>
      </c>
      <c r="K21" s="171">
        <f t="shared" si="12"/>
        <v>0</v>
      </c>
      <c r="L21" s="171">
        <f t="shared" si="13"/>
        <v>0</v>
      </c>
      <c r="M21" s="171">
        <f t="shared" si="14"/>
        <v>0</v>
      </c>
      <c r="N21" s="171">
        <f t="shared" si="15"/>
        <v>0</v>
      </c>
      <c r="O21" s="171">
        <f t="shared" si="16"/>
        <v>0</v>
      </c>
      <c r="P21" s="171">
        <f t="shared" si="17"/>
        <v>0</v>
      </c>
      <c r="Q21" s="171">
        <f t="shared" si="18"/>
        <v>0</v>
      </c>
      <c r="R21" s="171">
        <f t="shared" si="19"/>
        <v>0</v>
      </c>
      <c r="S21" s="171">
        <f t="shared" si="20"/>
        <v>0</v>
      </c>
      <c r="T21" s="171">
        <f t="shared" si="21"/>
        <v>0</v>
      </c>
      <c r="U21" s="171">
        <f t="shared" si="22"/>
        <v>0</v>
      </c>
      <c r="V21" s="171">
        <f t="shared" si="23"/>
        <v>0</v>
      </c>
      <c r="W21" s="171">
        <f t="shared" si="24"/>
        <v>0</v>
      </c>
      <c r="X21" s="171">
        <f t="shared" si="25"/>
        <v>0</v>
      </c>
      <c r="Y21" s="171">
        <f t="shared" si="26"/>
        <v>0</v>
      </c>
      <c r="Z21" s="171">
        <f t="shared" ref="Z21" si="44">Y21</f>
        <v>0</v>
      </c>
      <c r="AA21" s="171">
        <f t="shared" si="28"/>
        <v>0</v>
      </c>
      <c r="AB21" s="171">
        <f t="shared" si="29"/>
        <v>0</v>
      </c>
      <c r="AC21" s="171">
        <f t="shared" si="30"/>
        <v>0</v>
      </c>
      <c r="AD21" s="171">
        <f t="shared" si="31"/>
        <v>0</v>
      </c>
      <c r="AE21" s="171">
        <f t="shared" si="32"/>
        <v>0</v>
      </c>
      <c r="AF21" s="171">
        <f t="shared" si="33"/>
        <v>0</v>
      </c>
      <c r="AG21" s="171">
        <f t="shared" si="34"/>
        <v>0</v>
      </c>
      <c r="AH21" s="171">
        <f t="shared" si="35"/>
        <v>0</v>
      </c>
      <c r="AI21" s="171">
        <f t="shared" si="36"/>
        <v>0</v>
      </c>
      <c r="AJ21" s="171">
        <f t="shared" si="37"/>
        <v>0</v>
      </c>
      <c r="AK21" s="171">
        <f t="shared" si="38"/>
        <v>0</v>
      </c>
      <c r="AL21" s="171">
        <f t="shared" si="39"/>
        <v>0</v>
      </c>
      <c r="AM21" s="171">
        <f t="shared" si="40"/>
        <v>0</v>
      </c>
      <c r="AN21" s="171">
        <f t="shared" si="41"/>
        <v>0</v>
      </c>
      <c r="AO21" s="171">
        <f t="shared" si="42"/>
        <v>0</v>
      </c>
      <c r="AP21" s="171">
        <f t="shared" si="43"/>
        <v>0</v>
      </c>
    </row>
    <row r="22" spans="1:42">
      <c r="C22" s="148">
        <f t="shared" ref="C22:I22" si="45">SUM(C17:C21)</f>
        <v>8</v>
      </c>
      <c r="D22" s="148">
        <f t="shared" si="45"/>
        <v>8</v>
      </c>
      <c r="E22" s="148">
        <f t="shared" si="45"/>
        <v>8</v>
      </c>
      <c r="F22" s="148">
        <f t="shared" si="45"/>
        <v>8</v>
      </c>
      <c r="G22" s="148">
        <f t="shared" si="45"/>
        <v>8</v>
      </c>
      <c r="H22" s="148">
        <f t="shared" si="45"/>
        <v>8</v>
      </c>
      <c r="I22" s="148">
        <f t="shared" si="45"/>
        <v>8</v>
      </c>
      <c r="J22" s="148">
        <f t="shared" ref="J22:AP22" si="46">SUM(J17:J21)</f>
        <v>8</v>
      </c>
      <c r="K22" s="148">
        <f t="shared" si="46"/>
        <v>8</v>
      </c>
      <c r="L22" s="148">
        <f t="shared" si="46"/>
        <v>8</v>
      </c>
      <c r="M22" s="148">
        <f t="shared" si="46"/>
        <v>8</v>
      </c>
      <c r="N22" s="148">
        <f t="shared" si="46"/>
        <v>8</v>
      </c>
      <c r="O22" s="148">
        <f t="shared" si="46"/>
        <v>8</v>
      </c>
      <c r="P22" s="148">
        <f t="shared" si="46"/>
        <v>8</v>
      </c>
      <c r="Q22" s="148">
        <f t="shared" si="46"/>
        <v>8</v>
      </c>
      <c r="R22" s="148">
        <f>SUM(R17:R21)</f>
        <v>8</v>
      </c>
      <c r="S22" s="148">
        <f t="shared" si="46"/>
        <v>8</v>
      </c>
      <c r="T22" s="148">
        <f t="shared" si="46"/>
        <v>8</v>
      </c>
      <c r="U22" s="148">
        <f t="shared" si="46"/>
        <v>8</v>
      </c>
      <c r="V22" s="148">
        <f t="shared" si="46"/>
        <v>8</v>
      </c>
      <c r="W22" s="148">
        <f t="shared" si="46"/>
        <v>8</v>
      </c>
      <c r="X22" s="148">
        <f t="shared" si="46"/>
        <v>8</v>
      </c>
      <c r="Y22" s="148">
        <f t="shared" si="46"/>
        <v>8</v>
      </c>
      <c r="Z22" s="148">
        <f t="shared" si="46"/>
        <v>8</v>
      </c>
      <c r="AA22" s="148">
        <f t="shared" si="46"/>
        <v>8</v>
      </c>
      <c r="AB22" s="148">
        <f t="shared" si="46"/>
        <v>8</v>
      </c>
      <c r="AC22" s="148">
        <f t="shared" si="46"/>
        <v>8</v>
      </c>
      <c r="AD22" s="148">
        <f t="shared" si="46"/>
        <v>8</v>
      </c>
      <c r="AE22" s="148">
        <f t="shared" si="46"/>
        <v>8</v>
      </c>
      <c r="AF22" s="148">
        <f t="shared" si="46"/>
        <v>8</v>
      </c>
      <c r="AG22" s="148">
        <f t="shared" si="46"/>
        <v>8</v>
      </c>
      <c r="AH22" s="148">
        <f t="shared" si="46"/>
        <v>8</v>
      </c>
      <c r="AI22" s="148">
        <f t="shared" si="46"/>
        <v>8</v>
      </c>
      <c r="AJ22" s="148">
        <f t="shared" si="46"/>
        <v>8</v>
      </c>
      <c r="AK22" s="148">
        <f t="shared" si="46"/>
        <v>8</v>
      </c>
      <c r="AL22" s="148">
        <f t="shared" si="46"/>
        <v>8</v>
      </c>
      <c r="AM22" s="148">
        <f t="shared" si="46"/>
        <v>8</v>
      </c>
      <c r="AN22" s="148">
        <f t="shared" si="46"/>
        <v>8</v>
      </c>
      <c r="AO22" s="148">
        <f t="shared" si="46"/>
        <v>8</v>
      </c>
      <c r="AP22" s="148">
        <f t="shared" si="46"/>
        <v>8</v>
      </c>
    </row>
    <row r="24" spans="1:42">
      <c r="A24" t="s">
        <v>210</v>
      </c>
      <c r="B24" s="21"/>
      <c r="C24" s="21"/>
    </row>
    <row r="25" spans="1:42">
      <c r="B25" t="s">
        <v>8</v>
      </c>
      <c r="C25" s="139" t="s">
        <v>74</v>
      </c>
      <c r="D25" s="140">
        <f>COUNTIF(D34:D616,"LT-CAD")</f>
        <v>0</v>
      </c>
      <c r="E25" s="140">
        <f t="shared" ref="E25:AP25" si="47">COUNTIF(E34:E616,"LT-CAD")</f>
        <v>0</v>
      </c>
      <c r="F25" s="140">
        <f t="shared" si="47"/>
        <v>0</v>
      </c>
      <c r="G25" s="140">
        <f t="shared" si="47"/>
        <v>0</v>
      </c>
      <c r="H25" s="140">
        <f t="shared" si="47"/>
        <v>0</v>
      </c>
      <c r="I25" s="140">
        <f t="shared" si="47"/>
        <v>0</v>
      </c>
      <c r="J25" s="140">
        <f t="shared" si="47"/>
        <v>0</v>
      </c>
      <c r="K25" s="140">
        <f t="shared" si="47"/>
        <v>0</v>
      </c>
      <c r="L25" s="140">
        <f t="shared" si="47"/>
        <v>0</v>
      </c>
      <c r="M25" s="140">
        <f>COUNTIF(M34:M616,"LT-CAD")</f>
        <v>0</v>
      </c>
      <c r="N25" s="140">
        <f>COUNTIF(N34:N616,"LT-CAD")</f>
        <v>0</v>
      </c>
      <c r="O25" s="140">
        <f t="shared" si="47"/>
        <v>0</v>
      </c>
      <c r="P25" s="140">
        <f t="shared" si="47"/>
        <v>0</v>
      </c>
      <c r="Q25" s="140">
        <f t="shared" si="47"/>
        <v>0</v>
      </c>
      <c r="R25" s="140">
        <f t="shared" si="47"/>
        <v>0</v>
      </c>
      <c r="S25" s="140">
        <f t="shared" si="47"/>
        <v>0</v>
      </c>
      <c r="T25" s="140">
        <f t="shared" si="47"/>
        <v>0</v>
      </c>
      <c r="U25" s="140">
        <f t="shared" si="47"/>
        <v>0</v>
      </c>
      <c r="V25" s="140">
        <f>COUNTIF(V34:V616,"LT-CAD")</f>
        <v>0</v>
      </c>
      <c r="W25" s="140">
        <f>COUNTIF(W34:W616,"LT-CAD")</f>
        <v>0</v>
      </c>
      <c r="X25" s="140">
        <f t="shared" si="47"/>
        <v>0</v>
      </c>
      <c r="Y25" s="140">
        <f t="shared" si="47"/>
        <v>0</v>
      </c>
      <c r="Z25" s="140">
        <f t="shared" si="47"/>
        <v>0</v>
      </c>
      <c r="AA25" s="140">
        <f t="shared" si="47"/>
        <v>0</v>
      </c>
      <c r="AB25" s="140">
        <f t="shared" si="47"/>
        <v>0</v>
      </c>
      <c r="AC25" s="140">
        <f t="shared" si="47"/>
        <v>0</v>
      </c>
      <c r="AD25" s="140">
        <f t="shared" si="47"/>
        <v>0</v>
      </c>
      <c r="AE25" s="140">
        <f t="shared" si="47"/>
        <v>0</v>
      </c>
      <c r="AF25" s="140">
        <f t="shared" si="47"/>
        <v>0</v>
      </c>
      <c r="AG25" s="140">
        <f t="shared" si="47"/>
        <v>0</v>
      </c>
      <c r="AH25" s="140">
        <f t="shared" si="47"/>
        <v>0</v>
      </c>
      <c r="AI25" s="140">
        <f t="shared" si="47"/>
        <v>0</v>
      </c>
      <c r="AJ25" s="140">
        <f t="shared" si="47"/>
        <v>0</v>
      </c>
      <c r="AK25" s="140">
        <f t="shared" si="47"/>
        <v>0</v>
      </c>
      <c r="AL25" s="140">
        <f t="shared" si="47"/>
        <v>0</v>
      </c>
      <c r="AM25" s="140">
        <f t="shared" si="47"/>
        <v>0</v>
      </c>
      <c r="AN25" s="140">
        <f t="shared" si="47"/>
        <v>0</v>
      </c>
      <c r="AO25" s="140">
        <f t="shared" si="47"/>
        <v>0</v>
      </c>
      <c r="AP25" s="140">
        <f t="shared" si="47"/>
        <v>0</v>
      </c>
    </row>
    <row r="26" spans="1:42">
      <c r="B26" t="s">
        <v>11</v>
      </c>
      <c r="C26" s="141" t="s">
        <v>75</v>
      </c>
      <c r="D26" s="142">
        <f>COUNTIF(D34:D616,"LT-FO")</f>
        <v>0</v>
      </c>
      <c r="E26" s="142">
        <f t="shared" ref="E26:AP26" si="48">COUNTIF(E34:E616,"LT-FO")</f>
        <v>0</v>
      </c>
      <c r="F26" s="142">
        <f t="shared" si="48"/>
        <v>0</v>
      </c>
      <c r="G26" s="142">
        <f t="shared" si="48"/>
        <v>0</v>
      </c>
      <c r="H26" s="142">
        <f t="shared" si="48"/>
        <v>0</v>
      </c>
      <c r="I26" s="142">
        <f t="shared" si="48"/>
        <v>0</v>
      </c>
      <c r="J26" s="142">
        <f t="shared" si="48"/>
        <v>0</v>
      </c>
      <c r="K26" s="142">
        <f t="shared" si="48"/>
        <v>0</v>
      </c>
      <c r="L26" s="142">
        <f t="shared" si="48"/>
        <v>0</v>
      </c>
      <c r="M26" s="142">
        <f>COUNTIF(M34:M616,"LT-FO")</f>
        <v>0</v>
      </c>
      <c r="N26" s="142">
        <f>COUNTIF(N34:N616,"LT-FO")</f>
        <v>0</v>
      </c>
      <c r="O26" s="142">
        <f t="shared" si="48"/>
        <v>0</v>
      </c>
      <c r="P26" s="142">
        <f t="shared" si="48"/>
        <v>0</v>
      </c>
      <c r="Q26" s="142">
        <f t="shared" si="48"/>
        <v>0</v>
      </c>
      <c r="R26" s="142">
        <f t="shared" si="48"/>
        <v>0</v>
      </c>
      <c r="S26" s="142">
        <f t="shared" si="48"/>
        <v>1</v>
      </c>
      <c r="T26" s="142">
        <f t="shared" si="48"/>
        <v>1</v>
      </c>
      <c r="U26" s="142">
        <f t="shared" si="48"/>
        <v>3</v>
      </c>
      <c r="V26" s="142">
        <f>COUNTIF(V34:V616,"LT-FO")</f>
        <v>3</v>
      </c>
      <c r="W26" s="142">
        <f>COUNTIF(W34:W616,"LT-FO")</f>
        <v>2</v>
      </c>
      <c r="X26" s="142">
        <f t="shared" si="48"/>
        <v>2</v>
      </c>
      <c r="Y26" s="142">
        <f t="shared" si="48"/>
        <v>1</v>
      </c>
      <c r="Z26" s="142">
        <f t="shared" si="48"/>
        <v>1</v>
      </c>
      <c r="AA26" s="142">
        <f t="shared" si="48"/>
        <v>1</v>
      </c>
      <c r="AB26" s="142">
        <f t="shared" si="48"/>
        <v>3</v>
      </c>
      <c r="AC26" s="142">
        <f t="shared" si="48"/>
        <v>2</v>
      </c>
      <c r="AD26" s="142">
        <f t="shared" si="48"/>
        <v>8</v>
      </c>
      <c r="AE26" s="142">
        <f t="shared" si="48"/>
        <v>8</v>
      </c>
      <c r="AF26" s="142">
        <f t="shared" si="48"/>
        <v>12</v>
      </c>
      <c r="AG26" s="142">
        <f t="shared" si="48"/>
        <v>12</v>
      </c>
      <c r="AH26" s="142">
        <f t="shared" si="48"/>
        <v>6</v>
      </c>
      <c r="AI26" s="142">
        <f t="shared" si="48"/>
        <v>6</v>
      </c>
      <c r="AJ26" s="142">
        <f t="shared" si="48"/>
        <v>0</v>
      </c>
      <c r="AK26" s="142">
        <f t="shared" si="48"/>
        <v>0</v>
      </c>
      <c r="AL26" s="142">
        <f t="shared" si="48"/>
        <v>0</v>
      </c>
      <c r="AM26" s="142">
        <f t="shared" si="48"/>
        <v>0</v>
      </c>
      <c r="AN26" s="142">
        <f t="shared" si="48"/>
        <v>0</v>
      </c>
      <c r="AO26" s="142">
        <f t="shared" si="48"/>
        <v>0</v>
      </c>
      <c r="AP26" s="142">
        <f t="shared" si="48"/>
        <v>0</v>
      </c>
    </row>
    <row r="27" spans="1:42" ht="15" thickBot="1">
      <c r="B27" t="s">
        <v>10</v>
      </c>
      <c r="C27" s="143" t="s">
        <v>76</v>
      </c>
      <c r="D27" s="144">
        <f>COUNTIF(D34:D616,"LT-CP")</f>
        <v>0</v>
      </c>
      <c r="E27" s="144">
        <f t="shared" ref="E27:AP27" si="49">COUNTIF(E34:E616,"LT-CP")</f>
        <v>0</v>
      </c>
      <c r="F27" s="144">
        <f t="shared" si="49"/>
        <v>0</v>
      </c>
      <c r="G27" s="144">
        <f t="shared" si="49"/>
        <v>0</v>
      </c>
      <c r="H27" s="144">
        <f t="shared" si="49"/>
        <v>0</v>
      </c>
      <c r="I27" s="144">
        <f t="shared" si="49"/>
        <v>0</v>
      </c>
      <c r="J27" s="144">
        <f t="shared" si="49"/>
        <v>0</v>
      </c>
      <c r="K27" s="144">
        <f t="shared" si="49"/>
        <v>0</v>
      </c>
      <c r="L27" s="144">
        <f t="shared" si="49"/>
        <v>0</v>
      </c>
      <c r="M27" s="144">
        <f>COUNTIF(M34:M616,"LT-CP")</f>
        <v>0</v>
      </c>
      <c r="N27" s="144">
        <f>COUNTIF(N34:N616,"LT-CP")</f>
        <v>0</v>
      </c>
      <c r="O27" s="144">
        <f t="shared" si="49"/>
        <v>0</v>
      </c>
      <c r="P27" s="144">
        <f t="shared" si="49"/>
        <v>0</v>
      </c>
      <c r="Q27" s="144">
        <f t="shared" si="49"/>
        <v>0</v>
      </c>
      <c r="R27" s="144">
        <f t="shared" si="49"/>
        <v>0</v>
      </c>
      <c r="S27" s="144">
        <f t="shared" si="49"/>
        <v>0</v>
      </c>
      <c r="T27" s="144">
        <f t="shared" si="49"/>
        <v>0</v>
      </c>
      <c r="U27" s="144">
        <f t="shared" si="49"/>
        <v>0</v>
      </c>
      <c r="V27" s="144">
        <f>COUNTIF(V34:V616,"LT-CP")</f>
        <v>2</v>
      </c>
      <c r="W27" s="144">
        <f>COUNTIF(W34:W616,"LT-CP")</f>
        <v>2</v>
      </c>
      <c r="X27" s="144">
        <f t="shared" si="49"/>
        <v>2</v>
      </c>
      <c r="Y27" s="144">
        <f t="shared" si="49"/>
        <v>2</v>
      </c>
      <c r="Z27" s="144">
        <f t="shared" si="49"/>
        <v>4</v>
      </c>
      <c r="AA27" s="144">
        <f t="shared" si="49"/>
        <v>2</v>
      </c>
      <c r="AB27" s="144">
        <f t="shared" si="49"/>
        <v>2</v>
      </c>
      <c r="AC27" s="144">
        <f t="shared" si="49"/>
        <v>2</v>
      </c>
      <c r="AD27" s="144">
        <f t="shared" si="49"/>
        <v>2</v>
      </c>
      <c r="AE27" s="144">
        <f t="shared" si="49"/>
        <v>0</v>
      </c>
      <c r="AF27" s="144">
        <f t="shared" si="49"/>
        <v>4</v>
      </c>
      <c r="AG27" s="144">
        <f t="shared" si="49"/>
        <v>4</v>
      </c>
      <c r="AH27" s="144">
        <f t="shared" si="49"/>
        <v>4</v>
      </c>
      <c r="AI27" s="144">
        <f t="shared" si="49"/>
        <v>4</v>
      </c>
      <c r="AJ27" s="144">
        <f t="shared" si="49"/>
        <v>4</v>
      </c>
      <c r="AK27" s="144">
        <f t="shared" si="49"/>
        <v>0</v>
      </c>
      <c r="AL27" s="144">
        <f t="shared" si="49"/>
        <v>0</v>
      </c>
      <c r="AM27" s="144">
        <f t="shared" si="49"/>
        <v>0</v>
      </c>
      <c r="AN27" s="144">
        <f t="shared" si="49"/>
        <v>0</v>
      </c>
      <c r="AO27" s="144">
        <f t="shared" si="49"/>
        <v>0</v>
      </c>
      <c r="AP27" s="144">
        <f t="shared" si="49"/>
        <v>0</v>
      </c>
    </row>
    <row r="28" spans="1:42">
      <c r="A28" t="s">
        <v>211</v>
      </c>
      <c r="C28" s="145" t="s">
        <v>74</v>
      </c>
      <c r="D28" s="146">
        <f t="shared" ref="D28:AP28" si="50">SUM(D17:D19)-D25</f>
        <v>8</v>
      </c>
      <c r="E28" s="146">
        <f t="shared" si="50"/>
        <v>8</v>
      </c>
      <c r="F28" s="146">
        <f t="shared" si="50"/>
        <v>8</v>
      </c>
      <c r="G28" s="146">
        <f t="shared" si="50"/>
        <v>8</v>
      </c>
      <c r="H28" s="146">
        <f t="shared" si="50"/>
        <v>8</v>
      </c>
      <c r="I28" s="146">
        <f t="shared" si="50"/>
        <v>8</v>
      </c>
      <c r="J28" s="146">
        <f t="shared" si="50"/>
        <v>8</v>
      </c>
      <c r="K28" s="146">
        <f>SUM(K17:K19)-K25</f>
        <v>8</v>
      </c>
      <c r="L28" s="146">
        <f t="shared" si="50"/>
        <v>8</v>
      </c>
      <c r="M28" s="146">
        <f t="shared" si="50"/>
        <v>8</v>
      </c>
      <c r="N28" s="146">
        <f t="shared" si="50"/>
        <v>8</v>
      </c>
      <c r="O28" s="146">
        <f t="shared" si="50"/>
        <v>8</v>
      </c>
      <c r="P28" s="146">
        <f t="shared" si="50"/>
        <v>8</v>
      </c>
      <c r="Q28" s="146">
        <f t="shared" si="50"/>
        <v>8</v>
      </c>
      <c r="R28" s="146">
        <f t="shared" si="50"/>
        <v>8</v>
      </c>
      <c r="S28" s="146">
        <f t="shared" si="50"/>
        <v>8</v>
      </c>
      <c r="T28" s="146">
        <f t="shared" si="50"/>
        <v>8</v>
      </c>
      <c r="U28" s="146">
        <f t="shared" si="50"/>
        <v>8</v>
      </c>
      <c r="V28" s="146">
        <f t="shared" si="50"/>
        <v>8</v>
      </c>
      <c r="W28" s="146">
        <f t="shared" si="50"/>
        <v>8</v>
      </c>
      <c r="X28" s="146">
        <f t="shared" si="50"/>
        <v>8</v>
      </c>
      <c r="Y28" s="146">
        <f t="shared" si="50"/>
        <v>8</v>
      </c>
      <c r="Z28" s="146">
        <f t="shared" si="50"/>
        <v>8</v>
      </c>
      <c r="AA28" s="146">
        <f t="shared" si="50"/>
        <v>8</v>
      </c>
      <c r="AB28" s="146">
        <f t="shared" si="50"/>
        <v>8</v>
      </c>
      <c r="AC28" s="146">
        <f t="shared" si="50"/>
        <v>8</v>
      </c>
      <c r="AD28" s="146">
        <f t="shared" si="50"/>
        <v>8</v>
      </c>
      <c r="AE28" s="146">
        <f t="shared" si="50"/>
        <v>8</v>
      </c>
      <c r="AF28" s="146">
        <f t="shared" si="50"/>
        <v>8</v>
      </c>
      <c r="AG28" s="146">
        <f t="shared" si="50"/>
        <v>8</v>
      </c>
      <c r="AH28" s="146">
        <f t="shared" si="50"/>
        <v>8</v>
      </c>
      <c r="AI28" s="146">
        <f t="shared" si="50"/>
        <v>8</v>
      </c>
      <c r="AJ28" s="146">
        <f t="shared" si="50"/>
        <v>8</v>
      </c>
      <c r="AK28" s="146">
        <f t="shared" si="50"/>
        <v>8</v>
      </c>
      <c r="AL28" s="146">
        <f t="shared" si="50"/>
        <v>8</v>
      </c>
      <c r="AM28" s="146">
        <f t="shared" si="50"/>
        <v>8</v>
      </c>
      <c r="AN28" s="146">
        <f t="shared" si="50"/>
        <v>8</v>
      </c>
      <c r="AO28" s="146">
        <f t="shared" si="50"/>
        <v>8</v>
      </c>
      <c r="AP28" s="146">
        <f t="shared" si="50"/>
        <v>8</v>
      </c>
    </row>
    <row r="29" spans="1:42">
      <c r="C29" s="141" t="s">
        <v>76</v>
      </c>
      <c r="D29" s="142">
        <f t="shared" ref="D29:AP29" si="51">IF(D28&gt;0,(SUM(D17:D19)-D25)+D20-D27,IF(D27&gt;D20,D27-D20,D20-D27))</f>
        <v>8</v>
      </c>
      <c r="E29" s="142">
        <f t="shared" si="51"/>
        <v>8</v>
      </c>
      <c r="F29" s="142">
        <f t="shared" si="51"/>
        <v>8</v>
      </c>
      <c r="G29" s="142">
        <f t="shared" si="51"/>
        <v>8</v>
      </c>
      <c r="H29" s="142">
        <f t="shared" si="51"/>
        <v>8</v>
      </c>
      <c r="I29" s="142">
        <f t="shared" si="51"/>
        <v>8</v>
      </c>
      <c r="J29" s="142">
        <f t="shared" si="51"/>
        <v>8</v>
      </c>
      <c r="K29" s="142">
        <f t="shared" si="51"/>
        <v>8</v>
      </c>
      <c r="L29" s="142">
        <f t="shared" si="51"/>
        <v>8</v>
      </c>
      <c r="M29" s="142">
        <f t="shared" si="51"/>
        <v>8</v>
      </c>
      <c r="N29" s="142">
        <f t="shared" si="51"/>
        <v>8</v>
      </c>
      <c r="O29" s="142">
        <f t="shared" si="51"/>
        <v>8</v>
      </c>
      <c r="P29" s="142">
        <f t="shared" si="51"/>
        <v>8</v>
      </c>
      <c r="Q29" s="142">
        <f t="shared" si="51"/>
        <v>8</v>
      </c>
      <c r="R29" s="142">
        <f t="shared" si="51"/>
        <v>8</v>
      </c>
      <c r="S29" s="142">
        <f t="shared" si="51"/>
        <v>8</v>
      </c>
      <c r="T29" s="142">
        <f t="shared" si="51"/>
        <v>8</v>
      </c>
      <c r="U29" s="142">
        <f t="shared" si="51"/>
        <v>8</v>
      </c>
      <c r="V29" s="142">
        <f t="shared" si="51"/>
        <v>6</v>
      </c>
      <c r="W29" s="142">
        <f t="shared" si="51"/>
        <v>6</v>
      </c>
      <c r="X29" s="142">
        <f t="shared" si="51"/>
        <v>6</v>
      </c>
      <c r="Y29" s="142">
        <f t="shared" si="51"/>
        <v>6</v>
      </c>
      <c r="Z29" s="142">
        <f t="shared" si="51"/>
        <v>4</v>
      </c>
      <c r="AA29" s="142">
        <f t="shared" si="51"/>
        <v>6</v>
      </c>
      <c r="AB29" s="142">
        <f t="shared" si="51"/>
        <v>6</v>
      </c>
      <c r="AC29" s="142">
        <f t="shared" si="51"/>
        <v>6</v>
      </c>
      <c r="AD29" s="142">
        <f t="shared" si="51"/>
        <v>6</v>
      </c>
      <c r="AE29" s="142">
        <f t="shared" si="51"/>
        <v>8</v>
      </c>
      <c r="AF29" s="142">
        <f t="shared" si="51"/>
        <v>4</v>
      </c>
      <c r="AG29" s="142">
        <f t="shared" si="51"/>
        <v>4</v>
      </c>
      <c r="AH29" s="142">
        <f t="shared" si="51"/>
        <v>4</v>
      </c>
      <c r="AI29" s="142">
        <f t="shared" si="51"/>
        <v>4</v>
      </c>
      <c r="AJ29" s="142">
        <f t="shared" si="51"/>
        <v>4</v>
      </c>
      <c r="AK29" s="142">
        <f t="shared" si="51"/>
        <v>8</v>
      </c>
      <c r="AL29" s="142">
        <f t="shared" si="51"/>
        <v>8</v>
      </c>
      <c r="AM29" s="142">
        <f t="shared" si="51"/>
        <v>8</v>
      </c>
      <c r="AN29" s="142">
        <f t="shared" si="51"/>
        <v>8</v>
      </c>
      <c r="AO29" s="142">
        <f t="shared" si="51"/>
        <v>8</v>
      </c>
      <c r="AP29" s="142">
        <f t="shared" si="51"/>
        <v>8</v>
      </c>
    </row>
    <row r="30" spans="1:42" ht="15" thickBot="1">
      <c r="C30" s="143" t="s">
        <v>75</v>
      </c>
      <c r="D30" s="154">
        <f t="shared" ref="D30:AP30" si="52">D29+D21-D26</f>
        <v>8</v>
      </c>
      <c r="E30" s="154">
        <f t="shared" si="52"/>
        <v>8</v>
      </c>
      <c r="F30" s="154">
        <f t="shared" si="52"/>
        <v>8</v>
      </c>
      <c r="G30" s="154">
        <f t="shared" si="52"/>
        <v>8</v>
      </c>
      <c r="H30" s="154">
        <f t="shared" si="52"/>
        <v>8</v>
      </c>
      <c r="I30" s="154">
        <f t="shared" si="52"/>
        <v>8</v>
      </c>
      <c r="J30" s="154">
        <f t="shared" si="52"/>
        <v>8</v>
      </c>
      <c r="K30" s="154">
        <f t="shared" si="52"/>
        <v>8</v>
      </c>
      <c r="L30" s="154">
        <f t="shared" si="52"/>
        <v>8</v>
      </c>
      <c r="M30" s="154">
        <f t="shared" si="52"/>
        <v>8</v>
      </c>
      <c r="N30" s="154">
        <f t="shared" si="52"/>
        <v>8</v>
      </c>
      <c r="O30" s="154">
        <f t="shared" si="52"/>
        <v>8</v>
      </c>
      <c r="P30" s="154">
        <f t="shared" si="52"/>
        <v>8</v>
      </c>
      <c r="Q30" s="154">
        <f t="shared" si="52"/>
        <v>8</v>
      </c>
      <c r="R30" s="154">
        <f t="shared" si="52"/>
        <v>8</v>
      </c>
      <c r="S30" s="154">
        <f t="shared" si="52"/>
        <v>7</v>
      </c>
      <c r="T30" s="154">
        <f t="shared" si="52"/>
        <v>7</v>
      </c>
      <c r="U30" s="154">
        <f t="shared" si="52"/>
        <v>5</v>
      </c>
      <c r="V30" s="154">
        <f t="shared" si="52"/>
        <v>3</v>
      </c>
      <c r="W30" s="154">
        <f>W29+W21-W26</f>
        <v>4</v>
      </c>
      <c r="X30" s="154">
        <f>X29+X21-X26</f>
        <v>4</v>
      </c>
      <c r="Y30" s="154">
        <f t="shared" si="52"/>
        <v>5</v>
      </c>
      <c r="Z30" s="154">
        <f t="shared" si="52"/>
        <v>3</v>
      </c>
      <c r="AA30" s="154">
        <f t="shared" si="52"/>
        <v>5</v>
      </c>
      <c r="AB30" s="154">
        <f t="shared" si="52"/>
        <v>3</v>
      </c>
      <c r="AC30" s="154">
        <f t="shared" si="52"/>
        <v>4</v>
      </c>
      <c r="AD30" s="154">
        <f t="shared" si="52"/>
        <v>-2</v>
      </c>
      <c r="AE30" s="154">
        <f t="shared" si="52"/>
        <v>0</v>
      </c>
      <c r="AF30" s="154">
        <f t="shared" si="52"/>
        <v>-8</v>
      </c>
      <c r="AG30" s="154">
        <f t="shared" si="52"/>
        <v>-8</v>
      </c>
      <c r="AH30" s="154">
        <f t="shared" si="52"/>
        <v>-2</v>
      </c>
      <c r="AI30" s="154">
        <f t="shared" si="52"/>
        <v>-2</v>
      </c>
      <c r="AJ30" s="154">
        <f t="shared" si="52"/>
        <v>4</v>
      </c>
      <c r="AK30" s="154">
        <f t="shared" si="52"/>
        <v>8</v>
      </c>
      <c r="AL30" s="154">
        <f t="shared" si="52"/>
        <v>8</v>
      </c>
      <c r="AM30" s="154">
        <f t="shared" si="52"/>
        <v>8</v>
      </c>
      <c r="AN30" s="154">
        <f t="shared" si="52"/>
        <v>8</v>
      </c>
      <c r="AO30" s="154">
        <f t="shared" si="52"/>
        <v>8</v>
      </c>
      <c r="AP30" s="154">
        <f t="shared" si="52"/>
        <v>8</v>
      </c>
    </row>
    <row r="31" spans="1:42">
      <c r="B31" t="s">
        <v>77</v>
      </c>
      <c r="C31" s="137"/>
      <c r="D31" s="138">
        <f t="shared" ref="D31:L31" si="53">SUM(D25:D27)</f>
        <v>0</v>
      </c>
      <c r="E31" s="138">
        <f t="shared" si="53"/>
        <v>0</v>
      </c>
      <c r="F31" s="138">
        <f t="shared" si="53"/>
        <v>0</v>
      </c>
      <c r="G31" s="138">
        <f t="shared" si="53"/>
        <v>0</v>
      </c>
      <c r="H31" s="138">
        <f t="shared" si="53"/>
        <v>0</v>
      </c>
      <c r="I31" s="138">
        <f t="shared" si="53"/>
        <v>0</v>
      </c>
      <c r="J31" s="138">
        <f t="shared" si="53"/>
        <v>0</v>
      </c>
      <c r="K31" s="138">
        <f t="shared" si="53"/>
        <v>0</v>
      </c>
      <c r="L31" s="138">
        <f t="shared" si="53"/>
        <v>0</v>
      </c>
      <c r="M31" s="138">
        <f>SUM(M25:M27)</f>
        <v>0</v>
      </c>
      <c r="N31" s="138">
        <f t="shared" ref="N31:AP31" si="54">SUM(N25:N27)</f>
        <v>0</v>
      </c>
      <c r="O31" s="138">
        <f t="shared" si="54"/>
        <v>0</v>
      </c>
      <c r="P31" s="138">
        <f t="shared" si="54"/>
        <v>0</v>
      </c>
      <c r="Q31" s="138">
        <f t="shared" si="54"/>
        <v>0</v>
      </c>
      <c r="R31" s="138">
        <f t="shared" si="54"/>
        <v>0</v>
      </c>
      <c r="S31" s="138">
        <f t="shared" si="54"/>
        <v>1</v>
      </c>
      <c r="T31" s="138">
        <f t="shared" si="54"/>
        <v>1</v>
      </c>
      <c r="U31" s="138">
        <f t="shared" si="54"/>
        <v>3</v>
      </c>
      <c r="V31" s="138">
        <f t="shared" si="54"/>
        <v>5</v>
      </c>
      <c r="W31" s="138">
        <f t="shared" si="54"/>
        <v>4</v>
      </c>
      <c r="X31" s="138">
        <f t="shared" si="54"/>
        <v>4</v>
      </c>
      <c r="Y31" s="138">
        <f t="shared" si="54"/>
        <v>3</v>
      </c>
      <c r="Z31" s="138">
        <f t="shared" si="54"/>
        <v>5</v>
      </c>
      <c r="AA31" s="138">
        <f t="shared" si="54"/>
        <v>3</v>
      </c>
      <c r="AB31" s="138">
        <f t="shared" si="54"/>
        <v>5</v>
      </c>
      <c r="AC31" s="138">
        <f t="shared" si="54"/>
        <v>4</v>
      </c>
      <c r="AD31" s="138">
        <f t="shared" si="54"/>
        <v>10</v>
      </c>
      <c r="AE31" s="138">
        <f t="shared" si="54"/>
        <v>8</v>
      </c>
      <c r="AF31" s="138">
        <f t="shared" si="54"/>
        <v>16</v>
      </c>
      <c r="AG31" s="138">
        <f t="shared" si="54"/>
        <v>16</v>
      </c>
      <c r="AH31" s="138">
        <f t="shared" si="54"/>
        <v>10</v>
      </c>
      <c r="AI31" s="138">
        <f t="shared" si="54"/>
        <v>10</v>
      </c>
      <c r="AJ31" s="138">
        <f t="shared" si="54"/>
        <v>4</v>
      </c>
      <c r="AK31" s="138">
        <f t="shared" si="54"/>
        <v>0</v>
      </c>
      <c r="AL31" s="138">
        <f t="shared" si="54"/>
        <v>0</v>
      </c>
      <c r="AM31" s="138">
        <f t="shared" si="54"/>
        <v>0</v>
      </c>
      <c r="AN31" s="138">
        <f t="shared" si="54"/>
        <v>0</v>
      </c>
      <c r="AO31" s="138">
        <f t="shared" si="54"/>
        <v>0</v>
      </c>
      <c r="AP31" s="138">
        <f t="shared" si="54"/>
        <v>0</v>
      </c>
    </row>
    <row r="32" spans="1:42">
      <c r="C32" s="135"/>
      <c r="D32" s="136">
        <f>D30</f>
        <v>8</v>
      </c>
      <c r="E32" s="136">
        <f t="shared" ref="E32:AP32" si="55">E30</f>
        <v>8</v>
      </c>
      <c r="F32" s="136">
        <f t="shared" si="55"/>
        <v>8</v>
      </c>
      <c r="G32" s="136">
        <f t="shared" si="55"/>
        <v>8</v>
      </c>
      <c r="H32" s="136">
        <f t="shared" si="55"/>
        <v>8</v>
      </c>
      <c r="I32" s="136">
        <f t="shared" si="55"/>
        <v>8</v>
      </c>
      <c r="J32" s="136">
        <f t="shared" si="55"/>
        <v>8</v>
      </c>
      <c r="K32" s="136">
        <f t="shared" si="55"/>
        <v>8</v>
      </c>
      <c r="L32" s="136">
        <f t="shared" si="55"/>
        <v>8</v>
      </c>
      <c r="M32" s="136">
        <f t="shared" si="55"/>
        <v>8</v>
      </c>
      <c r="N32" s="136">
        <f t="shared" si="55"/>
        <v>8</v>
      </c>
      <c r="O32" s="136">
        <f t="shared" si="55"/>
        <v>8</v>
      </c>
      <c r="P32" s="136">
        <f t="shared" si="55"/>
        <v>8</v>
      </c>
      <c r="Q32" s="136">
        <f t="shared" si="55"/>
        <v>8</v>
      </c>
      <c r="R32" s="136">
        <f t="shared" si="55"/>
        <v>8</v>
      </c>
      <c r="S32" s="136">
        <f t="shared" si="55"/>
        <v>7</v>
      </c>
      <c r="T32" s="136">
        <f t="shared" si="55"/>
        <v>7</v>
      </c>
      <c r="U32" s="136">
        <f t="shared" si="55"/>
        <v>5</v>
      </c>
      <c r="V32" s="136">
        <f>V30</f>
        <v>3</v>
      </c>
      <c r="W32" s="136">
        <f t="shared" si="55"/>
        <v>4</v>
      </c>
      <c r="X32" s="136">
        <f>X30</f>
        <v>4</v>
      </c>
      <c r="Y32" s="136">
        <f t="shared" si="55"/>
        <v>5</v>
      </c>
      <c r="Z32" s="136">
        <f t="shared" si="55"/>
        <v>3</v>
      </c>
      <c r="AA32" s="136">
        <f t="shared" si="55"/>
        <v>5</v>
      </c>
      <c r="AB32" s="136">
        <f t="shared" si="55"/>
        <v>3</v>
      </c>
      <c r="AC32" s="136">
        <f t="shared" si="55"/>
        <v>4</v>
      </c>
      <c r="AD32" s="136">
        <f t="shared" si="55"/>
        <v>-2</v>
      </c>
      <c r="AE32" s="136">
        <f t="shared" si="55"/>
        <v>0</v>
      </c>
      <c r="AF32" s="136">
        <f t="shared" si="55"/>
        <v>-8</v>
      </c>
      <c r="AG32" s="136">
        <f t="shared" si="55"/>
        <v>-8</v>
      </c>
      <c r="AH32" s="136">
        <f t="shared" si="55"/>
        <v>-2</v>
      </c>
      <c r="AI32" s="136">
        <f t="shared" si="55"/>
        <v>-2</v>
      </c>
      <c r="AJ32" s="136">
        <f t="shared" si="55"/>
        <v>4</v>
      </c>
      <c r="AK32" s="136">
        <f t="shared" si="55"/>
        <v>8</v>
      </c>
      <c r="AL32" s="136">
        <f t="shared" si="55"/>
        <v>8</v>
      </c>
      <c r="AM32" s="136">
        <f t="shared" si="55"/>
        <v>8</v>
      </c>
      <c r="AN32" s="136">
        <f t="shared" si="55"/>
        <v>8</v>
      </c>
      <c r="AO32" s="136">
        <f t="shared" si="55"/>
        <v>8</v>
      </c>
      <c r="AP32" s="136">
        <f t="shared" si="55"/>
        <v>8</v>
      </c>
    </row>
    <row r="34" spans="1:36">
      <c r="N34" s="128" t="s">
        <v>225</v>
      </c>
      <c r="O34" s="126" t="s">
        <v>93</v>
      </c>
      <c r="P34" s="126" t="s">
        <v>93</v>
      </c>
      <c r="Q34" s="126" t="s">
        <v>93</v>
      </c>
      <c r="R34" s="126" t="s">
        <v>93</v>
      </c>
      <c r="S34" s="126" t="s">
        <v>95</v>
      </c>
      <c r="T34" s="126" t="s">
        <v>95</v>
      </c>
      <c r="U34" s="126" t="s">
        <v>95</v>
      </c>
      <c r="V34" s="126" t="s">
        <v>95</v>
      </c>
    </row>
    <row r="35" spans="1:36">
      <c r="A35" s="274">
        <v>45108</v>
      </c>
      <c r="C35" s="34"/>
    </row>
    <row r="36" spans="1:36">
      <c r="A36" s="266"/>
      <c r="C36" s="34"/>
      <c r="P36" s="128" t="s">
        <v>225</v>
      </c>
      <c r="Q36" s="126" t="s">
        <v>93</v>
      </c>
      <c r="R36" s="126" t="s">
        <v>93</v>
      </c>
      <c r="S36" s="126" t="s">
        <v>93</v>
      </c>
      <c r="T36" s="126" t="s">
        <v>93</v>
      </c>
      <c r="U36" s="126" t="s">
        <v>95</v>
      </c>
      <c r="V36" s="126" t="s">
        <v>95</v>
      </c>
      <c r="W36" s="126" t="s">
        <v>95</v>
      </c>
      <c r="X36" s="126" t="s">
        <v>95</v>
      </c>
    </row>
    <row r="37" spans="1:36">
      <c r="A37" s="266"/>
      <c r="C37" s="34"/>
      <c r="P37" s="128" t="s">
        <v>225</v>
      </c>
      <c r="Q37" s="126" t="s">
        <v>93</v>
      </c>
      <c r="R37" s="126" t="s">
        <v>93</v>
      </c>
      <c r="S37" s="126" t="s">
        <v>93</v>
      </c>
      <c r="T37" s="126" t="s">
        <v>93</v>
      </c>
      <c r="U37" s="126" t="s">
        <v>95</v>
      </c>
      <c r="V37" s="126" t="s">
        <v>95</v>
      </c>
      <c r="W37" s="126" t="s">
        <v>95</v>
      </c>
      <c r="X37" s="126" t="s">
        <v>95</v>
      </c>
    </row>
    <row r="38" spans="1:36">
      <c r="A38" s="266"/>
      <c r="C38" s="34"/>
    </row>
    <row r="39" spans="1:36">
      <c r="A39" s="274">
        <v>45170</v>
      </c>
      <c r="T39" s="128" t="s">
        <v>225</v>
      </c>
      <c r="U39" s="126" t="s">
        <v>93</v>
      </c>
      <c r="V39" s="126" t="s">
        <v>93</v>
      </c>
      <c r="W39" s="126" t="s">
        <v>93</v>
      </c>
      <c r="X39" s="126" t="s">
        <v>93</v>
      </c>
      <c r="Y39" s="126" t="s">
        <v>95</v>
      </c>
      <c r="Z39" s="126" t="s">
        <v>95</v>
      </c>
      <c r="AA39" s="126" t="s">
        <v>95</v>
      </c>
      <c r="AB39" s="126" t="s">
        <v>95</v>
      </c>
    </row>
    <row r="40" spans="1:36">
      <c r="A40" s="266"/>
    </row>
    <row r="41" spans="1:36">
      <c r="A41" s="266"/>
      <c r="V41" t="s">
        <v>326</v>
      </c>
      <c r="W41" s="128" t="s">
        <v>225</v>
      </c>
      <c r="X41" s="126" t="s">
        <v>93</v>
      </c>
      <c r="Y41" s="126" t="s">
        <v>93</v>
      </c>
      <c r="Z41" s="126" t="s">
        <v>93</v>
      </c>
      <c r="AA41" s="126" t="s">
        <v>93</v>
      </c>
      <c r="AB41" s="126" t="s">
        <v>95</v>
      </c>
      <c r="AC41" s="126" t="s">
        <v>95</v>
      </c>
      <c r="AD41" s="126" t="s">
        <v>95</v>
      </c>
      <c r="AE41" s="126" t="s">
        <v>95</v>
      </c>
    </row>
    <row r="42" spans="1:36">
      <c r="A42" s="266"/>
      <c r="W42" s="128" t="s">
        <v>225</v>
      </c>
      <c r="X42" s="126" t="s">
        <v>93</v>
      </c>
      <c r="Y42" s="126" t="s">
        <v>93</v>
      </c>
      <c r="Z42" s="126" t="s">
        <v>93</v>
      </c>
      <c r="AA42" s="126" t="s">
        <v>93</v>
      </c>
      <c r="AB42" s="126" t="s">
        <v>95</v>
      </c>
      <c r="AC42" s="126" t="s">
        <v>95</v>
      </c>
      <c r="AD42" s="126" t="s">
        <v>95</v>
      </c>
      <c r="AE42" s="126" t="s">
        <v>95</v>
      </c>
    </row>
    <row r="43" spans="1:36">
      <c r="A43" s="266"/>
    </row>
    <row r="44" spans="1:36">
      <c r="A44" s="266"/>
      <c r="R44" s="103" t="s">
        <v>239</v>
      </c>
      <c r="S44" s="176" t="s">
        <v>222</v>
      </c>
      <c r="T44" s="177" t="s">
        <v>93</v>
      </c>
      <c r="U44" s="177" t="s">
        <v>93</v>
      </c>
      <c r="V44" s="177" t="s">
        <v>99</v>
      </c>
      <c r="W44" s="177" t="s">
        <v>99</v>
      </c>
      <c r="X44" s="177" t="s">
        <v>99</v>
      </c>
      <c r="Y44" s="177" t="s">
        <v>99</v>
      </c>
      <c r="Z44" s="184" t="s">
        <v>99</v>
      </c>
    </row>
    <row r="45" spans="1:36">
      <c r="A45" s="266"/>
      <c r="S45" s="176" t="s">
        <v>222</v>
      </c>
      <c r="T45" s="177" t="s">
        <v>93</v>
      </c>
      <c r="U45" s="177" t="s">
        <v>93</v>
      </c>
      <c r="V45" s="177" t="s">
        <v>99</v>
      </c>
      <c r="W45" s="177" t="s">
        <v>99</v>
      </c>
      <c r="X45" s="177" t="s">
        <v>99</v>
      </c>
      <c r="Y45" s="177" t="s">
        <v>99</v>
      </c>
      <c r="Z45" s="184" t="s">
        <v>99</v>
      </c>
    </row>
    <row r="46" spans="1:36">
      <c r="A46" s="266"/>
      <c r="T46" s="103" t="s">
        <v>327</v>
      </c>
      <c r="W46" s="180" t="s">
        <v>222</v>
      </c>
      <c r="X46" s="181" t="s">
        <v>93</v>
      </c>
      <c r="Y46" s="181" t="s">
        <v>93</v>
      </c>
      <c r="Z46" s="181" t="s">
        <v>99</v>
      </c>
      <c r="AA46" s="181" t="s">
        <v>99</v>
      </c>
      <c r="AB46" s="181" t="s">
        <v>99</v>
      </c>
      <c r="AC46" s="181" t="s">
        <v>99</v>
      </c>
      <c r="AD46" s="181" t="s">
        <v>99</v>
      </c>
    </row>
    <row r="47" spans="1:36">
      <c r="A47" s="266"/>
      <c r="W47" s="180" t="s">
        <v>222</v>
      </c>
      <c r="X47" s="181" t="s">
        <v>93</v>
      </c>
      <c r="Y47" s="181" t="s">
        <v>93</v>
      </c>
      <c r="Z47" s="181" t="s">
        <v>99</v>
      </c>
      <c r="AA47" s="181" t="s">
        <v>99</v>
      </c>
      <c r="AB47" s="181" t="s">
        <v>99</v>
      </c>
      <c r="AC47" s="181" t="s">
        <v>99</v>
      </c>
      <c r="AD47" s="181" t="s">
        <v>99</v>
      </c>
    </row>
    <row r="48" spans="1:36">
      <c r="A48" s="274">
        <v>45200</v>
      </c>
      <c r="AC48" s="180" t="s">
        <v>222</v>
      </c>
      <c r="AD48" s="181" t="s">
        <v>93</v>
      </c>
      <c r="AE48" s="181" t="s">
        <v>93</v>
      </c>
      <c r="AF48" s="181" t="s">
        <v>99</v>
      </c>
      <c r="AG48" s="181" t="s">
        <v>99</v>
      </c>
      <c r="AH48" s="181" t="s">
        <v>99</v>
      </c>
      <c r="AI48" s="181" t="s">
        <v>99</v>
      </c>
      <c r="AJ48" s="181" t="s">
        <v>99</v>
      </c>
    </row>
    <row r="49" spans="1:36">
      <c r="A49" s="266"/>
      <c r="AC49" s="180" t="s">
        <v>222</v>
      </c>
      <c r="AD49" s="181" t="s">
        <v>93</v>
      </c>
      <c r="AE49" s="181" t="s">
        <v>93</v>
      </c>
      <c r="AF49" s="181" t="s">
        <v>99</v>
      </c>
      <c r="AG49" s="181" t="s">
        <v>99</v>
      </c>
      <c r="AH49" s="181" t="s">
        <v>99</v>
      </c>
      <c r="AI49" s="181" t="s">
        <v>99</v>
      </c>
      <c r="AJ49" s="181" t="s">
        <v>99</v>
      </c>
    </row>
    <row r="50" spans="1:36">
      <c r="A50" s="266"/>
      <c r="V50" s="103" t="s">
        <v>328</v>
      </c>
      <c r="AC50" s="180" t="s">
        <v>222</v>
      </c>
      <c r="AD50" s="181" t="s">
        <v>93</v>
      </c>
      <c r="AE50" s="181" t="s">
        <v>93</v>
      </c>
      <c r="AF50" s="181" t="s">
        <v>99</v>
      </c>
      <c r="AG50" s="181" t="s">
        <v>99</v>
      </c>
      <c r="AH50" s="181" t="s">
        <v>99</v>
      </c>
      <c r="AI50" s="181" t="s">
        <v>99</v>
      </c>
      <c r="AJ50" s="181" t="s">
        <v>99</v>
      </c>
    </row>
    <row r="51" spans="1:36">
      <c r="A51" s="266"/>
      <c r="AC51" s="180" t="s">
        <v>222</v>
      </c>
      <c r="AD51" s="181" t="s">
        <v>93</v>
      </c>
      <c r="AE51" s="181" t="s">
        <v>93</v>
      </c>
      <c r="AF51" s="181" t="s">
        <v>99</v>
      </c>
      <c r="AG51" s="181" t="s">
        <v>99</v>
      </c>
      <c r="AH51" s="181" t="s">
        <v>99</v>
      </c>
      <c r="AI51" s="181" t="s">
        <v>99</v>
      </c>
      <c r="AJ51" s="181" t="s">
        <v>99</v>
      </c>
    </row>
    <row r="52" spans="1:36">
      <c r="A52" s="266"/>
    </row>
    <row r="53" spans="1:36">
      <c r="A53" s="266"/>
    </row>
    <row r="54" spans="1:36">
      <c r="A54" s="266"/>
    </row>
    <row r="55" spans="1:36">
      <c r="A55" s="266"/>
      <c r="V55" s="132" t="s">
        <v>329</v>
      </c>
      <c r="Y55" s="178" t="s">
        <v>225</v>
      </c>
      <c r="Z55" s="179" t="s">
        <v>93</v>
      </c>
      <c r="AA55" s="179" t="s">
        <v>93</v>
      </c>
      <c r="AB55" s="179" t="s">
        <v>93</v>
      </c>
      <c r="AC55" s="179" t="s">
        <v>93</v>
      </c>
      <c r="AD55" s="179" t="s">
        <v>95</v>
      </c>
      <c r="AE55" s="179" t="s">
        <v>95</v>
      </c>
      <c r="AF55" s="179" t="s">
        <v>95</v>
      </c>
      <c r="AG55" s="179" t="s">
        <v>95</v>
      </c>
    </row>
    <row r="56" spans="1:36">
      <c r="A56" s="266"/>
      <c r="Y56" s="178" t="s">
        <v>225</v>
      </c>
      <c r="Z56" s="179" t="s">
        <v>93</v>
      </c>
      <c r="AA56" s="179" t="s">
        <v>93</v>
      </c>
      <c r="AB56" s="179" t="s">
        <v>93</v>
      </c>
      <c r="AC56" s="179" t="s">
        <v>93</v>
      </c>
      <c r="AD56" s="179" t="s">
        <v>95</v>
      </c>
      <c r="AE56" s="179" t="s">
        <v>95</v>
      </c>
      <c r="AF56" s="179" t="s">
        <v>95</v>
      </c>
      <c r="AG56" s="179" t="s">
        <v>95</v>
      </c>
    </row>
    <row r="57" spans="1:36">
      <c r="A57" s="266"/>
      <c r="Y57" s="178" t="s">
        <v>225</v>
      </c>
      <c r="Z57" s="179" t="s">
        <v>93</v>
      </c>
      <c r="AA57" s="179" t="s">
        <v>93</v>
      </c>
      <c r="AB57" s="179" t="s">
        <v>93</v>
      </c>
      <c r="AC57" s="179" t="s">
        <v>93</v>
      </c>
      <c r="AD57" s="179" t="s">
        <v>95</v>
      </c>
      <c r="AE57" s="179" t="s">
        <v>95</v>
      </c>
      <c r="AF57" s="179" t="s">
        <v>95</v>
      </c>
      <c r="AG57" s="179" t="s">
        <v>95</v>
      </c>
    </row>
    <row r="58" spans="1:36">
      <c r="A58" s="266"/>
      <c r="Y58" s="178" t="s">
        <v>225</v>
      </c>
      <c r="Z58" s="179" t="s">
        <v>93</v>
      </c>
      <c r="AA58" s="179" t="s">
        <v>93</v>
      </c>
      <c r="AB58" s="179" t="s">
        <v>93</v>
      </c>
      <c r="AC58" s="179" t="s">
        <v>93</v>
      </c>
      <c r="AD58" s="179" t="s">
        <v>95</v>
      </c>
      <c r="AE58" s="179" t="s">
        <v>95</v>
      </c>
      <c r="AF58" s="179" t="s">
        <v>95</v>
      </c>
      <c r="AG58" s="179" t="s">
        <v>95</v>
      </c>
    </row>
    <row r="59" spans="1:36">
      <c r="A59" s="266"/>
      <c r="Z59" s="132" t="s">
        <v>330</v>
      </c>
      <c r="AA59" s="178" t="s">
        <v>225</v>
      </c>
      <c r="AB59" s="179" t="s">
        <v>93</v>
      </c>
      <c r="AC59" s="179" t="s">
        <v>93</v>
      </c>
      <c r="AD59" s="179" t="s">
        <v>93</v>
      </c>
      <c r="AE59" s="179" t="s">
        <v>93</v>
      </c>
      <c r="AF59" s="179" t="s">
        <v>95</v>
      </c>
      <c r="AG59" s="179" t="s">
        <v>95</v>
      </c>
      <c r="AH59" s="179" t="s">
        <v>95</v>
      </c>
      <c r="AI59" s="179" t="s">
        <v>95</v>
      </c>
    </row>
    <row r="60" spans="1:36">
      <c r="A60" s="266"/>
      <c r="AA60" s="178" t="s">
        <v>225</v>
      </c>
      <c r="AB60" s="179" t="s">
        <v>93</v>
      </c>
      <c r="AC60" s="179" t="s">
        <v>93</v>
      </c>
      <c r="AD60" s="179" t="s">
        <v>93</v>
      </c>
      <c r="AE60" s="179" t="s">
        <v>93</v>
      </c>
      <c r="AF60" s="179" t="s">
        <v>95</v>
      </c>
      <c r="AG60" s="179" t="s">
        <v>95</v>
      </c>
      <c r="AH60" s="179" t="s">
        <v>95</v>
      </c>
      <c r="AI60" s="179" t="s">
        <v>95</v>
      </c>
    </row>
    <row r="61" spans="1:36">
      <c r="A61" s="266"/>
      <c r="Y61" s="178" t="s">
        <v>225</v>
      </c>
      <c r="Z61" s="179" t="s">
        <v>93</v>
      </c>
      <c r="AA61" s="179" t="s">
        <v>93</v>
      </c>
      <c r="AB61" s="179" t="s">
        <v>93</v>
      </c>
      <c r="AC61" s="179" t="s">
        <v>93</v>
      </c>
      <c r="AD61" s="179" t="s">
        <v>95</v>
      </c>
      <c r="AE61" s="179" t="s">
        <v>95</v>
      </c>
      <c r="AF61" s="179" t="s">
        <v>95</v>
      </c>
      <c r="AG61" s="179" t="s">
        <v>95</v>
      </c>
    </row>
    <row r="62" spans="1:36">
      <c r="A62" s="266"/>
      <c r="Y62" s="178" t="s">
        <v>225</v>
      </c>
      <c r="Z62" s="179" t="s">
        <v>93</v>
      </c>
      <c r="AA62" s="179" t="s">
        <v>93</v>
      </c>
      <c r="AB62" s="179" t="s">
        <v>93</v>
      </c>
      <c r="AC62" s="179" t="s">
        <v>93</v>
      </c>
      <c r="AD62" s="179" t="s">
        <v>95</v>
      </c>
      <c r="AE62" s="179" t="s">
        <v>95</v>
      </c>
      <c r="AF62" s="179" t="s">
        <v>95</v>
      </c>
      <c r="AG62" s="179" t="s">
        <v>95</v>
      </c>
    </row>
    <row r="63" spans="1:36">
      <c r="A63" s="266"/>
      <c r="AA63" s="182" t="s">
        <v>225</v>
      </c>
      <c r="AB63" s="183" t="s">
        <v>93</v>
      </c>
      <c r="AC63" s="183" t="s">
        <v>93</v>
      </c>
      <c r="AD63" s="183" t="s">
        <v>93</v>
      </c>
      <c r="AE63" s="183" t="s">
        <v>93</v>
      </c>
      <c r="AF63" s="183" t="s">
        <v>95</v>
      </c>
      <c r="AG63" s="183" t="s">
        <v>95</v>
      </c>
      <c r="AH63" s="183" t="s">
        <v>95</v>
      </c>
      <c r="AI63" s="183" t="s">
        <v>95</v>
      </c>
    </row>
    <row r="64" spans="1:36">
      <c r="A64" s="266"/>
      <c r="AA64" s="182" t="s">
        <v>225</v>
      </c>
      <c r="AB64" s="183" t="s">
        <v>93</v>
      </c>
      <c r="AC64" s="183" t="s">
        <v>93</v>
      </c>
      <c r="AD64" s="183" t="s">
        <v>93</v>
      </c>
      <c r="AE64" s="183" t="s">
        <v>93</v>
      </c>
      <c r="AF64" s="183" t="s">
        <v>95</v>
      </c>
      <c r="AG64" s="183" t="s">
        <v>95</v>
      </c>
      <c r="AH64" s="183" t="s">
        <v>95</v>
      </c>
      <c r="AI64" s="183" t="s">
        <v>95</v>
      </c>
    </row>
    <row r="65" spans="1:35">
      <c r="A65" s="266"/>
      <c r="Z65" t="s">
        <v>331</v>
      </c>
      <c r="AA65" s="182" t="s">
        <v>225</v>
      </c>
      <c r="AB65" s="183" t="s">
        <v>93</v>
      </c>
      <c r="AC65" s="183" t="s">
        <v>93</v>
      </c>
      <c r="AD65" s="183" t="s">
        <v>93</v>
      </c>
      <c r="AE65" s="183" t="s">
        <v>93</v>
      </c>
      <c r="AF65" s="183" t="s">
        <v>95</v>
      </c>
      <c r="AG65" s="183" t="s">
        <v>95</v>
      </c>
      <c r="AH65" s="183" t="s">
        <v>95</v>
      </c>
      <c r="AI65" s="183" t="s">
        <v>95</v>
      </c>
    </row>
    <row r="66" spans="1:35">
      <c r="A66" s="266"/>
      <c r="AA66" s="182" t="s">
        <v>225</v>
      </c>
      <c r="AB66" s="183" t="s">
        <v>93</v>
      </c>
      <c r="AC66" s="183" t="s">
        <v>93</v>
      </c>
      <c r="AD66" s="183" t="s">
        <v>93</v>
      </c>
      <c r="AE66" s="183" t="s">
        <v>93</v>
      </c>
      <c r="AF66" s="183" t="s">
        <v>95</v>
      </c>
      <c r="AG66" s="183" t="s">
        <v>95</v>
      </c>
      <c r="AH66" s="183" t="s">
        <v>95</v>
      </c>
      <c r="AI66" s="183" t="s">
        <v>95</v>
      </c>
    </row>
    <row r="67" spans="1:35">
      <c r="A67" s="266"/>
    </row>
    <row r="68" spans="1:35">
      <c r="A68" s="266"/>
    </row>
    <row r="69" spans="1:35">
      <c r="A69" s="266"/>
    </row>
    <row r="70" spans="1:35">
      <c r="A70" s="266"/>
    </row>
    <row r="71" spans="1:35">
      <c r="A71" s="266"/>
    </row>
    <row r="72" spans="1:35">
      <c r="A72" s="266"/>
    </row>
    <row r="73" spans="1:35">
      <c r="A73" s="266"/>
    </row>
    <row r="74" spans="1:35">
      <c r="A74" s="274">
        <v>45231</v>
      </c>
    </row>
    <row r="75" spans="1:35">
      <c r="A75" s="274"/>
    </row>
    <row r="76" spans="1:35">
      <c r="A76" s="274"/>
    </row>
    <row r="77" spans="1:35">
      <c r="A77" s="274"/>
    </row>
    <row r="78" spans="1:35">
      <c r="A78" s="274"/>
    </row>
    <row r="79" spans="1:35">
      <c r="A79" s="274"/>
    </row>
    <row r="80" spans="1:35">
      <c r="A80" s="274"/>
    </row>
    <row r="81" spans="1:1">
      <c r="A81" s="274"/>
    </row>
    <row r="82" spans="1:1">
      <c r="A82" s="274"/>
    </row>
    <row r="83" spans="1:1">
      <c r="A83" s="274"/>
    </row>
    <row r="84" spans="1:1">
      <c r="A84" s="274"/>
    </row>
    <row r="85" spans="1:1">
      <c r="A85" s="274"/>
    </row>
    <row r="86" spans="1:1">
      <c r="A86" s="274"/>
    </row>
    <row r="87" spans="1:1">
      <c r="A87" s="274"/>
    </row>
    <row r="88" spans="1:1">
      <c r="A88" s="274"/>
    </row>
    <row r="89" spans="1:1">
      <c r="A89" s="274"/>
    </row>
    <row r="90" spans="1:1">
      <c r="A90" s="274"/>
    </row>
    <row r="91" spans="1:1">
      <c r="A91" s="274"/>
    </row>
    <row r="92" spans="1:1">
      <c r="A92" s="274"/>
    </row>
    <row r="93" spans="1:1">
      <c r="A93" s="274">
        <v>45292</v>
      </c>
    </row>
    <row r="94" spans="1:1">
      <c r="A94" s="274"/>
    </row>
    <row r="95" spans="1:1">
      <c r="A95" s="274"/>
    </row>
    <row r="96" spans="1:1">
      <c r="A96" s="274"/>
    </row>
    <row r="97" spans="1:1">
      <c r="A97" s="274"/>
    </row>
    <row r="98" spans="1:1">
      <c r="A98" s="274"/>
    </row>
    <row r="99" spans="1:1">
      <c r="A99" s="274"/>
    </row>
    <row r="100" spans="1:1">
      <c r="A100" s="274"/>
    </row>
    <row r="101" spans="1:1">
      <c r="A101" s="274"/>
    </row>
    <row r="102" spans="1:1">
      <c r="A102" s="274"/>
    </row>
    <row r="103" spans="1:1">
      <c r="A103" s="274">
        <v>45323</v>
      </c>
    </row>
    <row r="104" spans="1:1">
      <c r="A104" s="274"/>
    </row>
    <row r="105" spans="1:1">
      <c r="A105" s="274"/>
    </row>
    <row r="106" spans="1:1">
      <c r="A106" s="274"/>
    </row>
    <row r="107" spans="1:1">
      <c r="A107" s="274"/>
    </row>
    <row r="108" spans="1:1">
      <c r="A108" s="274">
        <v>45352</v>
      </c>
    </row>
    <row r="109" spans="1:1">
      <c r="A109" s="274"/>
    </row>
    <row r="110" spans="1:1">
      <c r="A110" s="274"/>
    </row>
    <row r="111" spans="1:1">
      <c r="A111" s="274"/>
    </row>
    <row r="112" spans="1:1">
      <c r="A112" s="274"/>
    </row>
    <row r="113" spans="1:1">
      <c r="A113" s="274"/>
    </row>
    <row r="114" spans="1:1">
      <c r="A114" s="274"/>
    </row>
    <row r="115" spans="1:1">
      <c r="A115" s="274"/>
    </row>
    <row r="116" spans="1:1">
      <c r="A116" s="274"/>
    </row>
    <row r="117" spans="1:1">
      <c r="A117" s="274"/>
    </row>
    <row r="118" spans="1:1">
      <c r="A118" s="274"/>
    </row>
    <row r="119" spans="1:1">
      <c r="A119" s="274"/>
    </row>
    <row r="120" spans="1:1">
      <c r="A120" s="274"/>
    </row>
    <row r="121" spans="1:1">
      <c r="A121" s="274"/>
    </row>
    <row r="122" spans="1:1">
      <c r="A122" s="274"/>
    </row>
    <row r="123" spans="1:1">
      <c r="A123" s="274">
        <v>45383</v>
      </c>
    </row>
    <row r="124" spans="1:1">
      <c r="A124" s="274"/>
    </row>
    <row r="125" spans="1:1" ht="15.75" customHeight="1">
      <c r="A125" s="274"/>
    </row>
    <row r="126" spans="1:1" ht="15.75" customHeight="1">
      <c r="A126" s="274"/>
    </row>
    <row r="127" spans="1:1">
      <c r="A127" s="274"/>
    </row>
    <row r="128" spans="1:1">
      <c r="A128" s="274"/>
    </row>
    <row r="129" spans="1:1">
      <c r="A129" s="100"/>
    </row>
    <row r="130" spans="1:1">
      <c r="A130" s="100"/>
    </row>
    <row r="131" spans="1:1">
      <c r="A131" s="100"/>
    </row>
    <row r="132" spans="1:1">
      <c r="A132" s="100"/>
    </row>
    <row r="133" spans="1:1">
      <c r="A133" s="274">
        <v>45413</v>
      </c>
    </row>
    <row r="134" spans="1:1">
      <c r="A134" s="274"/>
    </row>
    <row r="135" spans="1:1">
      <c r="A135" s="274"/>
    </row>
    <row r="136" spans="1:1">
      <c r="A136" s="274"/>
    </row>
    <row r="137" spans="1:1">
      <c r="A137" s="100"/>
    </row>
    <row r="138" spans="1:1">
      <c r="A138" s="100"/>
    </row>
    <row r="150" spans="43:47">
      <c r="AQ150" s="74"/>
      <c r="AR150" s="74" t="s">
        <v>288</v>
      </c>
      <c r="AS150" s="74" t="s">
        <v>289</v>
      </c>
      <c r="AT150" s="74" t="s">
        <v>290</v>
      </c>
      <c r="AU150" s="74" t="s">
        <v>291</v>
      </c>
    </row>
    <row r="151" spans="43:47">
      <c r="AQ151" s="74"/>
      <c r="AR151" s="74"/>
      <c r="AS151" s="74"/>
      <c r="AT151" s="74"/>
      <c r="AU151" s="74"/>
    </row>
    <row r="152" spans="43:47">
      <c r="AQ152" s="74"/>
      <c r="AR152" s="74"/>
      <c r="AS152" s="74"/>
      <c r="AT152" s="74"/>
      <c r="AU152" s="74"/>
    </row>
    <row r="153" spans="43:47">
      <c r="AQ153" s="129">
        <v>45397</v>
      </c>
      <c r="AR153" s="74">
        <v>4</v>
      </c>
      <c r="AS153" s="74">
        <v>6</v>
      </c>
      <c r="AT153" s="74">
        <v>2</v>
      </c>
      <c r="AU153" s="74">
        <f>SUM(AR153:AT153)</f>
        <v>12</v>
      </c>
    </row>
    <row r="154" spans="43:47">
      <c r="AQ154" s="129">
        <v>45418</v>
      </c>
      <c r="AR154" s="74">
        <v>4</v>
      </c>
      <c r="AS154" s="74">
        <v>6</v>
      </c>
      <c r="AT154" s="74">
        <v>2</v>
      </c>
      <c r="AU154" s="74">
        <f t="shared" ref="AU154:AU161" si="56">SUM(AR154:AT154)</f>
        <v>12</v>
      </c>
    </row>
    <row r="155" spans="43:47">
      <c r="AQ155" s="129">
        <v>45439</v>
      </c>
      <c r="AR155" s="74">
        <v>4</v>
      </c>
      <c r="AS155" s="74">
        <v>6</v>
      </c>
      <c r="AT155" s="74">
        <v>2</v>
      </c>
      <c r="AU155" s="74">
        <f t="shared" si="56"/>
        <v>12</v>
      </c>
    </row>
    <row r="156" spans="43:47">
      <c r="AQ156" s="129">
        <v>45460</v>
      </c>
      <c r="AR156" s="74">
        <v>2</v>
      </c>
      <c r="AS156" s="74">
        <v>6</v>
      </c>
      <c r="AT156" s="74">
        <v>6</v>
      </c>
      <c r="AU156" s="74">
        <f t="shared" si="56"/>
        <v>14</v>
      </c>
    </row>
    <row r="157" spans="43:47">
      <c r="AQ157" s="129">
        <v>45481</v>
      </c>
      <c r="AR157" s="74">
        <v>4</v>
      </c>
      <c r="AS157" s="74">
        <v>4</v>
      </c>
      <c r="AT157" s="74">
        <v>4</v>
      </c>
      <c r="AU157" s="74">
        <f t="shared" si="56"/>
        <v>12</v>
      </c>
    </row>
    <row r="158" spans="43:47">
      <c r="AQ158" s="129">
        <v>45502</v>
      </c>
      <c r="AR158" s="74">
        <v>2</v>
      </c>
      <c r="AS158" s="74">
        <v>8</v>
      </c>
      <c r="AT158" s="74">
        <v>2</v>
      </c>
      <c r="AU158" s="74">
        <f t="shared" si="56"/>
        <v>12</v>
      </c>
    </row>
    <row r="159" spans="43:47">
      <c r="AQ159" s="129">
        <v>45523</v>
      </c>
      <c r="AR159" s="74">
        <v>6</v>
      </c>
      <c r="AS159" s="74">
        <v>6</v>
      </c>
      <c r="AT159" s="74">
        <v>0</v>
      </c>
      <c r="AU159" s="74">
        <f t="shared" si="56"/>
        <v>12</v>
      </c>
    </row>
    <row r="160" spans="43:47">
      <c r="AQ160" s="129">
        <v>45544</v>
      </c>
      <c r="AR160" s="74">
        <v>4</v>
      </c>
      <c r="AS160" s="74">
        <v>4</v>
      </c>
      <c r="AT160" s="74">
        <v>0</v>
      </c>
      <c r="AU160" s="74">
        <f t="shared" si="56"/>
        <v>8</v>
      </c>
    </row>
    <row r="161" spans="43:47">
      <c r="AQ161" s="129">
        <v>45538</v>
      </c>
      <c r="AR161" s="74">
        <v>4</v>
      </c>
      <c r="AS161" s="74">
        <v>4</v>
      </c>
      <c r="AT161" s="74">
        <v>0</v>
      </c>
      <c r="AU161" s="74">
        <f t="shared" si="56"/>
        <v>8</v>
      </c>
    </row>
    <row r="226" ht="14.25" customHeight="1"/>
  </sheetData>
  <mergeCells count="10">
    <mergeCell ref="A103:A107"/>
    <mergeCell ref="A108:A122"/>
    <mergeCell ref="A123:A128"/>
    <mergeCell ref="A133:A136"/>
    <mergeCell ref="A35:A38"/>
    <mergeCell ref="A39:A47"/>
    <mergeCell ref="A48:A73"/>
    <mergeCell ref="A74:A80"/>
    <mergeCell ref="A81:A92"/>
    <mergeCell ref="A93:A102"/>
  </mergeCells>
  <conditionalFormatting sqref="C28:AP30">
    <cfRule type="cellIs" dxfId="8" priority="2" operator="lessThan">
      <formula>0</formula>
    </cfRule>
  </conditionalFormatting>
  <conditionalFormatting sqref="D32:AP32">
    <cfRule type="cellIs" dxfId="7" priority="1" operator="lessThan">
      <formula>0</formula>
    </cfRule>
    <cfRule type="cellIs" dxfId="6" priority="3" operator="lessThan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6C3D-D09B-4F7A-94C5-1C3AFBDB0460}">
  <dimension ref="A1:AY226"/>
  <sheetViews>
    <sheetView topLeftCell="A22" zoomScale="80" zoomScaleNormal="80" zoomScaleSheetLayoutView="70" workbookViewId="0">
      <pane xSplit="2" topLeftCell="U1" activePane="topRight" state="frozen"/>
      <selection pane="topRight" activeCell="AN64" sqref="AN64"/>
    </sheetView>
  </sheetViews>
  <sheetFormatPr defaultRowHeight="14.45"/>
  <cols>
    <col min="1" max="1" width="11.140625" customWidth="1"/>
    <col min="4" max="42" width="11.28515625" customWidth="1"/>
  </cols>
  <sheetData>
    <row r="1" spans="1:51">
      <c r="B1" s="21"/>
      <c r="C1" s="21"/>
      <c r="O1" s="176" t="s">
        <v>222</v>
      </c>
      <c r="P1" s="177" t="s">
        <v>93</v>
      </c>
      <c r="Q1" s="177" t="s">
        <v>93</v>
      </c>
      <c r="R1" s="177" t="s">
        <v>99</v>
      </c>
      <c r="S1" s="177" t="s">
        <v>99</v>
      </c>
      <c r="T1" s="177" t="s">
        <v>99</v>
      </c>
      <c r="U1" s="177" t="s">
        <v>99</v>
      </c>
      <c r="V1" s="177" t="s">
        <v>99</v>
      </c>
      <c r="W1" s="177" t="s">
        <v>99</v>
      </c>
    </row>
    <row r="2" spans="1:51">
      <c r="B2" s="21"/>
      <c r="C2" s="21"/>
      <c r="E2" t="s">
        <v>73</v>
      </c>
      <c r="I2" t="s">
        <v>223</v>
      </c>
      <c r="K2" t="s">
        <v>224</v>
      </c>
      <c r="O2" s="128" t="s">
        <v>225</v>
      </c>
      <c r="P2" s="126" t="s">
        <v>93</v>
      </c>
      <c r="Q2" s="126" t="s">
        <v>93</v>
      </c>
      <c r="R2" s="126" t="s">
        <v>93</v>
      </c>
      <c r="S2" s="126" t="s">
        <v>93</v>
      </c>
      <c r="T2" s="126" t="s">
        <v>95</v>
      </c>
      <c r="U2" s="126" t="s">
        <v>95</v>
      </c>
      <c r="V2" s="126" t="s">
        <v>95</v>
      </c>
      <c r="W2" s="126" t="s">
        <v>95</v>
      </c>
      <c r="X2" s="81" t="s">
        <v>199</v>
      </c>
    </row>
    <row r="3" spans="1:51">
      <c r="B3" s="21"/>
      <c r="C3" s="21"/>
      <c r="G3" s="21"/>
      <c r="I3" t="s">
        <v>226</v>
      </c>
      <c r="O3" s="21" t="s">
        <v>102</v>
      </c>
      <c r="P3" s="34" t="s">
        <v>93</v>
      </c>
      <c r="Q3" s="34" t="s">
        <v>93</v>
      </c>
      <c r="R3" s="34" t="s">
        <v>93</v>
      </c>
      <c r="S3" s="34" t="s">
        <v>93</v>
      </c>
      <c r="T3" s="34" t="s">
        <v>94</v>
      </c>
      <c r="U3" s="34" t="s">
        <v>94</v>
      </c>
      <c r="V3" s="34" t="s">
        <v>94</v>
      </c>
      <c r="W3" s="34" t="s">
        <v>94</v>
      </c>
      <c r="X3" s="34" t="s">
        <v>94</v>
      </c>
      <c r="Y3" s="34" t="s">
        <v>95</v>
      </c>
      <c r="Z3" s="34" t="s">
        <v>95</v>
      </c>
      <c r="AA3" s="34" t="s">
        <v>95</v>
      </c>
      <c r="AB3" s="78" t="s">
        <v>203</v>
      </c>
    </row>
    <row r="4" spans="1:51">
      <c r="B4" s="21"/>
      <c r="C4" s="21"/>
      <c r="I4" t="s">
        <v>227</v>
      </c>
      <c r="O4" s="119" t="s">
        <v>102</v>
      </c>
      <c r="P4" s="120" t="s">
        <v>93</v>
      </c>
      <c r="Q4" s="120" t="s">
        <v>93</v>
      </c>
      <c r="R4" s="120" t="s">
        <v>93</v>
      </c>
      <c r="S4" s="120" t="s">
        <v>93</v>
      </c>
      <c r="T4" s="120" t="s">
        <v>94</v>
      </c>
      <c r="U4" s="120" t="s">
        <v>94</v>
      </c>
      <c r="V4" s="120" t="s">
        <v>94</v>
      </c>
      <c r="W4" s="120" t="s">
        <v>95</v>
      </c>
      <c r="X4" s="120" t="s">
        <v>95</v>
      </c>
      <c r="Y4" s="120" t="s">
        <v>95</v>
      </c>
      <c r="Z4" s="120" t="s">
        <v>95</v>
      </c>
      <c r="AA4" s="120" t="s">
        <v>95</v>
      </c>
      <c r="AB4" s="78" t="s">
        <v>201</v>
      </c>
    </row>
    <row r="5" spans="1:51">
      <c r="B5" s="21"/>
      <c r="C5" s="21"/>
      <c r="E5" t="s">
        <v>228</v>
      </c>
      <c r="H5" t="s">
        <v>229</v>
      </c>
      <c r="I5" t="s">
        <v>230</v>
      </c>
      <c r="K5" t="s">
        <v>231</v>
      </c>
      <c r="O5" s="169" t="s">
        <v>206</v>
      </c>
      <c r="P5" s="34" t="s">
        <v>93</v>
      </c>
      <c r="Q5" s="34" t="s">
        <v>93</v>
      </c>
      <c r="R5" s="34" t="s">
        <v>99</v>
      </c>
    </row>
    <row r="6" spans="1:51">
      <c r="B6" s="21"/>
      <c r="C6" s="21"/>
      <c r="E6" t="s">
        <v>232</v>
      </c>
      <c r="I6" t="s">
        <v>233</v>
      </c>
      <c r="O6" t="s">
        <v>207</v>
      </c>
    </row>
    <row r="8" spans="1:51">
      <c r="A8" t="s">
        <v>208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</row>
    <row r="9" spans="1:51">
      <c r="C9" s="21">
        <v>2023</v>
      </c>
      <c r="D9" s="21">
        <v>2024</v>
      </c>
      <c r="E9" s="21">
        <v>2024</v>
      </c>
      <c r="F9" s="21">
        <v>2024</v>
      </c>
      <c r="G9" s="21">
        <v>2024</v>
      </c>
      <c r="H9" s="21">
        <v>2024</v>
      </c>
      <c r="I9" s="21">
        <v>2024</v>
      </c>
      <c r="J9" s="21">
        <v>2024</v>
      </c>
      <c r="K9" s="21">
        <v>2024</v>
      </c>
      <c r="L9" s="21">
        <v>2024</v>
      </c>
      <c r="M9" s="21">
        <v>2024</v>
      </c>
      <c r="N9" s="21">
        <v>2024</v>
      </c>
      <c r="O9" s="21">
        <v>2024</v>
      </c>
      <c r="P9" s="21">
        <v>2024</v>
      </c>
      <c r="Q9" s="21">
        <v>2024</v>
      </c>
      <c r="R9" s="21">
        <v>2024</v>
      </c>
      <c r="S9" s="21">
        <v>2024</v>
      </c>
      <c r="T9" s="21">
        <v>2024</v>
      </c>
      <c r="U9" s="21">
        <v>2024</v>
      </c>
      <c r="V9" s="21">
        <v>2024</v>
      </c>
      <c r="W9" s="21">
        <v>2024</v>
      </c>
      <c r="X9" s="21">
        <v>2024</v>
      </c>
      <c r="Y9" s="21">
        <v>2024</v>
      </c>
      <c r="Z9" s="21">
        <v>2024</v>
      </c>
      <c r="AA9" s="21">
        <v>2024</v>
      </c>
      <c r="AB9" s="21">
        <v>2025</v>
      </c>
      <c r="AC9" s="21">
        <v>2025</v>
      </c>
      <c r="AD9" s="21">
        <v>2025</v>
      </c>
      <c r="AE9" s="21">
        <v>2025</v>
      </c>
      <c r="AF9" s="21">
        <v>2025</v>
      </c>
      <c r="AG9" s="21">
        <v>2025</v>
      </c>
      <c r="AH9" s="21">
        <v>2025</v>
      </c>
      <c r="AI9" s="21">
        <v>2025</v>
      </c>
      <c r="AJ9" s="21">
        <v>2025</v>
      </c>
      <c r="AK9" s="21">
        <v>2025</v>
      </c>
      <c r="AL9" s="21">
        <v>2025</v>
      </c>
      <c r="AM9" s="21">
        <v>2025</v>
      </c>
      <c r="AN9" s="21">
        <v>2025</v>
      </c>
      <c r="AO9" s="21">
        <v>2025</v>
      </c>
      <c r="AP9" s="21">
        <v>2025</v>
      </c>
      <c r="AQ9" s="21">
        <v>2025</v>
      </c>
      <c r="AR9" s="21">
        <v>2025</v>
      </c>
      <c r="AS9" s="21">
        <v>2025</v>
      </c>
      <c r="AT9" s="21">
        <v>2025</v>
      </c>
      <c r="AU9" s="21">
        <v>2025</v>
      </c>
      <c r="AV9" s="21">
        <v>2025</v>
      </c>
      <c r="AW9" s="21">
        <v>2025</v>
      </c>
      <c r="AX9" s="21">
        <v>2025</v>
      </c>
      <c r="AY9" s="21">
        <v>2025</v>
      </c>
    </row>
    <row r="10" spans="1:51">
      <c r="C10" s="43" t="s">
        <v>118</v>
      </c>
      <c r="D10" s="43" t="s">
        <v>119</v>
      </c>
      <c r="E10" s="43" t="s">
        <v>120</v>
      </c>
      <c r="F10" s="43" t="s">
        <v>121</v>
      </c>
      <c r="G10" s="43" t="s">
        <v>122</v>
      </c>
      <c r="H10" s="43" t="s">
        <v>123</v>
      </c>
      <c r="I10" s="43" t="s">
        <v>124</v>
      </c>
      <c r="J10" s="43" t="s">
        <v>125</v>
      </c>
      <c r="K10" s="43" t="s">
        <v>126</v>
      </c>
      <c r="L10" s="43" t="s">
        <v>103</v>
      </c>
      <c r="M10" s="43" t="s">
        <v>104</v>
      </c>
      <c r="N10" s="43" t="s">
        <v>105</v>
      </c>
      <c r="O10" s="43" t="s">
        <v>106</v>
      </c>
      <c r="P10" s="43" t="s">
        <v>107</v>
      </c>
      <c r="Q10" s="43" t="s">
        <v>108</v>
      </c>
      <c r="R10" s="43" t="s">
        <v>109</v>
      </c>
      <c r="S10" s="43" t="s">
        <v>110</v>
      </c>
      <c r="T10" s="43" t="s">
        <v>111</v>
      </c>
      <c r="U10" s="43" t="s">
        <v>112</v>
      </c>
      <c r="V10" s="43" t="s">
        <v>113</v>
      </c>
      <c r="W10" s="43" t="s">
        <v>114</v>
      </c>
      <c r="X10" s="43" t="s">
        <v>115</v>
      </c>
      <c r="Y10" s="43" t="s">
        <v>116</v>
      </c>
      <c r="Z10" s="43" t="s">
        <v>117</v>
      </c>
      <c r="AA10" s="43" t="s">
        <v>118</v>
      </c>
      <c r="AB10" s="43" t="s">
        <v>119</v>
      </c>
      <c r="AC10" s="43" t="s">
        <v>120</v>
      </c>
      <c r="AD10" s="43" t="s">
        <v>121</v>
      </c>
      <c r="AE10" s="43" t="s">
        <v>122</v>
      </c>
      <c r="AF10" s="43" t="s">
        <v>123</v>
      </c>
      <c r="AG10" s="43" t="s">
        <v>124</v>
      </c>
      <c r="AH10" s="43" t="s">
        <v>125</v>
      </c>
      <c r="AI10" s="43" t="s">
        <v>126</v>
      </c>
      <c r="AJ10" s="43" t="s">
        <v>103</v>
      </c>
      <c r="AK10" s="43" t="s">
        <v>104</v>
      </c>
      <c r="AL10" s="43" t="s">
        <v>105</v>
      </c>
      <c r="AM10" s="43" t="s">
        <v>106</v>
      </c>
      <c r="AN10" s="43" t="s">
        <v>107</v>
      </c>
      <c r="AO10" s="43" t="s">
        <v>108</v>
      </c>
      <c r="AP10" s="43" t="s">
        <v>109</v>
      </c>
      <c r="AQ10" s="43" t="s">
        <v>110</v>
      </c>
      <c r="AR10" s="43" t="s">
        <v>111</v>
      </c>
      <c r="AS10" s="43" t="s">
        <v>112</v>
      </c>
      <c r="AT10" s="43" t="s">
        <v>113</v>
      </c>
      <c r="AU10" s="43" t="s">
        <v>114</v>
      </c>
      <c r="AV10" s="43" t="s">
        <v>115</v>
      </c>
      <c r="AW10" s="43" t="s">
        <v>116</v>
      </c>
      <c r="AX10" s="43" t="s">
        <v>117</v>
      </c>
      <c r="AY10" s="43" t="s">
        <v>332</v>
      </c>
    </row>
    <row r="11" spans="1:51">
      <c r="C11" s="155">
        <v>12</v>
      </c>
      <c r="D11" s="155">
        <v>13</v>
      </c>
      <c r="E11" s="155">
        <v>13</v>
      </c>
      <c r="F11" s="155">
        <v>14</v>
      </c>
      <c r="G11" s="155">
        <v>14</v>
      </c>
      <c r="H11" s="155">
        <v>15</v>
      </c>
      <c r="I11" s="155">
        <v>15</v>
      </c>
      <c r="J11" s="155">
        <v>16</v>
      </c>
      <c r="K11" s="155">
        <v>16</v>
      </c>
      <c r="L11" s="155">
        <v>17</v>
      </c>
      <c r="M11" s="155">
        <v>17</v>
      </c>
      <c r="N11" s="155">
        <v>18</v>
      </c>
      <c r="O11" s="155">
        <v>18</v>
      </c>
      <c r="P11" s="155">
        <v>19</v>
      </c>
      <c r="Q11" s="155">
        <v>19</v>
      </c>
      <c r="R11" s="155">
        <v>20</v>
      </c>
      <c r="S11" s="155">
        <v>20</v>
      </c>
      <c r="T11" s="155">
        <v>21</v>
      </c>
      <c r="U11" s="155">
        <v>21</v>
      </c>
      <c r="V11" s="155">
        <v>22</v>
      </c>
      <c r="W11" s="155">
        <v>22</v>
      </c>
      <c r="X11" s="155">
        <v>23</v>
      </c>
      <c r="Y11" s="155">
        <v>23</v>
      </c>
      <c r="Z11" s="155">
        <v>24</v>
      </c>
      <c r="AA11" s="155">
        <v>24</v>
      </c>
      <c r="AB11" s="155">
        <v>25</v>
      </c>
      <c r="AC11" s="155">
        <v>25</v>
      </c>
      <c r="AD11" s="155">
        <v>26</v>
      </c>
      <c r="AE11" s="155">
        <v>26</v>
      </c>
      <c r="AF11" s="155">
        <v>27</v>
      </c>
      <c r="AG11" s="155">
        <v>27</v>
      </c>
      <c r="AH11" s="155">
        <v>28</v>
      </c>
      <c r="AI11" s="155">
        <v>28</v>
      </c>
      <c r="AJ11" s="155">
        <v>29</v>
      </c>
      <c r="AK11" s="155">
        <v>29</v>
      </c>
      <c r="AL11" s="155">
        <v>30</v>
      </c>
      <c r="AM11" s="155">
        <v>30</v>
      </c>
      <c r="AN11" s="155">
        <v>31</v>
      </c>
      <c r="AO11" s="155">
        <v>31</v>
      </c>
      <c r="AP11" s="155">
        <v>32</v>
      </c>
      <c r="AQ11" s="155">
        <v>32</v>
      </c>
      <c r="AR11" s="155">
        <v>33</v>
      </c>
      <c r="AS11" s="155">
        <v>33</v>
      </c>
      <c r="AT11" s="155">
        <v>34</v>
      </c>
      <c r="AU11" s="155">
        <v>34</v>
      </c>
      <c r="AV11" s="155">
        <v>35</v>
      </c>
      <c r="AW11" s="155">
        <v>35</v>
      </c>
      <c r="AX11" s="155">
        <v>36</v>
      </c>
      <c r="AY11" s="155">
        <v>36</v>
      </c>
    </row>
    <row r="12" spans="1:51">
      <c r="B12" t="s">
        <v>76</v>
      </c>
      <c r="C12" s="52">
        <f t="shared" ref="C12:M12" si="0">COUNTIFS(B34:B1042,"1 X CP")</f>
        <v>0</v>
      </c>
      <c r="D12" s="52">
        <f t="shared" si="0"/>
        <v>0</v>
      </c>
      <c r="E12" s="52">
        <f t="shared" si="0"/>
        <v>0</v>
      </c>
      <c r="F12" s="52">
        <f t="shared" si="0"/>
        <v>0</v>
      </c>
      <c r="G12" s="52">
        <f t="shared" si="0"/>
        <v>0</v>
      </c>
      <c r="H12" s="52">
        <f t="shared" si="0"/>
        <v>0</v>
      </c>
      <c r="I12" s="52">
        <f t="shared" si="0"/>
        <v>0</v>
      </c>
      <c r="J12" s="52">
        <f t="shared" si="0"/>
        <v>0</v>
      </c>
      <c r="K12" s="52">
        <f t="shared" si="0"/>
        <v>0</v>
      </c>
      <c r="L12" s="52">
        <f t="shared" si="0"/>
        <v>0</v>
      </c>
      <c r="M12" s="52">
        <f t="shared" si="0"/>
        <v>0</v>
      </c>
      <c r="N12" s="52">
        <f>COUNTIFS(M34:M1042,"1 X CP")</f>
        <v>0</v>
      </c>
      <c r="O12" s="52">
        <f>COUNTIFS(N34:N1042,"1 X CP")</f>
        <v>0</v>
      </c>
      <c r="P12" s="52">
        <f t="shared" ref="P12:AP12" si="1">COUNTIFS(O34:O1042,"1 X CP")</f>
        <v>0</v>
      </c>
      <c r="Q12" s="52">
        <f t="shared" si="1"/>
        <v>0</v>
      </c>
      <c r="R12" s="52">
        <f t="shared" si="1"/>
        <v>0</v>
      </c>
      <c r="S12" s="52">
        <f t="shared" si="1"/>
        <v>0</v>
      </c>
      <c r="T12" s="52">
        <f t="shared" si="1"/>
        <v>2</v>
      </c>
      <c r="U12" s="52">
        <f t="shared" si="1"/>
        <v>0</v>
      </c>
      <c r="V12" s="52">
        <f t="shared" si="1"/>
        <v>0</v>
      </c>
      <c r="W12" s="52">
        <f>COUNTIFS(V34:V1042,"1 X CP")</f>
        <v>0</v>
      </c>
      <c r="X12" s="52">
        <f>COUNTIFS(W34:W1042,"1 X CP")</f>
        <v>0</v>
      </c>
      <c r="Y12" s="52">
        <f t="shared" si="1"/>
        <v>0</v>
      </c>
      <c r="Z12" s="52">
        <f t="shared" si="1"/>
        <v>2</v>
      </c>
      <c r="AA12" s="52">
        <f t="shared" si="1"/>
        <v>0</v>
      </c>
      <c r="AB12" s="52">
        <f t="shared" si="1"/>
        <v>2</v>
      </c>
      <c r="AC12" s="52">
        <f t="shared" si="1"/>
        <v>0</v>
      </c>
      <c r="AD12" s="52">
        <f t="shared" si="1"/>
        <v>0</v>
      </c>
      <c r="AE12" s="52">
        <f t="shared" si="1"/>
        <v>0</v>
      </c>
      <c r="AF12" s="52">
        <f t="shared" si="1"/>
        <v>0</v>
      </c>
      <c r="AG12" s="52">
        <f t="shared" si="1"/>
        <v>0</v>
      </c>
      <c r="AH12" s="52">
        <f t="shared" si="1"/>
        <v>0</v>
      </c>
      <c r="AI12" s="52">
        <f t="shared" si="1"/>
        <v>0</v>
      </c>
      <c r="AJ12" s="52">
        <f t="shared" si="1"/>
        <v>0</v>
      </c>
      <c r="AK12" s="52">
        <f t="shared" si="1"/>
        <v>0</v>
      </c>
      <c r="AL12" s="52">
        <f t="shared" si="1"/>
        <v>4</v>
      </c>
      <c r="AM12" s="52">
        <f t="shared" si="1"/>
        <v>0</v>
      </c>
      <c r="AN12" s="52">
        <f t="shared" si="1"/>
        <v>0</v>
      </c>
      <c r="AO12" s="52">
        <f t="shared" si="1"/>
        <v>0</v>
      </c>
      <c r="AP12" s="52">
        <f t="shared" si="1"/>
        <v>0</v>
      </c>
      <c r="AQ12" s="52">
        <f t="shared" ref="AQ12" si="2">COUNTIFS(AP34:AP1042,"1 X CP")</f>
        <v>0</v>
      </c>
      <c r="AR12" s="52">
        <f t="shared" ref="AR12" si="3">COUNTIFS(AQ34:AQ1042,"1 X CP")</f>
        <v>0</v>
      </c>
      <c r="AS12" s="52">
        <f t="shared" ref="AS12" si="4">COUNTIFS(AR34:AR1042,"1 X CP")</f>
        <v>0</v>
      </c>
      <c r="AT12" s="52">
        <f t="shared" ref="AT12" si="5">COUNTIFS(AS34:AS1042,"1 X CP")</f>
        <v>0</v>
      </c>
      <c r="AU12" s="52">
        <f t="shared" ref="AU12" si="6">COUNTIFS(AT34:AT1042,"1 X CP")</f>
        <v>0</v>
      </c>
      <c r="AV12" s="52">
        <f t="shared" ref="AV12" si="7">COUNTIFS(AU34:AU1042,"1 X CP")</f>
        <v>0</v>
      </c>
      <c r="AW12" s="52">
        <f t="shared" ref="AW12" si="8">COUNTIFS(AV34:AV1042,"1 X CP")</f>
        <v>0</v>
      </c>
      <c r="AX12" s="52">
        <f t="shared" ref="AX12:AY12" si="9">COUNTIFS(AW34:AW1042,"1 X CP")</f>
        <v>0</v>
      </c>
      <c r="AY12" s="52">
        <f t="shared" si="9"/>
        <v>0</v>
      </c>
    </row>
    <row r="13" spans="1:51">
      <c r="B13" t="s">
        <v>75</v>
      </c>
      <c r="C13" s="52">
        <f t="shared" ref="C13:AP13" si="10">COUNTIFS(B34:B1043,"1 X FO")</f>
        <v>0</v>
      </c>
      <c r="D13" s="52">
        <f t="shared" si="10"/>
        <v>0</v>
      </c>
      <c r="E13" s="52">
        <f t="shared" si="10"/>
        <v>0</v>
      </c>
      <c r="F13" s="52">
        <f t="shared" si="10"/>
        <v>0</v>
      </c>
      <c r="G13" s="52">
        <f t="shared" si="10"/>
        <v>0</v>
      </c>
      <c r="H13" s="52">
        <f t="shared" si="10"/>
        <v>0</v>
      </c>
      <c r="I13" s="52">
        <f t="shared" si="10"/>
        <v>0</v>
      </c>
      <c r="J13" s="52">
        <f t="shared" si="10"/>
        <v>0</v>
      </c>
      <c r="K13" s="52">
        <f t="shared" si="10"/>
        <v>0</v>
      </c>
      <c r="L13" s="52">
        <f t="shared" si="10"/>
        <v>0</v>
      </c>
      <c r="M13" s="52">
        <f t="shared" si="10"/>
        <v>0</v>
      </c>
      <c r="N13" s="52">
        <f>COUNTIFS(M34:M1043,"1 X FO")</f>
        <v>0</v>
      </c>
      <c r="O13" s="52">
        <f>COUNTIFS(N34:N1043,"1 X FO")</f>
        <v>1</v>
      </c>
      <c r="P13" s="52">
        <f t="shared" si="10"/>
        <v>0</v>
      </c>
      <c r="Q13" s="52">
        <f t="shared" si="10"/>
        <v>2</v>
      </c>
      <c r="R13" s="52">
        <f t="shared" si="10"/>
        <v>0</v>
      </c>
      <c r="S13" s="52">
        <f t="shared" si="10"/>
        <v>0</v>
      </c>
      <c r="T13" s="52">
        <f t="shared" si="10"/>
        <v>0</v>
      </c>
      <c r="U13" s="52">
        <f t="shared" si="10"/>
        <v>1</v>
      </c>
      <c r="V13" s="52">
        <f t="shared" si="10"/>
        <v>0</v>
      </c>
      <c r="W13" s="52">
        <f>COUNTIFS(V34:V1043,"1 X FO")</f>
        <v>0</v>
      </c>
      <c r="X13" s="52">
        <f>COUNTIFS(W34:W1043,"1 X FO")</f>
        <v>2</v>
      </c>
      <c r="Y13" s="52">
        <f t="shared" si="10"/>
        <v>0</v>
      </c>
      <c r="Z13" s="52">
        <f t="shared" si="10"/>
        <v>0</v>
      </c>
      <c r="AA13" s="52">
        <f t="shared" si="10"/>
        <v>0</v>
      </c>
      <c r="AB13" s="52">
        <f t="shared" si="10"/>
        <v>0</v>
      </c>
      <c r="AC13" s="52">
        <f t="shared" si="10"/>
        <v>4</v>
      </c>
      <c r="AD13" s="52">
        <f t="shared" si="10"/>
        <v>4</v>
      </c>
      <c r="AE13" s="52">
        <f t="shared" si="10"/>
        <v>2</v>
      </c>
      <c r="AF13" s="52">
        <f t="shared" si="10"/>
        <v>0</v>
      </c>
      <c r="AG13" s="52">
        <f t="shared" si="10"/>
        <v>5</v>
      </c>
      <c r="AH13" s="52">
        <f t="shared" si="10"/>
        <v>0</v>
      </c>
      <c r="AI13" s="52">
        <f t="shared" si="10"/>
        <v>0</v>
      </c>
      <c r="AJ13" s="52">
        <f t="shared" si="10"/>
        <v>0</v>
      </c>
      <c r="AK13" s="52">
        <f t="shared" si="10"/>
        <v>0</v>
      </c>
      <c r="AL13" s="52">
        <f t="shared" si="10"/>
        <v>0</v>
      </c>
      <c r="AM13" s="52">
        <f t="shared" si="10"/>
        <v>0</v>
      </c>
      <c r="AN13" s="52">
        <f t="shared" si="10"/>
        <v>0</v>
      </c>
      <c r="AO13" s="52">
        <f t="shared" si="10"/>
        <v>0</v>
      </c>
      <c r="AP13" s="52">
        <f t="shared" si="10"/>
        <v>0</v>
      </c>
      <c r="AQ13" s="52">
        <f t="shared" ref="AQ13" si="11">COUNTIFS(AP34:AP1043,"1 X FO")</f>
        <v>0</v>
      </c>
      <c r="AR13" s="52">
        <f t="shared" ref="AR13" si="12">COUNTIFS(AQ34:AQ1043,"1 X FO")</f>
        <v>0</v>
      </c>
      <c r="AS13" s="52">
        <f t="shared" ref="AS13" si="13">COUNTIFS(AR34:AR1043,"1 X FO")</f>
        <v>0</v>
      </c>
      <c r="AT13" s="52">
        <f t="shared" ref="AT13" si="14">COUNTIFS(AS34:AS1043,"1 X FO")</f>
        <v>0</v>
      </c>
      <c r="AU13" s="52">
        <f t="shared" ref="AU13" si="15">COUNTIFS(AT34:AT1043,"1 X FO")</f>
        <v>0</v>
      </c>
      <c r="AV13" s="52">
        <f t="shared" ref="AV13" si="16">COUNTIFS(AU34:AU1043,"1 X FO")</f>
        <v>0</v>
      </c>
      <c r="AW13" s="52">
        <f t="shared" ref="AW13" si="17">COUNTIFS(AV34:AV1043,"1 X FO")</f>
        <v>0</v>
      </c>
      <c r="AX13" s="52">
        <f t="shared" ref="AX13:AY13" si="18">COUNTIFS(AW34:AW1043,"1 X FO")</f>
        <v>0</v>
      </c>
      <c r="AY13" s="52">
        <f t="shared" si="18"/>
        <v>0</v>
      </c>
    </row>
    <row r="14" spans="1:51">
      <c r="B14" t="s">
        <v>127</v>
      </c>
      <c r="C14" s="52">
        <f t="shared" ref="C14:M14" si="19">COUNTIFS(B34:B1043,"1 X CAD")</f>
        <v>0</v>
      </c>
      <c r="D14" s="52">
        <f t="shared" si="19"/>
        <v>0</v>
      </c>
      <c r="E14" s="52">
        <f t="shared" si="19"/>
        <v>0</v>
      </c>
      <c r="F14" s="52">
        <f t="shared" si="19"/>
        <v>0</v>
      </c>
      <c r="G14" s="52">
        <f t="shared" si="19"/>
        <v>0</v>
      </c>
      <c r="H14" s="52">
        <f t="shared" si="19"/>
        <v>0</v>
      </c>
      <c r="I14" s="52">
        <f t="shared" si="19"/>
        <v>0</v>
      </c>
      <c r="J14" s="52">
        <f t="shared" si="19"/>
        <v>0</v>
      </c>
      <c r="K14" s="52">
        <f t="shared" si="19"/>
        <v>0</v>
      </c>
      <c r="L14" s="52">
        <f t="shared" si="19"/>
        <v>0</v>
      </c>
      <c r="M14" s="52">
        <f t="shared" si="19"/>
        <v>0</v>
      </c>
      <c r="N14" s="52">
        <f>COUNTIFS(M34:M1043,"1 X CAD")</f>
        <v>0</v>
      </c>
      <c r="O14" s="52">
        <f>COUNTIFS(N34:N1043,"1 X CAD")</f>
        <v>0</v>
      </c>
      <c r="P14" s="52">
        <f t="shared" ref="P14:AP14" si="20">COUNTIFS(O34:O1043,"1 X CAD")</f>
        <v>0</v>
      </c>
      <c r="Q14" s="52">
        <f t="shared" si="20"/>
        <v>0</v>
      </c>
      <c r="R14" s="52">
        <f t="shared" si="20"/>
        <v>0</v>
      </c>
      <c r="S14" s="52">
        <f t="shared" si="20"/>
        <v>0</v>
      </c>
      <c r="T14" s="52">
        <f t="shared" si="20"/>
        <v>0</v>
      </c>
      <c r="U14" s="52">
        <f t="shared" si="20"/>
        <v>0</v>
      </c>
      <c r="V14" s="52">
        <f t="shared" si="20"/>
        <v>0</v>
      </c>
      <c r="W14" s="52">
        <f>COUNTIFS(V34:V1043,"1 X CAD")</f>
        <v>0</v>
      </c>
      <c r="X14" s="52">
        <f>COUNTIFS(W34:W1043,"1 X CAD")</f>
        <v>0</v>
      </c>
      <c r="Y14" s="52">
        <f t="shared" si="20"/>
        <v>0</v>
      </c>
      <c r="Z14" s="52">
        <f t="shared" si="20"/>
        <v>0</v>
      </c>
      <c r="AA14" s="52">
        <f t="shared" si="20"/>
        <v>0</v>
      </c>
      <c r="AB14" s="52">
        <f t="shared" si="20"/>
        <v>0</v>
      </c>
      <c r="AC14" s="52">
        <f t="shared" si="20"/>
        <v>0</v>
      </c>
      <c r="AD14" s="52">
        <f t="shared" si="20"/>
        <v>0</v>
      </c>
      <c r="AE14" s="52">
        <f t="shared" si="20"/>
        <v>0</v>
      </c>
      <c r="AF14" s="52">
        <f t="shared" si="20"/>
        <v>0</v>
      </c>
      <c r="AG14" s="52">
        <f t="shared" si="20"/>
        <v>0</v>
      </c>
      <c r="AH14" s="52">
        <f t="shared" si="20"/>
        <v>0</v>
      </c>
      <c r="AI14" s="52">
        <f t="shared" si="20"/>
        <v>0</v>
      </c>
      <c r="AJ14" s="52">
        <f t="shared" si="20"/>
        <v>0</v>
      </c>
      <c r="AK14" s="52">
        <f t="shared" si="20"/>
        <v>0</v>
      </c>
      <c r="AL14" s="52">
        <f t="shared" si="20"/>
        <v>0</v>
      </c>
      <c r="AM14" s="52">
        <f t="shared" si="20"/>
        <v>0</v>
      </c>
      <c r="AN14" s="52">
        <f t="shared" si="20"/>
        <v>0</v>
      </c>
      <c r="AO14" s="52">
        <f t="shared" si="20"/>
        <v>0</v>
      </c>
      <c r="AP14" s="52">
        <f t="shared" si="20"/>
        <v>0</v>
      </c>
      <c r="AQ14" s="52">
        <f t="shared" ref="AQ14" si="21">COUNTIFS(AP34:AP1043,"1 X CAD")</f>
        <v>0</v>
      </c>
      <c r="AR14" s="52">
        <f t="shared" ref="AR14" si="22">COUNTIFS(AQ34:AQ1043,"1 X CAD")</f>
        <v>0</v>
      </c>
      <c r="AS14" s="52">
        <f t="shared" ref="AS14" si="23">COUNTIFS(AR34:AR1043,"1 X CAD")</f>
        <v>0</v>
      </c>
      <c r="AT14" s="52">
        <f t="shared" ref="AT14" si="24">COUNTIFS(AS34:AS1043,"1 X CAD")</f>
        <v>0</v>
      </c>
      <c r="AU14" s="52">
        <f t="shared" ref="AU14" si="25">COUNTIFS(AT34:AT1043,"1 X CAD")</f>
        <v>0</v>
      </c>
      <c r="AV14" s="52">
        <f t="shared" ref="AV14" si="26">COUNTIFS(AU34:AU1043,"1 X CAD")</f>
        <v>0</v>
      </c>
      <c r="AW14" s="52">
        <f t="shared" ref="AW14" si="27">COUNTIFS(AV34:AV1043,"1 X CAD")</f>
        <v>0</v>
      </c>
      <c r="AX14" s="52">
        <f t="shared" ref="AX14:AY14" si="28">COUNTIFS(AW34:AW1043,"1 X CAD")</f>
        <v>0</v>
      </c>
      <c r="AY14" s="52">
        <f t="shared" si="28"/>
        <v>0</v>
      </c>
    </row>
    <row r="15" spans="1:51">
      <c r="D15">
        <f>SUM(D12:E14)</f>
        <v>0</v>
      </c>
      <c r="F15">
        <f>SUM(F12:G14)</f>
        <v>0</v>
      </c>
      <c r="H15">
        <f>SUM(H12:I14)</f>
        <v>0</v>
      </c>
      <c r="J15">
        <f>SUM(J12:K14)</f>
        <v>0</v>
      </c>
      <c r="L15">
        <f>SUM(L12:M14)</f>
        <v>0</v>
      </c>
      <c r="N15">
        <f>SUM(N12:O14)</f>
        <v>1</v>
      </c>
      <c r="P15">
        <f>SUM(P12:Q14)</f>
        <v>2</v>
      </c>
      <c r="R15">
        <f>SUM(R12:S14)</f>
        <v>0</v>
      </c>
      <c r="T15">
        <f>SUM(T12:U14)</f>
        <v>3</v>
      </c>
      <c r="V15">
        <f>SUM(V12:W14)</f>
        <v>0</v>
      </c>
      <c r="X15">
        <f>SUM(X12:Y14)</f>
        <v>2</v>
      </c>
    </row>
    <row r="16" spans="1:51">
      <c r="A16" t="s">
        <v>209</v>
      </c>
    </row>
    <row r="17" spans="1:51">
      <c r="B17" t="s">
        <v>6</v>
      </c>
      <c r="C17" s="174">
        <v>1.5</v>
      </c>
      <c r="D17" s="171">
        <f t="shared" ref="D17:S21" si="29">C17</f>
        <v>1.5</v>
      </c>
      <c r="E17" s="171">
        <f t="shared" si="29"/>
        <v>1.5</v>
      </c>
      <c r="F17" s="171">
        <f t="shared" si="29"/>
        <v>1.5</v>
      </c>
      <c r="G17" s="171">
        <f t="shared" si="29"/>
        <v>1.5</v>
      </c>
      <c r="H17" s="171">
        <f t="shared" si="29"/>
        <v>1.5</v>
      </c>
      <c r="I17" s="171">
        <f t="shared" si="29"/>
        <v>1.5</v>
      </c>
      <c r="J17" s="171">
        <f t="shared" si="29"/>
        <v>1.5</v>
      </c>
      <c r="K17" s="171">
        <f t="shared" si="29"/>
        <v>1.5</v>
      </c>
      <c r="L17" s="171">
        <f t="shared" si="29"/>
        <v>1.5</v>
      </c>
      <c r="M17" s="171">
        <f t="shared" si="29"/>
        <v>1.5</v>
      </c>
      <c r="N17" s="171">
        <f t="shared" si="29"/>
        <v>1.5</v>
      </c>
      <c r="O17" s="171">
        <f t="shared" si="29"/>
        <v>1.5</v>
      </c>
      <c r="P17" s="171">
        <f t="shared" si="29"/>
        <v>1.5</v>
      </c>
      <c r="Q17" s="171">
        <f t="shared" si="29"/>
        <v>1.5</v>
      </c>
      <c r="R17" s="171">
        <f t="shared" si="29"/>
        <v>1.5</v>
      </c>
      <c r="S17" s="171">
        <f t="shared" si="29"/>
        <v>1.5</v>
      </c>
      <c r="T17" s="171">
        <f t="shared" ref="T17:AI21" si="30">S17</f>
        <v>1.5</v>
      </c>
      <c r="U17" s="171">
        <f t="shared" si="30"/>
        <v>1.5</v>
      </c>
      <c r="V17" s="171">
        <f t="shared" si="30"/>
        <v>1.5</v>
      </c>
      <c r="W17" s="171">
        <f t="shared" si="30"/>
        <v>1.5</v>
      </c>
      <c r="X17" s="171">
        <f t="shared" si="30"/>
        <v>1.5</v>
      </c>
      <c r="Y17" s="171">
        <f t="shared" si="30"/>
        <v>1.5</v>
      </c>
      <c r="Z17" s="171">
        <f t="shared" si="30"/>
        <v>1.5</v>
      </c>
      <c r="AA17" s="171">
        <f t="shared" si="30"/>
        <v>1.5</v>
      </c>
      <c r="AB17" s="171">
        <f t="shared" si="30"/>
        <v>1.5</v>
      </c>
      <c r="AC17" s="171">
        <f t="shared" si="30"/>
        <v>1.5</v>
      </c>
      <c r="AD17" s="171">
        <f t="shared" si="30"/>
        <v>1.5</v>
      </c>
      <c r="AE17" s="171">
        <f t="shared" si="30"/>
        <v>1.5</v>
      </c>
      <c r="AF17" s="171">
        <f t="shared" si="30"/>
        <v>1.5</v>
      </c>
      <c r="AG17" s="171">
        <f t="shared" si="30"/>
        <v>1.5</v>
      </c>
      <c r="AH17" s="171">
        <f t="shared" si="30"/>
        <v>1.5</v>
      </c>
      <c r="AI17" s="171">
        <f t="shared" si="30"/>
        <v>1.5</v>
      </c>
      <c r="AJ17" s="171">
        <f t="shared" ref="AJ17:AP21" si="31">AI17</f>
        <v>1.5</v>
      </c>
      <c r="AK17" s="171">
        <f t="shared" si="31"/>
        <v>1.5</v>
      </c>
      <c r="AL17" s="171">
        <f t="shared" si="31"/>
        <v>1.5</v>
      </c>
      <c r="AM17" s="171">
        <f t="shared" si="31"/>
        <v>1.5</v>
      </c>
      <c r="AN17" s="171">
        <f t="shared" si="31"/>
        <v>1.5</v>
      </c>
      <c r="AO17" s="171">
        <f t="shared" si="31"/>
        <v>1.5</v>
      </c>
      <c r="AP17" s="171">
        <f t="shared" si="31"/>
        <v>1.5</v>
      </c>
      <c r="AQ17" s="171">
        <f t="shared" ref="AQ17:AQ21" si="32">AP17</f>
        <v>1.5</v>
      </c>
      <c r="AR17" s="171">
        <f t="shared" ref="AR17:AR21" si="33">AQ17</f>
        <v>1.5</v>
      </c>
      <c r="AS17" s="171">
        <f t="shared" ref="AS17:AS21" si="34">AR17</f>
        <v>1.5</v>
      </c>
      <c r="AT17" s="171">
        <f t="shared" ref="AT17:AT21" si="35">AS17</f>
        <v>1.5</v>
      </c>
      <c r="AU17" s="171">
        <f t="shared" ref="AU17:AU21" si="36">AT17</f>
        <v>1.5</v>
      </c>
      <c r="AV17" s="171">
        <f t="shared" ref="AV17:AV21" si="37">AU17</f>
        <v>1.5</v>
      </c>
      <c r="AW17" s="171">
        <f t="shared" ref="AW17:AW21" si="38">AV17</f>
        <v>1.5</v>
      </c>
      <c r="AX17" s="171">
        <f t="shared" ref="AX17:AY21" si="39">AW17</f>
        <v>1.5</v>
      </c>
      <c r="AY17" s="171">
        <f t="shared" si="39"/>
        <v>1.5</v>
      </c>
    </row>
    <row r="18" spans="1:51">
      <c r="B18" t="s">
        <v>7</v>
      </c>
      <c r="C18" s="175">
        <v>3.8</v>
      </c>
      <c r="D18" s="171">
        <f t="shared" si="29"/>
        <v>3.8</v>
      </c>
      <c r="E18" s="171">
        <f t="shared" si="29"/>
        <v>3.8</v>
      </c>
      <c r="F18" s="171">
        <f t="shared" si="29"/>
        <v>3.8</v>
      </c>
      <c r="G18" s="171">
        <f t="shared" si="29"/>
        <v>3.8</v>
      </c>
      <c r="H18" s="171">
        <f t="shared" si="29"/>
        <v>3.8</v>
      </c>
      <c r="I18" s="171">
        <f t="shared" si="29"/>
        <v>3.8</v>
      </c>
      <c r="J18" s="171">
        <f t="shared" si="29"/>
        <v>3.8</v>
      </c>
      <c r="K18" s="171">
        <f t="shared" si="29"/>
        <v>3.8</v>
      </c>
      <c r="L18" s="171">
        <f t="shared" si="29"/>
        <v>3.8</v>
      </c>
      <c r="M18" s="171">
        <f t="shared" si="29"/>
        <v>3.8</v>
      </c>
      <c r="N18" s="171">
        <f t="shared" si="29"/>
        <v>3.8</v>
      </c>
      <c r="O18" s="171">
        <f t="shared" si="29"/>
        <v>3.8</v>
      </c>
      <c r="P18" s="171">
        <f t="shared" si="29"/>
        <v>3.8</v>
      </c>
      <c r="Q18" s="171">
        <f t="shared" si="29"/>
        <v>3.8</v>
      </c>
      <c r="R18" s="171">
        <f t="shared" si="29"/>
        <v>3.8</v>
      </c>
      <c r="S18" s="171">
        <f t="shared" si="29"/>
        <v>3.8</v>
      </c>
      <c r="T18" s="171">
        <f t="shared" si="30"/>
        <v>3.8</v>
      </c>
      <c r="U18" s="171">
        <f t="shared" si="30"/>
        <v>3.8</v>
      </c>
      <c r="V18" s="171">
        <f t="shared" si="30"/>
        <v>3.8</v>
      </c>
      <c r="W18" s="171">
        <f t="shared" si="30"/>
        <v>3.8</v>
      </c>
      <c r="X18" s="171">
        <f t="shared" si="30"/>
        <v>3.8</v>
      </c>
      <c r="Y18" s="171">
        <f t="shared" si="30"/>
        <v>3.8</v>
      </c>
      <c r="Z18" s="171">
        <f t="shared" si="30"/>
        <v>3.8</v>
      </c>
      <c r="AA18" s="171">
        <f t="shared" si="30"/>
        <v>3.8</v>
      </c>
      <c r="AB18" s="171">
        <f t="shared" si="30"/>
        <v>3.8</v>
      </c>
      <c r="AC18" s="171">
        <f t="shared" si="30"/>
        <v>3.8</v>
      </c>
      <c r="AD18" s="171">
        <f t="shared" si="30"/>
        <v>3.8</v>
      </c>
      <c r="AE18" s="171">
        <f t="shared" si="30"/>
        <v>3.8</v>
      </c>
      <c r="AF18" s="171">
        <f t="shared" si="30"/>
        <v>3.8</v>
      </c>
      <c r="AG18" s="171">
        <f t="shared" si="30"/>
        <v>3.8</v>
      </c>
      <c r="AH18" s="171">
        <f t="shared" si="30"/>
        <v>3.8</v>
      </c>
      <c r="AI18" s="171">
        <f t="shared" si="30"/>
        <v>3.8</v>
      </c>
      <c r="AJ18" s="171">
        <f t="shared" si="31"/>
        <v>3.8</v>
      </c>
      <c r="AK18" s="171">
        <f t="shared" si="31"/>
        <v>3.8</v>
      </c>
      <c r="AL18" s="171">
        <f t="shared" si="31"/>
        <v>3.8</v>
      </c>
      <c r="AM18" s="171">
        <f t="shared" si="31"/>
        <v>3.8</v>
      </c>
      <c r="AN18" s="171">
        <f t="shared" si="31"/>
        <v>3.8</v>
      </c>
      <c r="AO18" s="171">
        <f t="shared" si="31"/>
        <v>3.8</v>
      </c>
      <c r="AP18" s="171">
        <f t="shared" si="31"/>
        <v>3.8</v>
      </c>
      <c r="AQ18" s="171">
        <f t="shared" si="32"/>
        <v>3.8</v>
      </c>
      <c r="AR18" s="171">
        <f t="shared" si="33"/>
        <v>3.8</v>
      </c>
      <c r="AS18" s="171">
        <f t="shared" si="34"/>
        <v>3.8</v>
      </c>
      <c r="AT18" s="171">
        <f t="shared" si="35"/>
        <v>3.8</v>
      </c>
      <c r="AU18" s="171">
        <f t="shared" si="36"/>
        <v>3.8</v>
      </c>
      <c r="AV18" s="171">
        <f t="shared" si="37"/>
        <v>3.8</v>
      </c>
      <c r="AW18" s="171">
        <f t="shared" si="38"/>
        <v>3.8</v>
      </c>
      <c r="AX18" s="171">
        <f t="shared" si="39"/>
        <v>3.8</v>
      </c>
      <c r="AY18" s="171">
        <f t="shared" si="39"/>
        <v>3.8</v>
      </c>
    </row>
    <row r="19" spans="1:51">
      <c r="B19" t="s">
        <v>8</v>
      </c>
      <c r="C19" s="172">
        <v>2.7</v>
      </c>
      <c r="D19" s="171">
        <f t="shared" si="29"/>
        <v>2.7</v>
      </c>
      <c r="E19" s="171">
        <f t="shared" si="29"/>
        <v>2.7</v>
      </c>
      <c r="F19" s="171">
        <f t="shared" si="29"/>
        <v>2.7</v>
      </c>
      <c r="G19" s="171">
        <f t="shared" si="29"/>
        <v>2.7</v>
      </c>
      <c r="H19" s="171">
        <f t="shared" si="29"/>
        <v>2.7</v>
      </c>
      <c r="I19" s="171">
        <f t="shared" si="29"/>
        <v>2.7</v>
      </c>
      <c r="J19" s="171">
        <f t="shared" si="29"/>
        <v>2.7</v>
      </c>
      <c r="K19" s="171">
        <f t="shared" si="29"/>
        <v>2.7</v>
      </c>
      <c r="L19" s="171">
        <f t="shared" si="29"/>
        <v>2.7</v>
      </c>
      <c r="M19" s="171">
        <f t="shared" si="29"/>
        <v>2.7</v>
      </c>
      <c r="N19" s="171">
        <f t="shared" si="29"/>
        <v>2.7</v>
      </c>
      <c r="O19" s="171">
        <f t="shared" si="29"/>
        <v>2.7</v>
      </c>
      <c r="P19" s="171">
        <f t="shared" si="29"/>
        <v>2.7</v>
      </c>
      <c r="Q19" s="171">
        <f t="shared" si="29"/>
        <v>2.7</v>
      </c>
      <c r="R19" s="171">
        <f t="shared" si="29"/>
        <v>2.7</v>
      </c>
      <c r="S19" s="171">
        <f t="shared" si="29"/>
        <v>2.7</v>
      </c>
      <c r="T19" s="171">
        <f t="shared" si="30"/>
        <v>2.7</v>
      </c>
      <c r="U19" s="171">
        <f t="shared" si="30"/>
        <v>2.7</v>
      </c>
      <c r="V19" s="171">
        <f t="shared" si="30"/>
        <v>2.7</v>
      </c>
      <c r="W19" s="171">
        <f t="shared" si="30"/>
        <v>2.7</v>
      </c>
      <c r="X19" s="171">
        <f t="shared" si="30"/>
        <v>2.7</v>
      </c>
      <c r="Y19" s="171">
        <f t="shared" si="30"/>
        <v>2.7</v>
      </c>
      <c r="Z19" s="171">
        <f t="shared" si="30"/>
        <v>2.7</v>
      </c>
      <c r="AA19" s="171">
        <f t="shared" si="30"/>
        <v>2.7</v>
      </c>
      <c r="AB19" s="171">
        <f t="shared" si="30"/>
        <v>2.7</v>
      </c>
      <c r="AC19" s="171">
        <f t="shared" si="30"/>
        <v>2.7</v>
      </c>
      <c r="AD19" s="171">
        <f t="shared" si="30"/>
        <v>2.7</v>
      </c>
      <c r="AE19" s="171">
        <f t="shared" si="30"/>
        <v>2.7</v>
      </c>
      <c r="AF19" s="171">
        <f t="shared" si="30"/>
        <v>2.7</v>
      </c>
      <c r="AG19" s="171">
        <f t="shared" si="30"/>
        <v>2.7</v>
      </c>
      <c r="AH19" s="171">
        <f t="shared" si="30"/>
        <v>2.7</v>
      </c>
      <c r="AI19" s="171">
        <f t="shared" si="30"/>
        <v>2.7</v>
      </c>
      <c r="AJ19" s="171">
        <f t="shared" si="31"/>
        <v>2.7</v>
      </c>
      <c r="AK19" s="171">
        <f t="shared" si="31"/>
        <v>2.7</v>
      </c>
      <c r="AL19" s="171">
        <f t="shared" si="31"/>
        <v>2.7</v>
      </c>
      <c r="AM19" s="171">
        <f t="shared" si="31"/>
        <v>2.7</v>
      </c>
      <c r="AN19" s="171">
        <f t="shared" si="31"/>
        <v>2.7</v>
      </c>
      <c r="AO19" s="171">
        <f t="shared" si="31"/>
        <v>2.7</v>
      </c>
      <c r="AP19" s="171">
        <f t="shared" si="31"/>
        <v>2.7</v>
      </c>
      <c r="AQ19" s="171">
        <f t="shared" si="32"/>
        <v>2.7</v>
      </c>
      <c r="AR19" s="171">
        <f t="shared" si="33"/>
        <v>2.7</v>
      </c>
      <c r="AS19" s="171">
        <f t="shared" si="34"/>
        <v>2.7</v>
      </c>
      <c r="AT19" s="171">
        <f t="shared" si="35"/>
        <v>2.7</v>
      </c>
      <c r="AU19" s="171">
        <f t="shared" si="36"/>
        <v>2.7</v>
      </c>
      <c r="AV19" s="171">
        <f t="shared" si="37"/>
        <v>2.7</v>
      </c>
      <c r="AW19" s="171">
        <f t="shared" si="38"/>
        <v>2.7</v>
      </c>
      <c r="AX19" s="171">
        <f t="shared" si="39"/>
        <v>2.7</v>
      </c>
      <c r="AY19" s="171">
        <f t="shared" si="39"/>
        <v>2.7</v>
      </c>
    </row>
    <row r="20" spans="1:51">
      <c r="B20" t="s">
        <v>10</v>
      </c>
      <c r="C20" s="172">
        <v>0</v>
      </c>
      <c r="D20" s="171">
        <f t="shared" si="29"/>
        <v>0</v>
      </c>
      <c r="E20" s="171">
        <f t="shared" si="29"/>
        <v>0</v>
      </c>
      <c r="F20" s="171">
        <f t="shared" si="29"/>
        <v>0</v>
      </c>
      <c r="G20" s="171">
        <f t="shared" si="29"/>
        <v>0</v>
      </c>
      <c r="H20" s="171">
        <f t="shared" si="29"/>
        <v>0</v>
      </c>
      <c r="I20" s="171">
        <f t="shared" si="29"/>
        <v>0</v>
      </c>
      <c r="J20" s="171">
        <f t="shared" si="29"/>
        <v>0</v>
      </c>
      <c r="K20" s="171">
        <f t="shared" si="29"/>
        <v>0</v>
      </c>
      <c r="L20" s="171">
        <f t="shared" si="29"/>
        <v>0</v>
      </c>
      <c r="M20" s="171">
        <f t="shared" si="29"/>
        <v>0</v>
      </c>
      <c r="N20" s="171">
        <f t="shared" si="29"/>
        <v>0</v>
      </c>
      <c r="O20" s="171">
        <f t="shared" si="29"/>
        <v>0</v>
      </c>
      <c r="P20" s="171">
        <f t="shared" si="29"/>
        <v>0</v>
      </c>
      <c r="Q20" s="171">
        <f t="shared" si="29"/>
        <v>0</v>
      </c>
      <c r="R20" s="171">
        <f t="shared" si="29"/>
        <v>0</v>
      </c>
      <c r="S20" s="171">
        <f t="shared" si="29"/>
        <v>0</v>
      </c>
      <c r="T20" s="171">
        <f t="shared" si="30"/>
        <v>0</v>
      </c>
      <c r="U20" s="171">
        <f t="shared" si="30"/>
        <v>0</v>
      </c>
      <c r="V20" s="171">
        <f t="shared" si="30"/>
        <v>0</v>
      </c>
      <c r="W20" s="171">
        <f t="shared" si="30"/>
        <v>0</v>
      </c>
      <c r="X20" s="171">
        <f t="shared" si="30"/>
        <v>0</v>
      </c>
      <c r="Y20" s="171">
        <f t="shared" si="30"/>
        <v>0</v>
      </c>
      <c r="Z20" s="171">
        <f t="shared" si="30"/>
        <v>0</v>
      </c>
      <c r="AA20" s="171">
        <f t="shared" si="30"/>
        <v>0</v>
      </c>
      <c r="AB20" s="171">
        <f t="shared" si="30"/>
        <v>0</v>
      </c>
      <c r="AC20" s="171">
        <f t="shared" si="30"/>
        <v>0</v>
      </c>
      <c r="AD20" s="171">
        <f t="shared" si="30"/>
        <v>0</v>
      </c>
      <c r="AE20" s="171">
        <f t="shared" si="30"/>
        <v>0</v>
      </c>
      <c r="AF20" s="171">
        <f t="shared" si="30"/>
        <v>0</v>
      </c>
      <c r="AG20" s="171">
        <f t="shared" si="30"/>
        <v>0</v>
      </c>
      <c r="AH20" s="171">
        <f t="shared" si="30"/>
        <v>0</v>
      </c>
      <c r="AI20" s="171">
        <f t="shared" si="30"/>
        <v>0</v>
      </c>
      <c r="AJ20" s="171">
        <f t="shared" si="31"/>
        <v>0</v>
      </c>
      <c r="AK20" s="171">
        <f t="shared" si="31"/>
        <v>0</v>
      </c>
      <c r="AL20" s="171">
        <f t="shared" si="31"/>
        <v>0</v>
      </c>
      <c r="AM20" s="171">
        <f t="shared" si="31"/>
        <v>0</v>
      </c>
      <c r="AN20" s="171">
        <f t="shared" si="31"/>
        <v>0</v>
      </c>
      <c r="AO20" s="171">
        <f t="shared" si="31"/>
        <v>0</v>
      </c>
      <c r="AP20" s="171">
        <f t="shared" si="31"/>
        <v>0</v>
      </c>
      <c r="AQ20" s="171">
        <f t="shared" si="32"/>
        <v>0</v>
      </c>
      <c r="AR20" s="171">
        <f t="shared" si="33"/>
        <v>0</v>
      </c>
      <c r="AS20" s="171">
        <f t="shared" si="34"/>
        <v>0</v>
      </c>
      <c r="AT20" s="171">
        <f t="shared" si="35"/>
        <v>0</v>
      </c>
      <c r="AU20" s="171">
        <f t="shared" si="36"/>
        <v>0</v>
      </c>
      <c r="AV20" s="171">
        <f t="shared" si="37"/>
        <v>0</v>
      </c>
      <c r="AW20" s="171">
        <f t="shared" si="38"/>
        <v>0</v>
      </c>
      <c r="AX20" s="171">
        <f t="shared" si="39"/>
        <v>0</v>
      </c>
      <c r="AY20" s="171">
        <f t="shared" si="39"/>
        <v>0</v>
      </c>
    </row>
    <row r="21" spans="1:51">
      <c r="B21" t="s">
        <v>11</v>
      </c>
      <c r="C21" s="173">
        <v>0</v>
      </c>
      <c r="D21" s="171">
        <f t="shared" si="29"/>
        <v>0</v>
      </c>
      <c r="E21" s="171">
        <f t="shared" si="29"/>
        <v>0</v>
      </c>
      <c r="F21" s="171">
        <f t="shared" si="29"/>
        <v>0</v>
      </c>
      <c r="G21" s="171">
        <f t="shared" si="29"/>
        <v>0</v>
      </c>
      <c r="H21" s="171">
        <f t="shared" si="29"/>
        <v>0</v>
      </c>
      <c r="I21" s="171">
        <f t="shared" si="29"/>
        <v>0</v>
      </c>
      <c r="J21" s="171">
        <f t="shared" si="29"/>
        <v>0</v>
      </c>
      <c r="K21" s="171">
        <f t="shared" si="29"/>
        <v>0</v>
      </c>
      <c r="L21" s="171">
        <f t="shared" si="29"/>
        <v>0</v>
      </c>
      <c r="M21" s="171">
        <f t="shared" si="29"/>
        <v>0</v>
      </c>
      <c r="N21" s="171">
        <f t="shared" si="29"/>
        <v>0</v>
      </c>
      <c r="O21" s="171">
        <f t="shared" si="29"/>
        <v>0</v>
      </c>
      <c r="P21" s="171">
        <f t="shared" si="29"/>
        <v>0</v>
      </c>
      <c r="Q21" s="171">
        <f t="shared" si="29"/>
        <v>0</v>
      </c>
      <c r="R21" s="171">
        <f t="shared" si="29"/>
        <v>0</v>
      </c>
      <c r="S21" s="171">
        <f t="shared" si="29"/>
        <v>0</v>
      </c>
      <c r="T21" s="171">
        <f t="shared" si="30"/>
        <v>0</v>
      </c>
      <c r="U21" s="171">
        <f t="shared" si="30"/>
        <v>0</v>
      </c>
      <c r="V21" s="171">
        <f t="shared" si="30"/>
        <v>0</v>
      </c>
      <c r="W21" s="171">
        <f t="shared" si="30"/>
        <v>0</v>
      </c>
      <c r="X21" s="171">
        <f t="shared" si="30"/>
        <v>0</v>
      </c>
      <c r="Y21" s="171">
        <f t="shared" si="30"/>
        <v>0</v>
      </c>
      <c r="Z21" s="171">
        <f t="shared" si="30"/>
        <v>0</v>
      </c>
      <c r="AA21" s="171">
        <f t="shared" si="30"/>
        <v>0</v>
      </c>
      <c r="AB21" s="171">
        <f t="shared" si="30"/>
        <v>0</v>
      </c>
      <c r="AC21" s="171">
        <f t="shared" si="30"/>
        <v>0</v>
      </c>
      <c r="AD21" s="171">
        <f t="shared" si="30"/>
        <v>0</v>
      </c>
      <c r="AE21" s="171">
        <f t="shared" si="30"/>
        <v>0</v>
      </c>
      <c r="AF21" s="171">
        <f t="shared" si="30"/>
        <v>0</v>
      </c>
      <c r="AG21" s="171">
        <f t="shared" si="30"/>
        <v>0</v>
      </c>
      <c r="AH21" s="171">
        <f t="shared" si="30"/>
        <v>0</v>
      </c>
      <c r="AI21" s="171">
        <f t="shared" si="30"/>
        <v>0</v>
      </c>
      <c r="AJ21" s="171">
        <f t="shared" si="31"/>
        <v>0</v>
      </c>
      <c r="AK21" s="171">
        <f t="shared" si="31"/>
        <v>0</v>
      </c>
      <c r="AL21" s="171">
        <f t="shared" si="31"/>
        <v>0</v>
      </c>
      <c r="AM21" s="171">
        <f t="shared" si="31"/>
        <v>0</v>
      </c>
      <c r="AN21" s="171">
        <f t="shared" si="31"/>
        <v>0</v>
      </c>
      <c r="AO21" s="171">
        <f t="shared" si="31"/>
        <v>0</v>
      </c>
      <c r="AP21" s="171">
        <f t="shared" si="31"/>
        <v>0</v>
      </c>
      <c r="AQ21" s="171">
        <f t="shared" si="32"/>
        <v>0</v>
      </c>
      <c r="AR21" s="171">
        <f t="shared" si="33"/>
        <v>0</v>
      </c>
      <c r="AS21" s="171">
        <f t="shared" si="34"/>
        <v>0</v>
      </c>
      <c r="AT21" s="171">
        <f t="shared" si="35"/>
        <v>0</v>
      </c>
      <c r="AU21" s="171">
        <f t="shared" si="36"/>
        <v>0</v>
      </c>
      <c r="AV21" s="171">
        <f t="shared" si="37"/>
        <v>0</v>
      </c>
      <c r="AW21" s="171">
        <f t="shared" si="38"/>
        <v>0</v>
      </c>
      <c r="AX21" s="171">
        <f t="shared" si="39"/>
        <v>0</v>
      </c>
      <c r="AY21" s="171">
        <f t="shared" si="39"/>
        <v>0</v>
      </c>
    </row>
    <row r="22" spans="1:51">
      <c r="C22" s="148">
        <f t="shared" ref="C22:AP22" si="40">SUM(C17:C21)</f>
        <v>8</v>
      </c>
      <c r="D22" s="148">
        <f t="shared" si="40"/>
        <v>8</v>
      </c>
      <c r="E22" s="148">
        <f t="shared" si="40"/>
        <v>8</v>
      </c>
      <c r="F22" s="148">
        <f t="shared" si="40"/>
        <v>8</v>
      </c>
      <c r="G22" s="148">
        <f t="shared" si="40"/>
        <v>8</v>
      </c>
      <c r="H22" s="148">
        <f t="shared" si="40"/>
        <v>8</v>
      </c>
      <c r="I22" s="148">
        <f t="shared" si="40"/>
        <v>8</v>
      </c>
      <c r="J22" s="148">
        <f t="shared" si="40"/>
        <v>8</v>
      </c>
      <c r="K22" s="148">
        <f t="shared" si="40"/>
        <v>8</v>
      </c>
      <c r="L22" s="148">
        <f t="shared" si="40"/>
        <v>8</v>
      </c>
      <c r="M22" s="148">
        <f t="shared" si="40"/>
        <v>8</v>
      </c>
      <c r="N22" s="148">
        <f t="shared" si="40"/>
        <v>8</v>
      </c>
      <c r="O22" s="148">
        <f t="shared" si="40"/>
        <v>8</v>
      </c>
      <c r="P22" s="148">
        <f t="shared" si="40"/>
        <v>8</v>
      </c>
      <c r="Q22" s="148">
        <f t="shared" si="40"/>
        <v>8</v>
      </c>
      <c r="R22" s="148">
        <f>SUM(R17:R21)</f>
        <v>8</v>
      </c>
      <c r="S22" s="148">
        <f t="shared" si="40"/>
        <v>8</v>
      </c>
      <c r="T22" s="148">
        <f t="shared" si="40"/>
        <v>8</v>
      </c>
      <c r="U22" s="148">
        <f t="shared" si="40"/>
        <v>8</v>
      </c>
      <c r="V22" s="148">
        <f t="shared" si="40"/>
        <v>8</v>
      </c>
      <c r="W22" s="148">
        <f t="shared" si="40"/>
        <v>8</v>
      </c>
      <c r="X22" s="148">
        <f t="shared" si="40"/>
        <v>8</v>
      </c>
      <c r="Y22" s="148">
        <f t="shared" si="40"/>
        <v>8</v>
      </c>
      <c r="Z22" s="148">
        <f t="shared" si="40"/>
        <v>8</v>
      </c>
      <c r="AA22" s="148">
        <f t="shared" si="40"/>
        <v>8</v>
      </c>
      <c r="AB22" s="148">
        <f t="shared" si="40"/>
        <v>8</v>
      </c>
      <c r="AC22" s="148">
        <f t="shared" si="40"/>
        <v>8</v>
      </c>
      <c r="AD22" s="148">
        <f t="shared" si="40"/>
        <v>8</v>
      </c>
      <c r="AE22" s="148">
        <f t="shared" si="40"/>
        <v>8</v>
      </c>
      <c r="AF22" s="148">
        <f t="shared" si="40"/>
        <v>8</v>
      </c>
      <c r="AG22" s="148">
        <f t="shared" si="40"/>
        <v>8</v>
      </c>
      <c r="AH22" s="148">
        <f t="shared" si="40"/>
        <v>8</v>
      </c>
      <c r="AI22" s="148">
        <f t="shared" si="40"/>
        <v>8</v>
      </c>
      <c r="AJ22" s="148">
        <f t="shared" si="40"/>
        <v>8</v>
      </c>
      <c r="AK22" s="148">
        <f t="shared" si="40"/>
        <v>8</v>
      </c>
      <c r="AL22" s="148">
        <f t="shared" si="40"/>
        <v>8</v>
      </c>
      <c r="AM22" s="148">
        <f t="shared" si="40"/>
        <v>8</v>
      </c>
      <c r="AN22" s="148">
        <f t="shared" si="40"/>
        <v>8</v>
      </c>
      <c r="AO22" s="148">
        <f t="shared" si="40"/>
        <v>8</v>
      </c>
      <c r="AP22" s="148">
        <f t="shared" si="40"/>
        <v>8</v>
      </c>
      <c r="AQ22" s="148">
        <f t="shared" ref="AQ22:AX22" si="41">SUM(AQ17:AQ21)</f>
        <v>8</v>
      </c>
      <c r="AR22" s="148">
        <f t="shared" si="41"/>
        <v>8</v>
      </c>
      <c r="AS22" s="148">
        <f t="shared" si="41"/>
        <v>8</v>
      </c>
      <c r="AT22" s="148">
        <f t="shared" si="41"/>
        <v>8</v>
      </c>
      <c r="AU22" s="148">
        <f t="shared" si="41"/>
        <v>8</v>
      </c>
      <c r="AV22" s="148">
        <f t="shared" si="41"/>
        <v>8</v>
      </c>
      <c r="AW22" s="148">
        <f t="shared" si="41"/>
        <v>8</v>
      </c>
      <c r="AX22" s="148">
        <f t="shared" si="41"/>
        <v>8</v>
      </c>
      <c r="AY22" s="148">
        <f t="shared" ref="AY22" si="42">SUM(AY17:AY21)</f>
        <v>8</v>
      </c>
    </row>
    <row r="24" spans="1:51">
      <c r="A24" t="s">
        <v>210</v>
      </c>
      <c r="B24" s="21"/>
      <c r="C24" s="21"/>
    </row>
    <row r="25" spans="1:51">
      <c r="B25" t="s">
        <v>8</v>
      </c>
      <c r="C25" s="139" t="s">
        <v>74</v>
      </c>
      <c r="D25" s="140">
        <f>COUNTIF(D34:D616,"LT-CAD")</f>
        <v>0</v>
      </c>
      <c r="E25" s="140">
        <f t="shared" ref="E25:AP25" si="43">COUNTIF(E34:E616,"LT-CAD")</f>
        <v>0</v>
      </c>
      <c r="F25" s="140">
        <f t="shared" si="43"/>
        <v>0</v>
      </c>
      <c r="G25" s="140">
        <f t="shared" si="43"/>
        <v>0</v>
      </c>
      <c r="H25" s="140">
        <f t="shared" si="43"/>
        <v>0</v>
      </c>
      <c r="I25" s="140">
        <f t="shared" si="43"/>
        <v>0</v>
      </c>
      <c r="J25" s="140">
        <f t="shared" si="43"/>
        <v>0</v>
      </c>
      <c r="K25" s="140">
        <f t="shared" si="43"/>
        <v>0</v>
      </c>
      <c r="L25" s="140">
        <f t="shared" si="43"/>
        <v>0</v>
      </c>
      <c r="M25" s="140">
        <f>COUNTIF(M34:M616,"LT-CAD")</f>
        <v>0</v>
      </c>
      <c r="N25" s="140">
        <f>COUNTIF(N34:N616,"LT-CAD")</f>
        <v>0</v>
      </c>
      <c r="O25" s="140">
        <f t="shared" si="43"/>
        <v>0</v>
      </c>
      <c r="P25" s="140">
        <f t="shared" si="43"/>
        <v>0</v>
      </c>
      <c r="Q25" s="140">
        <f t="shared" si="43"/>
        <v>0</v>
      </c>
      <c r="R25" s="140">
        <f t="shared" si="43"/>
        <v>0</v>
      </c>
      <c r="S25" s="140">
        <f t="shared" si="43"/>
        <v>0</v>
      </c>
      <c r="T25" s="140">
        <f t="shared" si="43"/>
        <v>0</v>
      </c>
      <c r="U25" s="140">
        <f t="shared" si="43"/>
        <v>0</v>
      </c>
      <c r="V25" s="140">
        <f>COUNTIF(V34:V616,"LT-CAD")</f>
        <v>0</v>
      </c>
      <c r="W25" s="140">
        <f>COUNTIF(W34:W616,"LT-CAD")</f>
        <v>0</v>
      </c>
      <c r="X25" s="140">
        <f t="shared" si="43"/>
        <v>0</v>
      </c>
      <c r="Y25" s="140">
        <f t="shared" si="43"/>
        <v>0</v>
      </c>
      <c r="Z25" s="140">
        <f t="shared" si="43"/>
        <v>0</v>
      </c>
      <c r="AA25" s="140">
        <f t="shared" si="43"/>
        <v>0</v>
      </c>
      <c r="AB25" s="140">
        <f t="shared" si="43"/>
        <v>0</v>
      </c>
      <c r="AC25" s="140">
        <f t="shared" si="43"/>
        <v>0</v>
      </c>
      <c r="AD25" s="140">
        <f t="shared" si="43"/>
        <v>0</v>
      </c>
      <c r="AE25" s="140">
        <f t="shared" si="43"/>
        <v>0</v>
      </c>
      <c r="AF25" s="140">
        <f t="shared" si="43"/>
        <v>0</v>
      </c>
      <c r="AG25" s="140">
        <f t="shared" si="43"/>
        <v>0</v>
      </c>
      <c r="AH25" s="140">
        <f t="shared" si="43"/>
        <v>0</v>
      </c>
      <c r="AI25" s="140">
        <f t="shared" si="43"/>
        <v>0</v>
      </c>
      <c r="AJ25" s="140">
        <f t="shared" si="43"/>
        <v>0</v>
      </c>
      <c r="AK25" s="140">
        <f t="shared" si="43"/>
        <v>0</v>
      </c>
      <c r="AL25" s="140">
        <f t="shared" si="43"/>
        <v>0</v>
      </c>
      <c r="AM25" s="140">
        <f t="shared" si="43"/>
        <v>0</v>
      </c>
      <c r="AN25" s="140">
        <f t="shared" si="43"/>
        <v>0</v>
      </c>
      <c r="AO25" s="140">
        <f t="shared" si="43"/>
        <v>0</v>
      </c>
      <c r="AP25" s="140">
        <f t="shared" si="43"/>
        <v>0</v>
      </c>
      <c r="AQ25" s="140">
        <f t="shared" ref="AQ25:AX25" si="44">COUNTIF(AQ34:AQ616,"LT-CAD")</f>
        <v>0</v>
      </c>
      <c r="AR25" s="140">
        <f t="shared" si="44"/>
        <v>0</v>
      </c>
      <c r="AS25" s="140">
        <f t="shared" si="44"/>
        <v>0</v>
      </c>
      <c r="AT25" s="140">
        <f t="shared" si="44"/>
        <v>0</v>
      </c>
      <c r="AU25" s="140">
        <f t="shared" si="44"/>
        <v>0</v>
      </c>
      <c r="AV25" s="140">
        <f t="shared" si="44"/>
        <v>0</v>
      </c>
      <c r="AW25" s="140">
        <f t="shared" si="44"/>
        <v>0</v>
      </c>
      <c r="AX25" s="140">
        <f t="shared" si="44"/>
        <v>0</v>
      </c>
      <c r="AY25" s="140">
        <f t="shared" ref="AY25" si="45">COUNTIF(AY34:AY616,"LT-CAD")</f>
        <v>0</v>
      </c>
    </row>
    <row r="26" spans="1:51">
      <c r="B26" t="s">
        <v>11</v>
      </c>
      <c r="C26" s="141" t="s">
        <v>75</v>
      </c>
      <c r="D26" s="142">
        <f>COUNTIF(D34:D616,"LT-FO")</f>
        <v>0</v>
      </c>
      <c r="E26" s="142">
        <f t="shared" ref="E26:AP26" si="46">COUNTIF(E34:E616,"LT-FO")</f>
        <v>0</v>
      </c>
      <c r="F26" s="142">
        <f t="shared" si="46"/>
        <v>0</v>
      </c>
      <c r="G26" s="142">
        <f t="shared" si="46"/>
        <v>0</v>
      </c>
      <c r="H26" s="142">
        <f t="shared" si="46"/>
        <v>0</v>
      </c>
      <c r="I26" s="142">
        <f t="shared" si="46"/>
        <v>0</v>
      </c>
      <c r="J26" s="142">
        <f t="shared" si="46"/>
        <v>0</v>
      </c>
      <c r="K26" s="142">
        <f t="shared" si="46"/>
        <v>0</v>
      </c>
      <c r="L26" s="142">
        <f t="shared" si="46"/>
        <v>0</v>
      </c>
      <c r="M26" s="142">
        <f>COUNTIF(M34:M616,"LT-FO")</f>
        <v>0</v>
      </c>
      <c r="N26" s="142">
        <f>COUNTIF(N34:N616,"LT-FO")</f>
        <v>0</v>
      </c>
      <c r="O26" s="142">
        <f t="shared" si="46"/>
        <v>0</v>
      </c>
      <c r="P26" s="142">
        <f t="shared" si="46"/>
        <v>0</v>
      </c>
      <c r="Q26" s="142">
        <f t="shared" si="46"/>
        <v>0</v>
      </c>
      <c r="R26" s="142">
        <f t="shared" si="46"/>
        <v>0</v>
      </c>
      <c r="S26" s="142">
        <f t="shared" si="46"/>
        <v>1</v>
      </c>
      <c r="T26" s="142">
        <f t="shared" si="46"/>
        <v>1</v>
      </c>
      <c r="U26" s="142">
        <f t="shared" si="46"/>
        <v>3</v>
      </c>
      <c r="V26" s="142">
        <f>COUNTIF(V34:V616,"LT-FO")</f>
        <v>3</v>
      </c>
      <c r="W26" s="142">
        <f>COUNTIF(W34:W616,"LT-FO")</f>
        <v>2</v>
      </c>
      <c r="X26" s="142">
        <f t="shared" si="46"/>
        <v>2</v>
      </c>
      <c r="Y26" s="142">
        <f t="shared" si="46"/>
        <v>1</v>
      </c>
      <c r="Z26" s="142">
        <f t="shared" si="46"/>
        <v>1</v>
      </c>
      <c r="AA26" s="142">
        <f t="shared" si="46"/>
        <v>1</v>
      </c>
      <c r="AB26" s="142">
        <f t="shared" si="46"/>
        <v>3</v>
      </c>
      <c r="AC26" s="142">
        <f t="shared" si="46"/>
        <v>2</v>
      </c>
      <c r="AD26" s="142">
        <f t="shared" si="46"/>
        <v>2</v>
      </c>
      <c r="AE26" s="142">
        <f t="shared" si="46"/>
        <v>2</v>
      </c>
      <c r="AF26" s="142">
        <f t="shared" si="46"/>
        <v>0</v>
      </c>
      <c r="AG26" s="142">
        <f t="shared" si="46"/>
        <v>4</v>
      </c>
      <c r="AH26" s="142">
        <f t="shared" si="46"/>
        <v>8</v>
      </c>
      <c r="AI26" s="142">
        <f t="shared" si="46"/>
        <v>10</v>
      </c>
      <c r="AJ26" s="142">
        <f t="shared" si="46"/>
        <v>10</v>
      </c>
      <c r="AK26" s="142">
        <f t="shared" si="46"/>
        <v>11</v>
      </c>
      <c r="AL26" s="142">
        <f t="shared" si="46"/>
        <v>7</v>
      </c>
      <c r="AM26" s="142">
        <f t="shared" si="46"/>
        <v>5</v>
      </c>
      <c r="AN26" s="142">
        <f t="shared" si="46"/>
        <v>5</v>
      </c>
      <c r="AO26" s="142">
        <f t="shared" si="46"/>
        <v>0</v>
      </c>
      <c r="AP26" s="142">
        <f t="shared" si="46"/>
        <v>0</v>
      </c>
      <c r="AQ26" s="142">
        <f t="shared" ref="AQ26:AX26" si="47">COUNTIF(AQ34:AQ616,"LT-FO")</f>
        <v>0</v>
      </c>
      <c r="AR26" s="142">
        <f t="shared" si="47"/>
        <v>0</v>
      </c>
      <c r="AS26" s="142">
        <f t="shared" si="47"/>
        <v>0</v>
      </c>
      <c r="AT26" s="142">
        <f t="shared" si="47"/>
        <v>0</v>
      </c>
      <c r="AU26" s="142">
        <f t="shared" si="47"/>
        <v>0</v>
      </c>
      <c r="AV26" s="142">
        <f t="shared" si="47"/>
        <v>0</v>
      </c>
      <c r="AW26" s="142">
        <f t="shared" si="47"/>
        <v>0</v>
      </c>
      <c r="AX26" s="142">
        <f t="shared" si="47"/>
        <v>0</v>
      </c>
      <c r="AY26" s="142">
        <f t="shared" ref="AY26" si="48">COUNTIF(AY34:AY616,"LT-FO")</f>
        <v>0</v>
      </c>
    </row>
    <row r="27" spans="1:51">
      <c r="B27" t="s">
        <v>10</v>
      </c>
      <c r="C27" s="143" t="s">
        <v>76</v>
      </c>
      <c r="D27" s="144">
        <f>COUNTIF(D34:D616,"LT-CP")</f>
        <v>0</v>
      </c>
      <c r="E27" s="144">
        <f t="shared" ref="E27:AP27" si="49">COUNTIF(E34:E616,"LT-CP")</f>
        <v>0</v>
      </c>
      <c r="F27" s="144">
        <f t="shared" si="49"/>
        <v>0</v>
      </c>
      <c r="G27" s="144">
        <f t="shared" si="49"/>
        <v>0</v>
      </c>
      <c r="H27" s="144">
        <f t="shared" si="49"/>
        <v>0</v>
      </c>
      <c r="I27" s="144">
        <f t="shared" si="49"/>
        <v>0</v>
      </c>
      <c r="J27" s="144">
        <f t="shared" si="49"/>
        <v>0</v>
      </c>
      <c r="K27" s="144">
        <f t="shared" si="49"/>
        <v>0</v>
      </c>
      <c r="L27" s="144">
        <f t="shared" si="49"/>
        <v>0</v>
      </c>
      <c r="M27" s="144">
        <f>COUNTIF(M34:M616,"LT-CP")</f>
        <v>0</v>
      </c>
      <c r="N27" s="144">
        <f>COUNTIF(N34:N616,"LT-CP")</f>
        <v>0</v>
      </c>
      <c r="O27" s="144">
        <f t="shared" si="49"/>
        <v>0</v>
      </c>
      <c r="P27" s="144">
        <f t="shared" si="49"/>
        <v>0</v>
      </c>
      <c r="Q27" s="144">
        <f t="shared" si="49"/>
        <v>0</v>
      </c>
      <c r="R27" s="144">
        <f t="shared" si="49"/>
        <v>0</v>
      </c>
      <c r="S27" s="144">
        <f t="shared" si="49"/>
        <v>0</v>
      </c>
      <c r="T27" s="144">
        <f t="shared" si="49"/>
        <v>0</v>
      </c>
      <c r="U27" s="144">
        <f t="shared" si="49"/>
        <v>0</v>
      </c>
      <c r="V27" s="144">
        <f>COUNTIF(V34:V616,"LT-CP")</f>
        <v>2</v>
      </c>
      <c r="W27" s="144">
        <f>COUNTIF(W34:W616,"LT-CP")</f>
        <v>2</v>
      </c>
      <c r="X27" s="144">
        <f t="shared" si="49"/>
        <v>2</v>
      </c>
      <c r="Y27" s="144">
        <f t="shared" si="49"/>
        <v>2</v>
      </c>
      <c r="Z27" s="144">
        <f t="shared" si="49"/>
        <v>2</v>
      </c>
      <c r="AA27" s="144">
        <f t="shared" si="49"/>
        <v>0</v>
      </c>
      <c r="AB27" s="144">
        <f t="shared" si="49"/>
        <v>2</v>
      </c>
      <c r="AC27" s="144">
        <f t="shared" si="49"/>
        <v>2</v>
      </c>
      <c r="AD27" s="144">
        <f t="shared" si="49"/>
        <v>4</v>
      </c>
      <c r="AE27" s="144">
        <f t="shared" si="49"/>
        <v>4</v>
      </c>
      <c r="AF27" s="144">
        <f t="shared" si="49"/>
        <v>4</v>
      </c>
      <c r="AG27" s="144">
        <f t="shared" si="49"/>
        <v>2</v>
      </c>
      <c r="AH27" s="144">
        <f t="shared" si="49"/>
        <v>2</v>
      </c>
      <c r="AI27" s="144">
        <f t="shared" si="49"/>
        <v>0</v>
      </c>
      <c r="AJ27" s="144">
        <f t="shared" si="49"/>
        <v>0</v>
      </c>
      <c r="AK27" s="144">
        <f t="shared" si="49"/>
        <v>0</v>
      </c>
      <c r="AL27" s="144">
        <f t="shared" si="49"/>
        <v>0</v>
      </c>
      <c r="AM27" s="144">
        <f t="shared" si="49"/>
        <v>0</v>
      </c>
      <c r="AN27" s="144">
        <f t="shared" si="49"/>
        <v>4</v>
      </c>
      <c r="AO27" s="144">
        <f t="shared" si="49"/>
        <v>4</v>
      </c>
      <c r="AP27" s="144">
        <f t="shared" si="49"/>
        <v>4</v>
      </c>
      <c r="AQ27" s="144">
        <f t="shared" ref="AQ27:AX27" si="50">COUNTIF(AQ34:AQ616,"LT-CP")</f>
        <v>4</v>
      </c>
      <c r="AR27" s="144">
        <f t="shared" si="50"/>
        <v>4</v>
      </c>
      <c r="AS27" s="144">
        <f t="shared" si="50"/>
        <v>0</v>
      </c>
      <c r="AT27" s="144">
        <f t="shared" si="50"/>
        <v>0</v>
      </c>
      <c r="AU27" s="144">
        <f t="shared" si="50"/>
        <v>0</v>
      </c>
      <c r="AV27" s="144">
        <f t="shared" si="50"/>
        <v>0</v>
      </c>
      <c r="AW27" s="144">
        <f t="shared" si="50"/>
        <v>0</v>
      </c>
      <c r="AX27" s="144">
        <f t="shared" si="50"/>
        <v>0</v>
      </c>
      <c r="AY27" s="144">
        <f t="shared" ref="AY27" si="51">COUNTIF(AY34:AY616,"LT-CP")</f>
        <v>0</v>
      </c>
    </row>
    <row r="28" spans="1:51">
      <c r="A28" t="s">
        <v>211</v>
      </c>
      <c r="C28" s="145" t="s">
        <v>74</v>
      </c>
      <c r="D28" s="146">
        <f t="shared" ref="D28:AP28" si="52">SUM(D17:D19)-D25</f>
        <v>8</v>
      </c>
      <c r="E28" s="146">
        <f t="shared" si="52"/>
        <v>8</v>
      </c>
      <c r="F28" s="146">
        <f t="shared" si="52"/>
        <v>8</v>
      </c>
      <c r="G28" s="146">
        <f t="shared" si="52"/>
        <v>8</v>
      </c>
      <c r="H28" s="146">
        <f t="shared" si="52"/>
        <v>8</v>
      </c>
      <c r="I28" s="146">
        <f t="shared" si="52"/>
        <v>8</v>
      </c>
      <c r="J28" s="146">
        <f t="shared" si="52"/>
        <v>8</v>
      </c>
      <c r="K28" s="146">
        <f>SUM(K17:K19)-K25</f>
        <v>8</v>
      </c>
      <c r="L28" s="146">
        <f t="shared" si="52"/>
        <v>8</v>
      </c>
      <c r="M28" s="146">
        <f t="shared" si="52"/>
        <v>8</v>
      </c>
      <c r="N28" s="146">
        <f t="shared" si="52"/>
        <v>8</v>
      </c>
      <c r="O28" s="146">
        <f t="shared" si="52"/>
        <v>8</v>
      </c>
      <c r="P28" s="146">
        <f t="shared" si="52"/>
        <v>8</v>
      </c>
      <c r="Q28" s="146">
        <f t="shared" si="52"/>
        <v>8</v>
      </c>
      <c r="R28" s="146">
        <f t="shared" si="52"/>
        <v>8</v>
      </c>
      <c r="S28" s="146">
        <f t="shared" si="52"/>
        <v>8</v>
      </c>
      <c r="T28" s="146">
        <f t="shared" si="52"/>
        <v>8</v>
      </c>
      <c r="U28" s="146">
        <f t="shared" si="52"/>
        <v>8</v>
      </c>
      <c r="V28" s="146">
        <f t="shared" si="52"/>
        <v>8</v>
      </c>
      <c r="W28" s="146">
        <f t="shared" si="52"/>
        <v>8</v>
      </c>
      <c r="X28" s="146">
        <f t="shared" si="52"/>
        <v>8</v>
      </c>
      <c r="Y28" s="146">
        <f t="shared" si="52"/>
        <v>8</v>
      </c>
      <c r="Z28" s="146">
        <f t="shared" si="52"/>
        <v>8</v>
      </c>
      <c r="AA28" s="146">
        <f t="shared" si="52"/>
        <v>8</v>
      </c>
      <c r="AB28" s="146">
        <f t="shared" si="52"/>
        <v>8</v>
      </c>
      <c r="AC28" s="146">
        <f t="shared" si="52"/>
        <v>8</v>
      </c>
      <c r="AD28" s="146">
        <f t="shared" si="52"/>
        <v>8</v>
      </c>
      <c r="AE28" s="146">
        <f t="shared" si="52"/>
        <v>8</v>
      </c>
      <c r="AF28" s="146">
        <f t="shared" si="52"/>
        <v>8</v>
      </c>
      <c r="AG28" s="146">
        <f t="shared" si="52"/>
        <v>8</v>
      </c>
      <c r="AH28" s="146">
        <f t="shared" si="52"/>
        <v>8</v>
      </c>
      <c r="AI28" s="146">
        <f t="shared" si="52"/>
        <v>8</v>
      </c>
      <c r="AJ28" s="146">
        <f t="shared" si="52"/>
        <v>8</v>
      </c>
      <c r="AK28" s="146">
        <f t="shared" si="52"/>
        <v>8</v>
      </c>
      <c r="AL28" s="146">
        <f t="shared" si="52"/>
        <v>8</v>
      </c>
      <c r="AM28" s="146">
        <f t="shared" si="52"/>
        <v>8</v>
      </c>
      <c r="AN28" s="146">
        <f t="shared" si="52"/>
        <v>8</v>
      </c>
      <c r="AO28" s="146">
        <f t="shared" si="52"/>
        <v>8</v>
      </c>
      <c r="AP28" s="146">
        <f t="shared" si="52"/>
        <v>8</v>
      </c>
      <c r="AQ28" s="146">
        <f t="shared" ref="AQ28:AX28" si="53">SUM(AQ17:AQ19)-AQ25</f>
        <v>8</v>
      </c>
      <c r="AR28" s="146">
        <f t="shared" si="53"/>
        <v>8</v>
      </c>
      <c r="AS28" s="146">
        <f t="shared" si="53"/>
        <v>8</v>
      </c>
      <c r="AT28" s="146">
        <f t="shared" si="53"/>
        <v>8</v>
      </c>
      <c r="AU28" s="146">
        <f t="shared" si="53"/>
        <v>8</v>
      </c>
      <c r="AV28" s="146">
        <f t="shared" si="53"/>
        <v>8</v>
      </c>
      <c r="AW28" s="146">
        <f t="shared" si="53"/>
        <v>8</v>
      </c>
      <c r="AX28" s="146">
        <f t="shared" si="53"/>
        <v>8</v>
      </c>
      <c r="AY28" s="146">
        <f t="shared" ref="AY28" si="54">SUM(AY17:AY19)-AY25</f>
        <v>8</v>
      </c>
    </row>
    <row r="29" spans="1:51">
      <c r="C29" s="141" t="s">
        <v>76</v>
      </c>
      <c r="D29" s="142">
        <f t="shared" ref="D29:AP29" si="55">IF(D28&gt;0,(SUM(D17:D19)-D25)+D20-D27,IF(D27&gt;D20,D27-D20,D20-D27))</f>
        <v>8</v>
      </c>
      <c r="E29" s="142">
        <f t="shared" si="55"/>
        <v>8</v>
      </c>
      <c r="F29" s="142">
        <f t="shared" si="55"/>
        <v>8</v>
      </c>
      <c r="G29" s="142">
        <f t="shared" si="55"/>
        <v>8</v>
      </c>
      <c r="H29" s="142">
        <f t="shared" si="55"/>
        <v>8</v>
      </c>
      <c r="I29" s="142">
        <f t="shared" si="55"/>
        <v>8</v>
      </c>
      <c r="J29" s="142">
        <f t="shared" si="55"/>
        <v>8</v>
      </c>
      <c r="K29" s="142">
        <f t="shared" si="55"/>
        <v>8</v>
      </c>
      <c r="L29" s="142">
        <f t="shared" si="55"/>
        <v>8</v>
      </c>
      <c r="M29" s="142">
        <f t="shared" si="55"/>
        <v>8</v>
      </c>
      <c r="N29" s="142">
        <f t="shared" si="55"/>
        <v>8</v>
      </c>
      <c r="O29" s="142">
        <f t="shared" si="55"/>
        <v>8</v>
      </c>
      <c r="P29" s="142">
        <f t="shared" si="55"/>
        <v>8</v>
      </c>
      <c r="Q29" s="142">
        <f t="shared" si="55"/>
        <v>8</v>
      </c>
      <c r="R29" s="142">
        <f t="shared" si="55"/>
        <v>8</v>
      </c>
      <c r="S29" s="142">
        <f t="shared" si="55"/>
        <v>8</v>
      </c>
      <c r="T29" s="142">
        <f t="shared" si="55"/>
        <v>8</v>
      </c>
      <c r="U29" s="142">
        <f t="shared" si="55"/>
        <v>8</v>
      </c>
      <c r="V29" s="142">
        <f t="shared" si="55"/>
        <v>6</v>
      </c>
      <c r="W29" s="142">
        <f t="shared" si="55"/>
        <v>6</v>
      </c>
      <c r="X29" s="142">
        <f t="shared" si="55"/>
        <v>6</v>
      </c>
      <c r="Y29" s="142">
        <f t="shared" si="55"/>
        <v>6</v>
      </c>
      <c r="Z29" s="142">
        <f t="shared" si="55"/>
        <v>6</v>
      </c>
      <c r="AA29" s="142">
        <f t="shared" si="55"/>
        <v>8</v>
      </c>
      <c r="AB29" s="142">
        <f t="shared" si="55"/>
        <v>6</v>
      </c>
      <c r="AC29" s="142">
        <f t="shared" si="55"/>
        <v>6</v>
      </c>
      <c r="AD29" s="142">
        <f t="shared" si="55"/>
        <v>4</v>
      </c>
      <c r="AE29" s="142">
        <f t="shared" si="55"/>
        <v>4</v>
      </c>
      <c r="AF29" s="142">
        <f t="shared" si="55"/>
        <v>4</v>
      </c>
      <c r="AG29" s="142">
        <f t="shared" si="55"/>
        <v>6</v>
      </c>
      <c r="AH29" s="142">
        <f t="shared" si="55"/>
        <v>6</v>
      </c>
      <c r="AI29" s="142">
        <f t="shared" si="55"/>
        <v>8</v>
      </c>
      <c r="AJ29" s="142">
        <f t="shared" si="55"/>
        <v>8</v>
      </c>
      <c r="AK29" s="142">
        <f t="shared" si="55"/>
        <v>8</v>
      </c>
      <c r="AL29" s="142">
        <f t="shared" si="55"/>
        <v>8</v>
      </c>
      <c r="AM29" s="142">
        <f t="shared" si="55"/>
        <v>8</v>
      </c>
      <c r="AN29" s="142">
        <f t="shared" si="55"/>
        <v>4</v>
      </c>
      <c r="AO29" s="142">
        <f t="shared" si="55"/>
        <v>4</v>
      </c>
      <c r="AP29" s="142">
        <f t="shared" si="55"/>
        <v>4</v>
      </c>
      <c r="AQ29" s="142">
        <f t="shared" ref="AQ29:AX29" si="56">IF(AQ28&gt;0,(SUM(AQ17:AQ19)-AQ25)+AQ20-AQ27,IF(AQ27&gt;AQ20,AQ27-AQ20,AQ20-AQ27))</f>
        <v>4</v>
      </c>
      <c r="AR29" s="142">
        <f t="shared" si="56"/>
        <v>4</v>
      </c>
      <c r="AS29" s="142">
        <f t="shared" si="56"/>
        <v>8</v>
      </c>
      <c r="AT29" s="142">
        <f t="shared" si="56"/>
        <v>8</v>
      </c>
      <c r="AU29" s="142">
        <f t="shared" si="56"/>
        <v>8</v>
      </c>
      <c r="AV29" s="142">
        <f t="shared" si="56"/>
        <v>8</v>
      </c>
      <c r="AW29" s="142">
        <f t="shared" si="56"/>
        <v>8</v>
      </c>
      <c r="AX29" s="142">
        <f t="shared" si="56"/>
        <v>8</v>
      </c>
      <c r="AY29" s="142">
        <f t="shared" ref="AY29" si="57">IF(AY28&gt;0,(SUM(AY17:AY19)-AY25)+AY20-AY27,IF(AY27&gt;AY20,AY27-AY20,AY20-AY27))</f>
        <v>8</v>
      </c>
    </row>
    <row r="30" spans="1:51">
      <c r="C30" s="143" t="s">
        <v>75</v>
      </c>
      <c r="D30" s="154">
        <f t="shared" ref="D30:AP30" si="58">D29+D21-D26</f>
        <v>8</v>
      </c>
      <c r="E30" s="154">
        <f t="shared" si="58"/>
        <v>8</v>
      </c>
      <c r="F30" s="154">
        <f t="shared" si="58"/>
        <v>8</v>
      </c>
      <c r="G30" s="154">
        <f t="shared" si="58"/>
        <v>8</v>
      </c>
      <c r="H30" s="154">
        <f t="shared" si="58"/>
        <v>8</v>
      </c>
      <c r="I30" s="154">
        <f t="shared" si="58"/>
        <v>8</v>
      </c>
      <c r="J30" s="154">
        <f t="shared" si="58"/>
        <v>8</v>
      </c>
      <c r="K30" s="154">
        <f t="shared" si="58"/>
        <v>8</v>
      </c>
      <c r="L30" s="154">
        <f t="shared" si="58"/>
        <v>8</v>
      </c>
      <c r="M30" s="154">
        <f t="shared" si="58"/>
        <v>8</v>
      </c>
      <c r="N30" s="154">
        <f t="shared" si="58"/>
        <v>8</v>
      </c>
      <c r="O30" s="154">
        <f t="shared" si="58"/>
        <v>8</v>
      </c>
      <c r="P30" s="154">
        <f t="shared" si="58"/>
        <v>8</v>
      </c>
      <c r="Q30" s="154">
        <f t="shared" si="58"/>
        <v>8</v>
      </c>
      <c r="R30" s="154">
        <f t="shared" si="58"/>
        <v>8</v>
      </c>
      <c r="S30" s="154">
        <f t="shared" si="58"/>
        <v>7</v>
      </c>
      <c r="T30" s="154">
        <f t="shared" si="58"/>
        <v>7</v>
      </c>
      <c r="U30" s="154">
        <f t="shared" si="58"/>
        <v>5</v>
      </c>
      <c r="V30" s="154">
        <f t="shared" si="58"/>
        <v>3</v>
      </c>
      <c r="W30" s="154">
        <f>W29+W21-W26</f>
        <v>4</v>
      </c>
      <c r="X30" s="154">
        <f>X29+X21-X26</f>
        <v>4</v>
      </c>
      <c r="Y30" s="154">
        <f t="shared" si="58"/>
        <v>5</v>
      </c>
      <c r="Z30" s="154">
        <f t="shared" si="58"/>
        <v>5</v>
      </c>
      <c r="AA30" s="154">
        <f t="shared" si="58"/>
        <v>7</v>
      </c>
      <c r="AB30" s="154">
        <f t="shared" si="58"/>
        <v>3</v>
      </c>
      <c r="AC30" s="154">
        <f t="shared" si="58"/>
        <v>4</v>
      </c>
      <c r="AD30" s="154">
        <f t="shared" si="58"/>
        <v>2</v>
      </c>
      <c r="AE30" s="154">
        <f t="shared" si="58"/>
        <v>2</v>
      </c>
      <c r="AF30" s="154">
        <f t="shared" si="58"/>
        <v>4</v>
      </c>
      <c r="AG30" s="154">
        <f t="shared" si="58"/>
        <v>2</v>
      </c>
      <c r="AH30" s="154">
        <f t="shared" si="58"/>
        <v>-2</v>
      </c>
      <c r="AI30" s="154">
        <f t="shared" si="58"/>
        <v>-2</v>
      </c>
      <c r="AJ30" s="154">
        <f t="shared" si="58"/>
        <v>-2</v>
      </c>
      <c r="AK30" s="154">
        <f t="shared" si="58"/>
        <v>-3</v>
      </c>
      <c r="AL30" s="154">
        <f t="shared" si="58"/>
        <v>1</v>
      </c>
      <c r="AM30" s="154">
        <f t="shared" si="58"/>
        <v>3</v>
      </c>
      <c r="AN30" s="154">
        <f t="shared" si="58"/>
        <v>-1</v>
      </c>
      <c r="AO30" s="154">
        <f t="shared" si="58"/>
        <v>4</v>
      </c>
      <c r="AP30" s="154">
        <f t="shared" si="58"/>
        <v>4</v>
      </c>
      <c r="AQ30" s="154">
        <f t="shared" ref="AQ30:AX30" si="59">AQ29+AQ21-AQ26</f>
        <v>4</v>
      </c>
      <c r="AR30" s="154">
        <f t="shared" si="59"/>
        <v>4</v>
      </c>
      <c r="AS30" s="154">
        <f t="shared" si="59"/>
        <v>8</v>
      </c>
      <c r="AT30" s="154">
        <f t="shared" si="59"/>
        <v>8</v>
      </c>
      <c r="AU30" s="154">
        <f t="shared" si="59"/>
        <v>8</v>
      </c>
      <c r="AV30" s="154">
        <f t="shared" si="59"/>
        <v>8</v>
      </c>
      <c r="AW30" s="154">
        <f t="shared" si="59"/>
        <v>8</v>
      </c>
      <c r="AX30" s="154">
        <f t="shared" si="59"/>
        <v>8</v>
      </c>
      <c r="AY30" s="154">
        <f t="shared" ref="AY30" si="60">AY29+AY21-AY26</f>
        <v>8</v>
      </c>
    </row>
    <row r="31" spans="1:51">
      <c r="B31" t="s">
        <v>77</v>
      </c>
      <c r="C31" s="137"/>
      <c r="D31" s="138">
        <f t="shared" ref="D31:L31" si="61">SUM(D25:D27)</f>
        <v>0</v>
      </c>
      <c r="E31" s="138">
        <f t="shared" si="61"/>
        <v>0</v>
      </c>
      <c r="F31" s="138">
        <f t="shared" si="61"/>
        <v>0</v>
      </c>
      <c r="G31" s="138">
        <f t="shared" si="61"/>
        <v>0</v>
      </c>
      <c r="H31" s="138">
        <f t="shared" si="61"/>
        <v>0</v>
      </c>
      <c r="I31" s="138">
        <f t="shared" si="61"/>
        <v>0</v>
      </c>
      <c r="J31" s="138">
        <f t="shared" si="61"/>
        <v>0</v>
      </c>
      <c r="K31" s="138">
        <f t="shared" si="61"/>
        <v>0</v>
      </c>
      <c r="L31" s="138">
        <f t="shared" si="61"/>
        <v>0</v>
      </c>
      <c r="M31" s="138">
        <f>SUM(M25:M27)</f>
        <v>0</v>
      </c>
      <c r="N31" s="138">
        <f t="shared" ref="N31:AP31" si="62">SUM(N25:N27)</f>
        <v>0</v>
      </c>
      <c r="O31" s="138">
        <f t="shared" si="62"/>
        <v>0</v>
      </c>
      <c r="P31" s="138">
        <f t="shared" si="62"/>
        <v>0</v>
      </c>
      <c r="Q31" s="138">
        <f t="shared" si="62"/>
        <v>0</v>
      </c>
      <c r="R31" s="138">
        <f t="shared" si="62"/>
        <v>0</v>
      </c>
      <c r="S31" s="138">
        <f t="shared" si="62"/>
        <v>1</v>
      </c>
      <c r="T31" s="138">
        <f t="shared" si="62"/>
        <v>1</v>
      </c>
      <c r="U31" s="138">
        <f t="shared" si="62"/>
        <v>3</v>
      </c>
      <c r="V31" s="138">
        <f t="shared" si="62"/>
        <v>5</v>
      </c>
      <c r="W31" s="138">
        <f t="shared" si="62"/>
        <v>4</v>
      </c>
      <c r="X31" s="138">
        <f t="shared" si="62"/>
        <v>4</v>
      </c>
      <c r="Y31" s="138">
        <f t="shared" si="62"/>
        <v>3</v>
      </c>
      <c r="Z31" s="138">
        <f t="shared" si="62"/>
        <v>3</v>
      </c>
      <c r="AA31" s="138">
        <f t="shared" si="62"/>
        <v>1</v>
      </c>
      <c r="AB31" s="138">
        <f t="shared" si="62"/>
        <v>5</v>
      </c>
      <c r="AC31" s="138">
        <f t="shared" si="62"/>
        <v>4</v>
      </c>
      <c r="AD31" s="138">
        <f t="shared" si="62"/>
        <v>6</v>
      </c>
      <c r="AE31" s="138">
        <f t="shared" si="62"/>
        <v>6</v>
      </c>
      <c r="AF31" s="138">
        <f t="shared" si="62"/>
        <v>4</v>
      </c>
      <c r="AG31" s="138">
        <f t="shared" si="62"/>
        <v>6</v>
      </c>
      <c r="AH31" s="138">
        <f t="shared" si="62"/>
        <v>10</v>
      </c>
      <c r="AI31" s="138">
        <f t="shared" si="62"/>
        <v>10</v>
      </c>
      <c r="AJ31" s="138">
        <f t="shared" si="62"/>
        <v>10</v>
      </c>
      <c r="AK31" s="138">
        <f t="shared" si="62"/>
        <v>11</v>
      </c>
      <c r="AL31" s="138">
        <f t="shared" si="62"/>
        <v>7</v>
      </c>
      <c r="AM31" s="138">
        <f t="shared" si="62"/>
        <v>5</v>
      </c>
      <c r="AN31" s="138">
        <f t="shared" si="62"/>
        <v>9</v>
      </c>
      <c r="AO31" s="138">
        <f t="shared" si="62"/>
        <v>4</v>
      </c>
      <c r="AP31" s="138">
        <f t="shared" si="62"/>
        <v>4</v>
      </c>
      <c r="AQ31" s="138">
        <f t="shared" ref="AQ31:AX31" si="63">SUM(AQ25:AQ27)</f>
        <v>4</v>
      </c>
      <c r="AR31" s="138">
        <f t="shared" si="63"/>
        <v>4</v>
      </c>
      <c r="AS31" s="138">
        <f t="shared" si="63"/>
        <v>0</v>
      </c>
      <c r="AT31" s="138">
        <f t="shared" si="63"/>
        <v>0</v>
      </c>
      <c r="AU31" s="138">
        <f t="shared" si="63"/>
        <v>0</v>
      </c>
      <c r="AV31" s="138">
        <f t="shared" si="63"/>
        <v>0</v>
      </c>
      <c r="AW31" s="138">
        <f t="shared" si="63"/>
        <v>0</v>
      </c>
      <c r="AX31" s="138">
        <f t="shared" si="63"/>
        <v>0</v>
      </c>
      <c r="AY31" s="138">
        <f t="shared" ref="AY31" si="64">SUM(AY25:AY27)</f>
        <v>0</v>
      </c>
    </row>
    <row r="32" spans="1:51">
      <c r="C32" s="135"/>
      <c r="D32" s="136">
        <f>D30</f>
        <v>8</v>
      </c>
      <c r="E32" s="136">
        <f t="shared" ref="E32:AP32" si="65">E30</f>
        <v>8</v>
      </c>
      <c r="F32" s="136">
        <f t="shared" si="65"/>
        <v>8</v>
      </c>
      <c r="G32" s="136">
        <f t="shared" si="65"/>
        <v>8</v>
      </c>
      <c r="H32" s="136">
        <f t="shared" si="65"/>
        <v>8</v>
      </c>
      <c r="I32" s="136">
        <f t="shared" si="65"/>
        <v>8</v>
      </c>
      <c r="J32" s="136">
        <f t="shared" si="65"/>
        <v>8</v>
      </c>
      <c r="K32" s="136">
        <f t="shared" si="65"/>
        <v>8</v>
      </c>
      <c r="L32" s="136">
        <f t="shared" si="65"/>
        <v>8</v>
      </c>
      <c r="M32" s="136">
        <f t="shared" si="65"/>
        <v>8</v>
      </c>
      <c r="N32" s="136">
        <f t="shared" si="65"/>
        <v>8</v>
      </c>
      <c r="O32" s="136">
        <f t="shared" si="65"/>
        <v>8</v>
      </c>
      <c r="P32" s="136">
        <f t="shared" si="65"/>
        <v>8</v>
      </c>
      <c r="Q32" s="136">
        <f t="shared" si="65"/>
        <v>8</v>
      </c>
      <c r="R32" s="136">
        <f t="shared" si="65"/>
        <v>8</v>
      </c>
      <c r="S32" s="136">
        <f t="shared" si="65"/>
        <v>7</v>
      </c>
      <c r="T32" s="136">
        <f t="shared" si="65"/>
        <v>7</v>
      </c>
      <c r="U32" s="136">
        <f t="shared" si="65"/>
        <v>5</v>
      </c>
      <c r="V32" s="136">
        <f>V30</f>
        <v>3</v>
      </c>
      <c r="W32" s="136">
        <f t="shared" si="65"/>
        <v>4</v>
      </c>
      <c r="X32" s="136">
        <f>X30</f>
        <v>4</v>
      </c>
      <c r="Y32" s="136">
        <f t="shared" si="65"/>
        <v>5</v>
      </c>
      <c r="Z32" s="136">
        <f t="shared" si="65"/>
        <v>5</v>
      </c>
      <c r="AA32" s="136">
        <f t="shared" si="65"/>
        <v>7</v>
      </c>
      <c r="AB32" s="136">
        <f t="shared" si="65"/>
        <v>3</v>
      </c>
      <c r="AC32" s="136">
        <f t="shared" si="65"/>
        <v>4</v>
      </c>
      <c r="AD32" s="136">
        <f t="shared" si="65"/>
        <v>2</v>
      </c>
      <c r="AE32" s="136">
        <f t="shared" si="65"/>
        <v>2</v>
      </c>
      <c r="AF32" s="136">
        <f t="shared" si="65"/>
        <v>4</v>
      </c>
      <c r="AG32" s="136">
        <f t="shared" si="65"/>
        <v>2</v>
      </c>
      <c r="AH32" s="136">
        <f t="shared" si="65"/>
        <v>-2</v>
      </c>
      <c r="AI32" s="136">
        <f t="shared" si="65"/>
        <v>-2</v>
      </c>
      <c r="AJ32" s="136">
        <f t="shared" si="65"/>
        <v>-2</v>
      </c>
      <c r="AK32" s="136">
        <f t="shared" si="65"/>
        <v>-3</v>
      </c>
      <c r="AL32" s="136">
        <f t="shared" si="65"/>
        <v>1</v>
      </c>
      <c r="AM32" s="136">
        <f t="shared" si="65"/>
        <v>3</v>
      </c>
      <c r="AN32" s="136">
        <f t="shared" si="65"/>
        <v>-1</v>
      </c>
      <c r="AO32" s="136">
        <f t="shared" si="65"/>
        <v>4</v>
      </c>
      <c r="AP32" s="136">
        <f t="shared" si="65"/>
        <v>4</v>
      </c>
      <c r="AQ32" s="136">
        <f t="shared" ref="AQ32:AX32" si="66">AQ30</f>
        <v>4</v>
      </c>
      <c r="AR32" s="136">
        <f t="shared" si="66"/>
        <v>4</v>
      </c>
      <c r="AS32" s="136">
        <f t="shared" si="66"/>
        <v>8</v>
      </c>
      <c r="AT32" s="136">
        <f t="shared" si="66"/>
        <v>8</v>
      </c>
      <c r="AU32" s="136">
        <f t="shared" si="66"/>
        <v>8</v>
      </c>
      <c r="AV32" s="136">
        <f t="shared" si="66"/>
        <v>8</v>
      </c>
      <c r="AW32" s="136">
        <f t="shared" si="66"/>
        <v>8</v>
      </c>
      <c r="AX32" s="136">
        <f t="shared" si="66"/>
        <v>8</v>
      </c>
      <c r="AY32" s="136">
        <f t="shared" ref="AY32" si="67">AY30</f>
        <v>8</v>
      </c>
    </row>
    <row r="34" spans="1:44">
      <c r="N34" s="128" t="s">
        <v>225</v>
      </c>
      <c r="O34" s="126" t="s">
        <v>93</v>
      </c>
      <c r="P34" s="126" t="s">
        <v>93</v>
      </c>
      <c r="Q34" s="126" t="s">
        <v>93</v>
      </c>
      <c r="R34" s="126" t="s">
        <v>93</v>
      </c>
      <c r="S34" s="126" t="s">
        <v>95</v>
      </c>
      <c r="T34" s="126" t="s">
        <v>95</v>
      </c>
      <c r="U34" s="126" t="s">
        <v>95</v>
      </c>
      <c r="V34" s="126" t="s">
        <v>95</v>
      </c>
    </row>
    <row r="35" spans="1:44">
      <c r="A35" s="274">
        <v>45108</v>
      </c>
      <c r="C35" s="34"/>
    </row>
    <row r="36" spans="1:44">
      <c r="A36" s="266"/>
      <c r="C36" s="34"/>
      <c r="P36" s="128" t="s">
        <v>225</v>
      </c>
      <c r="Q36" s="126" t="s">
        <v>93</v>
      </c>
      <c r="R36" s="126" t="s">
        <v>93</v>
      </c>
      <c r="S36" s="126" t="s">
        <v>93</v>
      </c>
      <c r="T36" s="126" t="s">
        <v>93</v>
      </c>
      <c r="U36" s="126" t="s">
        <v>95</v>
      </c>
      <c r="V36" s="126" t="s">
        <v>95</v>
      </c>
      <c r="W36" s="126" t="s">
        <v>95</v>
      </c>
      <c r="X36" s="126" t="s">
        <v>95</v>
      </c>
    </row>
    <row r="37" spans="1:44">
      <c r="A37" s="266"/>
      <c r="C37" s="34"/>
      <c r="P37" s="128" t="s">
        <v>225</v>
      </c>
      <c r="Q37" s="126" t="s">
        <v>93</v>
      </c>
      <c r="R37" s="126" t="s">
        <v>93</v>
      </c>
      <c r="S37" s="126" t="s">
        <v>93</v>
      </c>
      <c r="T37" s="126" t="s">
        <v>93</v>
      </c>
      <c r="U37" s="126" t="s">
        <v>95</v>
      </c>
      <c r="V37" s="126" t="s">
        <v>95</v>
      </c>
      <c r="W37" s="126" t="s">
        <v>95</v>
      </c>
      <c r="X37" s="126" t="s">
        <v>95</v>
      </c>
    </row>
    <row r="38" spans="1:44">
      <c r="A38" s="266"/>
      <c r="C38" s="34"/>
    </row>
    <row r="39" spans="1:44">
      <c r="A39" s="274">
        <v>45170</v>
      </c>
      <c r="R39" s="103" t="s">
        <v>234</v>
      </c>
      <c r="S39" s="186" t="s">
        <v>235</v>
      </c>
      <c r="T39" s="128" t="s">
        <v>225</v>
      </c>
      <c r="U39" s="126" t="s">
        <v>93</v>
      </c>
      <c r="V39" s="126" t="s">
        <v>93</v>
      </c>
      <c r="W39" s="126" t="s">
        <v>93</v>
      </c>
      <c r="X39" s="126" t="s">
        <v>93</v>
      </c>
      <c r="Y39" s="126" t="s">
        <v>95</v>
      </c>
      <c r="Z39" s="126" t="s">
        <v>95</v>
      </c>
      <c r="AA39" s="126" t="s">
        <v>95</v>
      </c>
      <c r="AB39" s="126" t="s">
        <v>95</v>
      </c>
    </row>
    <row r="40" spans="1:44">
      <c r="A40" s="266"/>
    </row>
    <row r="41" spans="1:44">
      <c r="A41" s="266"/>
      <c r="U41" s="103" t="s">
        <v>236</v>
      </c>
      <c r="V41" s="186" t="s">
        <v>237</v>
      </c>
      <c r="W41" s="128" t="s">
        <v>225</v>
      </c>
      <c r="X41" s="126" t="s">
        <v>93</v>
      </c>
      <c r="Y41" s="126" t="s">
        <v>93</v>
      </c>
      <c r="Z41" s="126" t="s">
        <v>93</v>
      </c>
      <c r="AA41" s="126" t="s">
        <v>93</v>
      </c>
      <c r="AB41" s="126" t="s">
        <v>95</v>
      </c>
      <c r="AC41" s="126" t="s">
        <v>95</v>
      </c>
      <c r="AD41" s="126" t="s">
        <v>95</v>
      </c>
      <c r="AE41" s="126" t="s">
        <v>95</v>
      </c>
    </row>
    <row r="42" spans="1:44">
      <c r="A42" s="266"/>
      <c r="V42" s="186" t="s">
        <v>238</v>
      </c>
      <c r="W42" s="128" t="s">
        <v>225</v>
      </c>
      <c r="X42" s="126" t="s">
        <v>93</v>
      </c>
      <c r="Y42" s="126" t="s">
        <v>93</v>
      </c>
      <c r="Z42" s="126" t="s">
        <v>93</v>
      </c>
      <c r="AA42" s="126" t="s">
        <v>93</v>
      </c>
      <c r="AB42" s="126" t="s">
        <v>95</v>
      </c>
      <c r="AC42" s="126" t="s">
        <v>95</v>
      </c>
      <c r="AD42" s="126" t="s">
        <v>95</v>
      </c>
      <c r="AE42" s="126" t="s">
        <v>95</v>
      </c>
    </row>
    <row r="43" spans="1:44">
      <c r="A43" s="266"/>
    </row>
    <row r="44" spans="1:44">
      <c r="A44" s="266"/>
      <c r="Q44" s="103" t="s">
        <v>239</v>
      </c>
      <c r="R44" s="185" t="s">
        <v>240</v>
      </c>
      <c r="S44" s="176" t="s">
        <v>222</v>
      </c>
      <c r="T44" s="177" t="s">
        <v>93</v>
      </c>
      <c r="U44" s="177" t="s">
        <v>93</v>
      </c>
      <c r="V44" s="177" t="s">
        <v>99</v>
      </c>
      <c r="W44" s="177" t="s">
        <v>99</v>
      </c>
      <c r="X44" s="177" t="s">
        <v>99</v>
      </c>
      <c r="Y44" s="177" t="s">
        <v>99</v>
      </c>
      <c r="Z44" s="184" t="s">
        <v>99</v>
      </c>
      <c r="AK44" s="180" t="s">
        <v>222</v>
      </c>
      <c r="AL44" s="181" t="s">
        <v>93</v>
      </c>
      <c r="AM44" s="181" t="s">
        <v>93</v>
      </c>
      <c r="AN44" s="181" t="s">
        <v>99</v>
      </c>
      <c r="AO44" s="181" t="s">
        <v>99</v>
      </c>
      <c r="AP44" s="181" t="s">
        <v>99</v>
      </c>
      <c r="AQ44" s="181" t="s">
        <v>99</v>
      </c>
      <c r="AR44" s="181" t="s">
        <v>99</v>
      </c>
    </row>
    <row r="45" spans="1:44">
      <c r="A45" s="266"/>
      <c r="R45" s="185" t="s">
        <v>241</v>
      </c>
      <c r="S45" s="176" t="s">
        <v>222</v>
      </c>
      <c r="T45" s="177" t="s">
        <v>93</v>
      </c>
      <c r="U45" s="177" t="s">
        <v>93</v>
      </c>
      <c r="V45" s="177" t="s">
        <v>99</v>
      </c>
      <c r="W45" s="177" t="s">
        <v>99</v>
      </c>
      <c r="X45" s="177" t="s">
        <v>99</v>
      </c>
      <c r="Y45" s="177" t="s">
        <v>99</v>
      </c>
      <c r="Z45" s="184" t="s">
        <v>99</v>
      </c>
      <c r="AK45" s="180" t="s">
        <v>222</v>
      </c>
      <c r="AL45" s="181" t="s">
        <v>93</v>
      </c>
      <c r="AM45" s="181" t="s">
        <v>93</v>
      </c>
      <c r="AN45" s="181" t="s">
        <v>99</v>
      </c>
      <c r="AO45" s="181" t="s">
        <v>99</v>
      </c>
      <c r="AP45" s="181" t="s">
        <v>99</v>
      </c>
      <c r="AQ45" s="181" t="s">
        <v>99</v>
      </c>
      <c r="AR45" s="181" t="s">
        <v>99</v>
      </c>
    </row>
    <row r="46" spans="1:44">
      <c r="A46" s="266"/>
      <c r="W46" s="103" t="s">
        <v>242</v>
      </c>
      <c r="X46" s="185" t="s">
        <v>243</v>
      </c>
      <c r="Y46" s="180" t="s">
        <v>222</v>
      </c>
      <c r="Z46" s="181" t="s">
        <v>93</v>
      </c>
      <c r="AA46" s="181" t="s">
        <v>93</v>
      </c>
      <c r="AB46" s="181" t="s">
        <v>99</v>
      </c>
      <c r="AC46" s="181" t="s">
        <v>99</v>
      </c>
      <c r="AD46" s="181" t="s">
        <v>99</v>
      </c>
      <c r="AE46" s="181" t="s">
        <v>99</v>
      </c>
      <c r="AF46" s="181" t="s">
        <v>99</v>
      </c>
      <c r="AK46" s="180" t="s">
        <v>222</v>
      </c>
      <c r="AL46" s="181" t="s">
        <v>93</v>
      </c>
      <c r="AM46" s="181" t="s">
        <v>93</v>
      </c>
      <c r="AN46" s="181" t="s">
        <v>99</v>
      </c>
      <c r="AO46" s="181" t="s">
        <v>99</v>
      </c>
      <c r="AP46" s="181" t="s">
        <v>99</v>
      </c>
      <c r="AQ46" s="181" t="s">
        <v>99</v>
      </c>
      <c r="AR46" s="181" t="s">
        <v>99</v>
      </c>
    </row>
    <row r="47" spans="1:44">
      <c r="A47" s="266"/>
      <c r="X47" s="185" t="s">
        <v>244</v>
      </c>
      <c r="Y47" s="180" t="s">
        <v>222</v>
      </c>
      <c r="Z47" s="181" t="s">
        <v>93</v>
      </c>
      <c r="AA47" s="181" t="s">
        <v>93</v>
      </c>
      <c r="AB47" s="181" t="s">
        <v>99</v>
      </c>
      <c r="AC47" s="181" t="s">
        <v>99</v>
      </c>
      <c r="AD47" s="181" t="s">
        <v>99</v>
      </c>
      <c r="AE47" s="181" t="s">
        <v>99</v>
      </c>
      <c r="AF47" s="181" t="s">
        <v>99</v>
      </c>
      <c r="AK47" s="180" t="s">
        <v>222</v>
      </c>
      <c r="AL47" s="181" t="s">
        <v>93</v>
      </c>
      <c r="AM47" s="181" t="s">
        <v>93</v>
      </c>
      <c r="AN47" s="181" t="s">
        <v>99</v>
      </c>
      <c r="AO47" s="181" t="s">
        <v>99</v>
      </c>
      <c r="AP47" s="181" t="s">
        <v>99</v>
      </c>
      <c r="AQ47" s="181" t="s">
        <v>99</v>
      </c>
      <c r="AR47" s="181" t="s">
        <v>99</v>
      </c>
    </row>
    <row r="48" spans="1:44">
      <c r="A48" s="274">
        <v>45200</v>
      </c>
      <c r="Y48" s="103" t="s">
        <v>245</v>
      </c>
      <c r="Z48" s="185" t="s">
        <v>246</v>
      </c>
      <c r="AA48" s="180" t="s">
        <v>222</v>
      </c>
      <c r="AB48" s="181" t="s">
        <v>93</v>
      </c>
      <c r="AC48" s="181" t="s">
        <v>93</v>
      </c>
      <c r="AD48" s="181" t="s">
        <v>99</v>
      </c>
      <c r="AE48" s="181" t="s">
        <v>99</v>
      </c>
      <c r="AF48" s="181" t="s">
        <v>99</v>
      </c>
      <c r="AG48" s="181" t="s">
        <v>99</v>
      </c>
      <c r="AH48" s="181" t="s">
        <v>99</v>
      </c>
    </row>
    <row r="49" spans="1:40">
      <c r="A49" s="266"/>
      <c r="Z49" s="185" t="s">
        <v>247</v>
      </c>
      <c r="AA49" s="180" t="s">
        <v>222</v>
      </c>
      <c r="AB49" s="181" t="s">
        <v>93</v>
      </c>
      <c r="AC49" s="181" t="s">
        <v>93</v>
      </c>
      <c r="AD49" s="181" t="s">
        <v>99</v>
      </c>
      <c r="AE49" s="181" t="s">
        <v>99</v>
      </c>
      <c r="AF49" s="181" t="s">
        <v>99</v>
      </c>
      <c r="AG49" s="181" t="s">
        <v>99</v>
      </c>
      <c r="AH49" s="181" t="s">
        <v>99</v>
      </c>
    </row>
    <row r="50" spans="1:40">
      <c r="A50" s="266"/>
      <c r="X50" s="85"/>
      <c r="Z50" s="103" t="s">
        <v>248</v>
      </c>
      <c r="AA50" s="186" t="s">
        <v>249</v>
      </c>
      <c r="AB50" s="178" t="s">
        <v>225</v>
      </c>
      <c r="AC50" s="179" t="s">
        <v>93</v>
      </c>
      <c r="AD50" s="179" t="s">
        <v>93</v>
      </c>
      <c r="AE50" s="179" t="s">
        <v>93</v>
      </c>
      <c r="AF50" s="179" t="s">
        <v>93</v>
      </c>
      <c r="AG50" s="179" t="s">
        <v>95</v>
      </c>
      <c r="AH50" s="179" t="s">
        <v>95</v>
      </c>
      <c r="AI50" s="179" t="s">
        <v>95</v>
      </c>
      <c r="AJ50" s="179" t="s">
        <v>95</v>
      </c>
    </row>
    <row r="51" spans="1:40">
      <c r="A51" s="266"/>
      <c r="AA51" s="186" t="s">
        <v>250</v>
      </c>
      <c r="AB51" s="178" t="s">
        <v>225</v>
      </c>
      <c r="AC51" s="179" t="s">
        <v>93</v>
      </c>
      <c r="AD51" s="179" t="s">
        <v>93</v>
      </c>
      <c r="AE51" s="179" t="s">
        <v>93</v>
      </c>
      <c r="AF51" s="179" t="s">
        <v>93</v>
      </c>
      <c r="AG51" s="179" t="s">
        <v>95</v>
      </c>
      <c r="AH51" s="179" t="s">
        <v>95</v>
      </c>
      <c r="AI51" s="179" t="s">
        <v>95</v>
      </c>
      <c r="AJ51" s="179" t="s">
        <v>95</v>
      </c>
    </row>
    <row r="52" spans="1:40">
      <c r="A52" s="266"/>
      <c r="AA52" s="186" t="s">
        <v>251</v>
      </c>
      <c r="AB52" s="178" t="s">
        <v>225</v>
      </c>
      <c r="AC52" s="179" t="s">
        <v>93</v>
      </c>
      <c r="AD52" s="179" t="s">
        <v>93</v>
      </c>
      <c r="AE52" s="179" t="s">
        <v>93</v>
      </c>
      <c r="AF52" s="179" t="s">
        <v>93</v>
      </c>
      <c r="AG52" s="179" t="s">
        <v>95</v>
      </c>
      <c r="AH52" s="179" t="s">
        <v>95</v>
      </c>
      <c r="AI52" s="179" t="s">
        <v>95</v>
      </c>
      <c r="AJ52" s="179" t="s">
        <v>95</v>
      </c>
    </row>
    <row r="53" spans="1:40">
      <c r="A53" s="266"/>
      <c r="AA53" s="186" t="s">
        <v>252</v>
      </c>
      <c r="AB53" s="178" t="s">
        <v>225</v>
      </c>
      <c r="AC53" s="179" t="s">
        <v>93</v>
      </c>
      <c r="AD53" s="179" t="s">
        <v>93</v>
      </c>
      <c r="AE53" s="179" t="s">
        <v>93</v>
      </c>
      <c r="AF53" s="179" t="s">
        <v>93</v>
      </c>
      <c r="AG53" s="179" t="s">
        <v>95</v>
      </c>
      <c r="AH53" s="179" t="s">
        <v>95</v>
      </c>
      <c r="AI53" s="179" t="s">
        <v>95</v>
      </c>
      <c r="AJ53" s="179" t="s">
        <v>95</v>
      </c>
    </row>
    <row r="54" spans="1:40">
      <c r="A54" s="266"/>
      <c r="Z54" s="132"/>
      <c r="AA54" s="103" t="s">
        <v>253</v>
      </c>
      <c r="AB54" s="186" t="s">
        <v>254</v>
      </c>
      <c r="AC54" s="178" t="s">
        <v>225</v>
      </c>
      <c r="AD54" s="179" t="s">
        <v>93</v>
      </c>
      <c r="AE54" s="179" t="s">
        <v>93</v>
      </c>
      <c r="AF54" s="179" t="s">
        <v>93</v>
      </c>
      <c r="AG54" s="179" t="s">
        <v>93</v>
      </c>
      <c r="AH54" s="179" t="s">
        <v>95</v>
      </c>
      <c r="AI54" s="179" t="s">
        <v>95</v>
      </c>
      <c r="AJ54" s="179" t="s">
        <v>95</v>
      </c>
      <c r="AK54" s="179" t="s">
        <v>95</v>
      </c>
    </row>
    <row r="55" spans="1:40">
      <c r="A55" s="266"/>
      <c r="V55" s="132"/>
      <c r="AB55" s="186" t="s">
        <v>333</v>
      </c>
      <c r="AC55" s="178" t="s">
        <v>225</v>
      </c>
      <c r="AD55" s="179" t="s">
        <v>93</v>
      </c>
      <c r="AE55" s="179" t="s">
        <v>93</v>
      </c>
      <c r="AF55" s="179" t="s">
        <v>93</v>
      </c>
      <c r="AG55" s="179" t="s">
        <v>93</v>
      </c>
      <c r="AH55" s="179" t="s">
        <v>95</v>
      </c>
      <c r="AI55" s="179" t="s">
        <v>95</v>
      </c>
      <c r="AJ55" s="179" t="s">
        <v>95</v>
      </c>
      <c r="AK55" s="179" t="s">
        <v>95</v>
      </c>
    </row>
    <row r="56" spans="1:40">
      <c r="A56" s="266"/>
      <c r="AB56" s="185" t="s">
        <v>334</v>
      </c>
      <c r="AC56" s="178" t="s">
        <v>225</v>
      </c>
      <c r="AD56" s="179" t="s">
        <v>93</v>
      </c>
      <c r="AE56" s="179" t="s">
        <v>93</v>
      </c>
      <c r="AF56" s="179" t="s">
        <v>93</v>
      </c>
      <c r="AG56" s="179" t="s">
        <v>93</v>
      </c>
      <c r="AH56" s="179" t="s">
        <v>95</v>
      </c>
      <c r="AI56" s="179" t="s">
        <v>95</v>
      </c>
      <c r="AJ56" s="179" t="s">
        <v>95</v>
      </c>
      <c r="AK56" s="179" t="s">
        <v>95</v>
      </c>
    </row>
    <row r="57" spans="1:40">
      <c r="A57" s="266"/>
      <c r="AB57" s="185" t="s">
        <v>334</v>
      </c>
      <c r="AC57" s="178" t="s">
        <v>225</v>
      </c>
      <c r="AD57" s="179" t="s">
        <v>93</v>
      </c>
      <c r="AE57" s="179" t="s">
        <v>93</v>
      </c>
      <c r="AF57" s="179" t="s">
        <v>93</v>
      </c>
      <c r="AG57" s="179" t="s">
        <v>93</v>
      </c>
      <c r="AH57" s="179" t="s">
        <v>95</v>
      </c>
      <c r="AI57" s="179" t="s">
        <v>95</v>
      </c>
      <c r="AJ57" s="179" t="s">
        <v>95</v>
      </c>
      <c r="AK57" s="179" t="s">
        <v>95</v>
      </c>
    </row>
    <row r="58" spans="1:40">
      <c r="A58" s="266"/>
      <c r="AB58" s="103" t="s">
        <v>258</v>
      </c>
      <c r="AC58" s="185" t="s">
        <v>334</v>
      </c>
      <c r="AD58" s="178" t="s">
        <v>225</v>
      </c>
      <c r="AE58" s="179" t="s">
        <v>93</v>
      </c>
      <c r="AF58" s="179" t="s">
        <v>93</v>
      </c>
      <c r="AG58" s="179" t="s">
        <v>93</v>
      </c>
      <c r="AH58" s="179" t="s">
        <v>93</v>
      </c>
      <c r="AI58" s="179" t="s">
        <v>95</v>
      </c>
      <c r="AJ58" s="179" t="s">
        <v>95</v>
      </c>
      <c r="AK58" s="179" t="s">
        <v>95</v>
      </c>
      <c r="AL58" s="179" t="s">
        <v>95</v>
      </c>
    </row>
    <row r="59" spans="1:40">
      <c r="A59" s="266"/>
      <c r="AC59" s="185" t="s">
        <v>334</v>
      </c>
      <c r="AD59" s="178" t="s">
        <v>225</v>
      </c>
      <c r="AE59" s="179" t="s">
        <v>93</v>
      </c>
      <c r="AF59" s="179" t="s">
        <v>93</v>
      </c>
      <c r="AG59" s="179" t="s">
        <v>93</v>
      </c>
      <c r="AH59" s="179" t="s">
        <v>93</v>
      </c>
      <c r="AI59" s="179" t="s">
        <v>95</v>
      </c>
      <c r="AJ59" s="179" t="s">
        <v>95</v>
      </c>
      <c r="AK59" s="179" t="s">
        <v>95</v>
      </c>
      <c r="AL59" s="179" t="s">
        <v>95</v>
      </c>
    </row>
    <row r="60" spans="1:40">
      <c r="A60" s="266"/>
      <c r="AD60" s="103" t="s">
        <v>335</v>
      </c>
      <c r="AE60" s="185" t="s">
        <v>334</v>
      </c>
      <c r="AF60" s="178" t="s">
        <v>225</v>
      </c>
      <c r="AG60" s="179" t="s">
        <v>93</v>
      </c>
      <c r="AH60" s="179" t="s">
        <v>93</v>
      </c>
      <c r="AI60" s="179" t="s">
        <v>93</v>
      </c>
      <c r="AJ60" s="179" t="s">
        <v>93</v>
      </c>
      <c r="AK60" s="179" t="s">
        <v>95</v>
      </c>
      <c r="AL60" s="179" t="s">
        <v>95</v>
      </c>
      <c r="AM60" s="179" t="s">
        <v>95</v>
      </c>
      <c r="AN60" s="179" t="s">
        <v>95</v>
      </c>
    </row>
    <row r="61" spans="1:40">
      <c r="A61" s="266"/>
      <c r="AE61" s="185" t="s">
        <v>334</v>
      </c>
      <c r="AF61" s="178" t="s">
        <v>225</v>
      </c>
      <c r="AG61" s="179" t="s">
        <v>93</v>
      </c>
      <c r="AH61" s="179" t="s">
        <v>93</v>
      </c>
      <c r="AI61" s="179" t="s">
        <v>93</v>
      </c>
      <c r="AJ61" s="179" t="s">
        <v>93</v>
      </c>
      <c r="AK61" s="179" t="s">
        <v>95</v>
      </c>
      <c r="AL61" s="179" t="s">
        <v>95</v>
      </c>
      <c r="AM61" s="179" t="s">
        <v>95</v>
      </c>
      <c r="AN61" s="179" t="s">
        <v>95</v>
      </c>
    </row>
    <row r="62" spans="1:40">
      <c r="A62" s="266"/>
      <c r="AE62" s="185" t="s">
        <v>334</v>
      </c>
      <c r="AF62" s="178" t="s">
        <v>225</v>
      </c>
      <c r="AG62" s="179" t="s">
        <v>93</v>
      </c>
      <c r="AH62" s="179" t="s">
        <v>93</v>
      </c>
      <c r="AI62" s="179" t="s">
        <v>93</v>
      </c>
      <c r="AJ62" s="179" t="s">
        <v>93</v>
      </c>
      <c r="AK62" s="179" t="s">
        <v>95</v>
      </c>
      <c r="AL62" s="179" t="s">
        <v>95</v>
      </c>
      <c r="AM62" s="179" t="s">
        <v>95</v>
      </c>
      <c r="AN62" s="179" t="s">
        <v>95</v>
      </c>
    </row>
    <row r="63" spans="1:40">
      <c r="A63" s="266"/>
      <c r="AE63" s="185" t="s">
        <v>334</v>
      </c>
      <c r="AF63" s="178" t="s">
        <v>225</v>
      </c>
      <c r="AG63" s="179" t="s">
        <v>93</v>
      </c>
      <c r="AH63" s="179" t="s">
        <v>93</v>
      </c>
      <c r="AI63" s="179" t="s">
        <v>93</v>
      </c>
      <c r="AJ63" s="179" t="s">
        <v>93</v>
      </c>
      <c r="AK63" s="179" t="s">
        <v>95</v>
      </c>
      <c r="AL63" s="179" t="s">
        <v>95</v>
      </c>
      <c r="AM63" s="179" t="s">
        <v>95</v>
      </c>
      <c r="AN63" s="179" t="s">
        <v>95</v>
      </c>
    </row>
    <row r="64" spans="1:40">
      <c r="A64" s="266"/>
      <c r="AE64" s="185" t="s">
        <v>334</v>
      </c>
      <c r="AF64" s="178" t="s">
        <v>225</v>
      </c>
      <c r="AG64" s="179" t="s">
        <v>93</v>
      </c>
      <c r="AH64" s="179" t="s">
        <v>93</v>
      </c>
      <c r="AI64" s="179" t="s">
        <v>93</v>
      </c>
      <c r="AJ64" s="179" t="s">
        <v>93</v>
      </c>
      <c r="AK64" s="179" t="s">
        <v>95</v>
      </c>
      <c r="AL64" s="179" t="s">
        <v>95</v>
      </c>
      <c r="AM64" s="179" t="s">
        <v>95</v>
      </c>
      <c r="AN64" s="179" t="s">
        <v>95</v>
      </c>
    </row>
    <row r="65" spans="1:1">
      <c r="A65" s="266"/>
    </row>
    <row r="66" spans="1:1">
      <c r="A66" s="266"/>
    </row>
    <row r="67" spans="1:1">
      <c r="A67" s="266"/>
    </row>
    <row r="68" spans="1:1">
      <c r="A68" s="266"/>
    </row>
    <row r="69" spans="1:1">
      <c r="A69" s="266"/>
    </row>
    <row r="70" spans="1:1">
      <c r="A70" s="266"/>
    </row>
    <row r="71" spans="1:1">
      <c r="A71" s="266"/>
    </row>
    <row r="72" spans="1:1">
      <c r="A72" s="266"/>
    </row>
    <row r="73" spans="1:1">
      <c r="A73" s="266"/>
    </row>
    <row r="74" spans="1:1">
      <c r="A74" s="274">
        <v>45231</v>
      </c>
    </row>
    <row r="75" spans="1:1">
      <c r="A75" s="274"/>
    </row>
    <row r="76" spans="1:1">
      <c r="A76" s="274"/>
    </row>
    <row r="77" spans="1:1">
      <c r="A77" s="274"/>
    </row>
    <row r="78" spans="1:1">
      <c r="A78" s="274"/>
    </row>
    <row r="79" spans="1:1">
      <c r="A79" s="274"/>
    </row>
    <row r="80" spans="1:1">
      <c r="A80" s="274"/>
    </row>
    <row r="81" spans="1:1">
      <c r="A81" s="274"/>
    </row>
    <row r="82" spans="1:1">
      <c r="A82" s="274"/>
    </row>
    <row r="83" spans="1:1">
      <c r="A83" s="274"/>
    </row>
    <row r="84" spans="1:1">
      <c r="A84" s="274"/>
    </row>
    <row r="85" spans="1:1">
      <c r="A85" s="274"/>
    </row>
    <row r="86" spans="1:1">
      <c r="A86" s="274"/>
    </row>
    <row r="87" spans="1:1">
      <c r="A87" s="274"/>
    </row>
    <row r="88" spans="1:1">
      <c r="A88" s="274"/>
    </row>
    <row r="89" spans="1:1">
      <c r="A89" s="274"/>
    </row>
    <row r="90" spans="1:1">
      <c r="A90" s="274"/>
    </row>
    <row r="91" spans="1:1">
      <c r="A91" s="274"/>
    </row>
    <row r="92" spans="1:1">
      <c r="A92" s="274"/>
    </row>
    <row r="93" spans="1:1">
      <c r="A93" s="274">
        <v>45292</v>
      </c>
    </row>
    <row r="94" spans="1:1">
      <c r="A94" s="274"/>
    </row>
    <row r="95" spans="1:1">
      <c r="A95" s="274"/>
    </row>
    <row r="96" spans="1:1">
      <c r="A96" s="274"/>
    </row>
    <row r="97" spans="1:1">
      <c r="A97" s="274"/>
    </row>
    <row r="98" spans="1:1">
      <c r="A98" s="274"/>
    </row>
    <row r="99" spans="1:1">
      <c r="A99" s="274"/>
    </row>
    <row r="100" spans="1:1">
      <c r="A100" s="274"/>
    </row>
    <row r="101" spans="1:1">
      <c r="A101" s="274"/>
    </row>
    <row r="102" spans="1:1">
      <c r="A102" s="274"/>
    </row>
    <row r="103" spans="1:1">
      <c r="A103" s="274">
        <v>45323</v>
      </c>
    </row>
    <row r="104" spans="1:1">
      <c r="A104" s="274"/>
    </row>
    <row r="105" spans="1:1">
      <c r="A105" s="274"/>
    </row>
    <row r="106" spans="1:1">
      <c r="A106" s="274"/>
    </row>
    <row r="107" spans="1:1">
      <c r="A107" s="274"/>
    </row>
    <row r="108" spans="1:1">
      <c r="A108" s="274">
        <v>45352</v>
      </c>
    </row>
    <row r="109" spans="1:1">
      <c r="A109" s="274"/>
    </row>
    <row r="110" spans="1:1">
      <c r="A110" s="274"/>
    </row>
    <row r="111" spans="1:1">
      <c r="A111" s="274"/>
    </row>
    <row r="112" spans="1:1">
      <c r="A112" s="274"/>
    </row>
    <row r="113" spans="1:1">
      <c r="A113" s="274"/>
    </row>
    <row r="114" spans="1:1">
      <c r="A114" s="274"/>
    </row>
    <row r="115" spans="1:1">
      <c r="A115" s="274"/>
    </row>
    <row r="116" spans="1:1">
      <c r="A116" s="274"/>
    </row>
    <row r="117" spans="1:1">
      <c r="A117" s="274"/>
    </row>
    <row r="118" spans="1:1">
      <c r="A118" s="274"/>
    </row>
    <row r="119" spans="1:1">
      <c r="A119" s="274"/>
    </row>
    <row r="120" spans="1:1">
      <c r="A120" s="274"/>
    </row>
    <row r="121" spans="1:1">
      <c r="A121" s="274"/>
    </row>
    <row r="122" spans="1:1">
      <c r="A122" s="274"/>
    </row>
    <row r="123" spans="1:1">
      <c r="A123" s="274">
        <v>45383</v>
      </c>
    </row>
    <row r="124" spans="1:1">
      <c r="A124" s="274"/>
    </row>
    <row r="125" spans="1:1" ht="15.75" customHeight="1">
      <c r="A125" s="274"/>
    </row>
    <row r="126" spans="1:1" ht="15.75" customHeight="1">
      <c r="A126" s="274"/>
    </row>
    <row r="127" spans="1:1">
      <c r="A127" s="274"/>
    </row>
    <row r="128" spans="1:1">
      <c r="A128" s="274"/>
    </row>
    <row r="129" spans="1:1">
      <c r="A129" s="100"/>
    </row>
    <row r="130" spans="1:1">
      <c r="A130" s="100"/>
    </row>
    <row r="131" spans="1:1">
      <c r="A131" s="100"/>
    </row>
    <row r="132" spans="1:1">
      <c r="A132" s="100"/>
    </row>
    <row r="133" spans="1:1">
      <c r="A133" s="274">
        <v>45413</v>
      </c>
    </row>
    <row r="134" spans="1:1">
      <c r="A134" s="274"/>
    </row>
    <row r="135" spans="1:1">
      <c r="A135" s="274"/>
    </row>
    <row r="136" spans="1:1">
      <c r="A136" s="274"/>
    </row>
    <row r="137" spans="1:1">
      <c r="A137" s="100"/>
    </row>
    <row r="138" spans="1:1">
      <c r="A138" s="100"/>
    </row>
    <row r="150" spans="43:47">
      <c r="AQ150" s="74"/>
      <c r="AR150" s="74" t="s">
        <v>288</v>
      </c>
      <c r="AS150" s="74" t="s">
        <v>289</v>
      </c>
      <c r="AT150" s="74" t="s">
        <v>290</v>
      </c>
      <c r="AU150" s="74" t="s">
        <v>291</v>
      </c>
    </row>
    <row r="151" spans="43:47">
      <c r="AQ151" s="74"/>
      <c r="AR151" s="74"/>
      <c r="AS151" s="74"/>
      <c r="AT151" s="74"/>
      <c r="AU151" s="74"/>
    </row>
    <row r="152" spans="43:47">
      <c r="AQ152" s="74"/>
      <c r="AR152" s="74"/>
      <c r="AS152" s="74"/>
      <c r="AT152" s="74"/>
      <c r="AU152" s="74"/>
    </row>
    <row r="153" spans="43:47">
      <c r="AQ153" s="129">
        <v>45397</v>
      </c>
      <c r="AR153" s="74">
        <v>4</v>
      </c>
      <c r="AS153" s="74">
        <v>6</v>
      </c>
      <c r="AT153" s="74">
        <v>2</v>
      </c>
      <c r="AU153" s="74">
        <f>SUM(AR153:AT153)</f>
        <v>12</v>
      </c>
    </row>
    <row r="154" spans="43:47">
      <c r="AQ154" s="129">
        <v>45418</v>
      </c>
      <c r="AR154" s="74">
        <v>4</v>
      </c>
      <c r="AS154" s="74">
        <v>6</v>
      </c>
      <c r="AT154" s="74">
        <v>2</v>
      </c>
      <c r="AU154" s="74">
        <f t="shared" ref="AU154:AU161" si="68">SUM(AR154:AT154)</f>
        <v>12</v>
      </c>
    </row>
    <row r="155" spans="43:47">
      <c r="AQ155" s="129">
        <v>45439</v>
      </c>
      <c r="AR155" s="74">
        <v>4</v>
      </c>
      <c r="AS155" s="74">
        <v>6</v>
      </c>
      <c r="AT155" s="74">
        <v>2</v>
      </c>
      <c r="AU155" s="74">
        <f t="shared" si="68"/>
        <v>12</v>
      </c>
    </row>
    <row r="156" spans="43:47">
      <c r="AQ156" s="129">
        <v>45460</v>
      </c>
      <c r="AR156" s="74">
        <v>2</v>
      </c>
      <c r="AS156" s="74">
        <v>6</v>
      </c>
      <c r="AT156" s="74">
        <v>6</v>
      </c>
      <c r="AU156" s="74">
        <f t="shared" si="68"/>
        <v>14</v>
      </c>
    </row>
    <row r="157" spans="43:47">
      <c r="AQ157" s="129">
        <v>45481</v>
      </c>
      <c r="AR157" s="74">
        <v>4</v>
      </c>
      <c r="AS157" s="74">
        <v>4</v>
      </c>
      <c r="AT157" s="74">
        <v>4</v>
      </c>
      <c r="AU157" s="74">
        <f t="shared" si="68"/>
        <v>12</v>
      </c>
    </row>
    <row r="158" spans="43:47">
      <c r="AQ158" s="129">
        <v>45502</v>
      </c>
      <c r="AR158" s="74">
        <v>2</v>
      </c>
      <c r="AS158" s="74">
        <v>8</v>
      </c>
      <c r="AT158" s="74">
        <v>2</v>
      </c>
      <c r="AU158" s="74">
        <f t="shared" si="68"/>
        <v>12</v>
      </c>
    </row>
    <row r="159" spans="43:47">
      <c r="AQ159" s="129">
        <v>45523</v>
      </c>
      <c r="AR159" s="74">
        <v>6</v>
      </c>
      <c r="AS159" s="74">
        <v>6</v>
      </c>
      <c r="AT159" s="74">
        <v>0</v>
      </c>
      <c r="AU159" s="74">
        <f t="shared" si="68"/>
        <v>12</v>
      </c>
    </row>
    <row r="160" spans="43:47">
      <c r="AQ160" s="129">
        <v>45544</v>
      </c>
      <c r="AR160" s="74">
        <v>4</v>
      </c>
      <c r="AS160" s="74">
        <v>4</v>
      </c>
      <c r="AT160" s="74">
        <v>0</v>
      </c>
      <c r="AU160" s="74">
        <f t="shared" si="68"/>
        <v>8</v>
      </c>
    </row>
    <row r="161" spans="43:47">
      <c r="AQ161" s="129">
        <v>45538</v>
      </c>
      <c r="AR161" s="74">
        <v>4</v>
      </c>
      <c r="AS161" s="74">
        <v>4</v>
      </c>
      <c r="AT161" s="74">
        <v>0</v>
      </c>
      <c r="AU161" s="74">
        <f t="shared" si="68"/>
        <v>8</v>
      </c>
    </row>
    <row r="226" ht="14.25" customHeight="1"/>
  </sheetData>
  <mergeCells count="10">
    <mergeCell ref="A103:A107"/>
    <mergeCell ref="A108:A122"/>
    <mergeCell ref="A123:A128"/>
    <mergeCell ref="A133:A136"/>
    <mergeCell ref="A35:A38"/>
    <mergeCell ref="A39:A47"/>
    <mergeCell ref="A48:A73"/>
    <mergeCell ref="A74:A80"/>
    <mergeCell ref="A81:A92"/>
    <mergeCell ref="A93:A102"/>
  </mergeCells>
  <conditionalFormatting sqref="C28:AY30">
    <cfRule type="cellIs" dxfId="5" priority="2" operator="lessThan">
      <formula>0</formula>
    </cfRule>
  </conditionalFormatting>
  <conditionalFormatting sqref="D32:AY32">
    <cfRule type="cellIs" dxfId="4" priority="1" operator="lessThan">
      <formula>0</formula>
    </cfRule>
    <cfRule type="cellIs" dxfId="3" priority="3" operator="lessThan">
      <formula>5</formula>
    </cfRule>
  </conditionalFormatting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7A16-47D7-4D8C-8DB4-C5ED878329DF}">
  <dimension ref="A1:AU226"/>
  <sheetViews>
    <sheetView topLeftCell="A10" zoomScale="70" zoomScaleNormal="70" zoomScaleSheetLayoutView="70" workbookViewId="0">
      <pane xSplit="2" topLeftCell="U1" activePane="topRight" state="frozen"/>
      <selection pane="topRight" activeCell="AD25" sqref="AD25"/>
    </sheetView>
  </sheetViews>
  <sheetFormatPr defaultRowHeight="14.45"/>
  <cols>
    <col min="1" max="1" width="11.140625" customWidth="1"/>
    <col min="4" max="42" width="11.28515625" customWidth="1"/>
  </cols>
  <sheetData>
    <row r="1" spans="1:42">
      <c r="B1" s="21"/>
      <c r="C1" s="21"/>
      <c r="O1" s="176" t="s">
        <v>222</v>
      </c>
      <c r="P1" s="177" t="s">
        <v>93</v>
      </c>
      <c r="Q1" s="177" t="s">
        <v>93</v>
      </c>
      <c r="R1" s="177" t="s">
        <v>99</v>
      </c>
      <c r="S1" s="177" t="s">
        <v>99</v>
      </c>
      <c r="T1" s="177" t="s">
        <v>99</v>
      </c>
      <c r="U1" s="177" t="s">
        <v>99</v>
      </c>
      <c r="V1" s="177" t="s">
        <v>99</v>
      </c>
      <c r="W1" s="177" t="s">
        <v>99</v>
      </c>
    </row>
    <row r="2" spans="1:42">
      <c r="B2" s="21"/>
      <c r="C2" s="21"/>
      <c r="E2" t="s">
        <v>73</v>
      </c>
      <c r="I2" t="s">
        <v>223</v>
      </c>
      <c r="K2" t="s">
        <v>224</v>
      </c>
      <c r="O2" s="128" t="s">
        <v>225</v>
      </c>
      <c r="P2" s="126" t="s">
        <v>93</v>
      </c>
      <c r="Q2" s="126" t="s">
        <v>93</v>
      </c>
      <c r="R2" s="126" t="s">
        <v>93</v>
      </c>
      <c r="S2" s="126" t="s">
        <v>93</v>
      </c>
      <c r="T2" s="126" t="s">
        <v>95</v>
      </c>
      <c r="U2" s="126" t="s">
        <v>95</v>
      </c>
      <c r="V2" s="126" t="s">
        <v>95</v>
      </c>
      <c r="W2" s="126" t="s">
        <v>95</v>
      </c>
      <c r="X2" s="81" t="s">
        <v>199</v>
      </c>
    </row>
    <row r="3" spans="1:42">
      <c r="B3" s="21"/>
      <c r="C3" s="21"/>
      <c r="G3" s="21"/>
      <c r="I3" t="s">
        <v>226</v>
      </c>
      <c r="O3" s="21" t="s">
        <v>102</v>
      </c>
      <c r="P3" s="34" t="s">
        <v>93</v>
      </c>
      <c r="Q3" s="34" t="s">
        <v>93</v>
      </c>
      <c r="R3" s="34" t="s">
        <v>93</v>
      </c>
      <c r="S3" s="34" t="s">
        <v>93</v>
      </c>
      <c r="T3" s="34" t="s">
        <v>94</v>
      </c>
      <c r="U3" s="34" t="s">
        <v>94</v>
      </c>
      <c r="V3" s="34" t="s">
        <v>94</v>
      </c>
      <c r="W3" s="34" t="s">
        <v>94</v>
      </c>
      <c r="X3" s="34" t="s">
        <v>94</v>
      </c>
      <c r="Y3" s="34" t="s">
        <v>95</v>
      </c>
      <c r="Z3" s="34" t="s">
        <v>95</v>
      </c>
      <c r="AA3" s="34" t="s">
        <v>95</v>
      </c>
      <c r="AB3" s="78" t="s">
        <v>203</v>
      </c>
    </row>
    <row r="4" spans="1:42">
      <c r="B4" s="21"/>
      <c r="C4" s="21"/>
      <c r="I4" t="s">
        <v>227</v>
      </c>
      <c r="O4" s="119" t="s">
        <v>102</v>
      </c>
      <c r="P4" s="120" t="s">
        <v>93</v>
      </c>
      <c r="Q4" s="120" t="s">
        <v>93</v>
      </c>
      <c r="R4" s="120" t="s">
        <v>93</v>
      </c>
      <c r="S4" s="120" t="s">
        <v>93</v>
      </c>
      <c r="T4" s="120" t="s">
        <v>94</v>
      </c>
      <c r="U4" s="120" t="s">
        <v>94</v>
      </c>
      <c r="V4" s="120" t="s">
        <v>94</v>
      </c>
      <c r="W4" s="120" t="s">
        <v>95</v>
      </c>
      <c r="X4" s="120" t="s">
        <v>95</v>
      </c>
      <c r="Y4" s="120" t="s">
        <v>95</v>
      </c>
      <c r="Z4" s="120" t="s">
        <v>95</v>
      </c>
      <c r="AA4" s="120" t="s">
        <v>95</v>
      </c>
      <c r="AB4" s="78" t="s">
        <v>201</v>
      </c>
    </row>
    <row r="5" spans="1:42">
      <c r="B5" s="21"/>
      <c r="C5" s="21"/>
      <c r="E5" t="s">
        <v>228</v>
      </c>
      <c r="H5" t="s">
        <v>229</v>
      </c>
      <c r="I5" t="s">
        <v>230</v>
      </c>
      <c r="K5" t="s">
        <v>231</v>
      </c>
      <c r="O5" s="169" t="s">
        <v>206</v>
      </c>
      <c r="P5" s="34" t="s">
        <v>93</v>
      </c>
      <c r="Q5" s="34" t="s">
        <v>93</v>
      </c>
      <c r="R5" s="34" t="s">
        <v>99</v>
      </c>
    </row>
    <row r="6" spans="1:42">
      <c r="B6" s="21"/>
      <c r="C6" s="21"/>
      <c r="E6" t="s">
        <v>232</v>
      </c>
      <c r="I6" t="s">
        <v>233</v>
      </c>
      <c r="O6" t="s">
        <v>207</v>
      </c>
    </row>
    <row r="8" spans="1:42">
      <c r="A8" t="s">
        <v>208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</row>
    <row r="9" spans="1:42">
      <c r="C9" s="21">
        <v>2023</v>
      </c>
      <c r="D9" s="21">
        <v>2024</v>
      </c>
      <c r="E9" s="21">
        <v>2024</v>
      </c>
      <c r="F9" s="21">
        <v>2024</v>
      </c>
      <c r="G9" s="21">
        <v>2024</v>
      </c>
      <c r="H9" s="21">
        <v>2024</v>
      </c>
      <c r="I9" s="21">
        <v>2024</v>
      </c>
      <c r="J9" s="21">
        <v>2024</v>
      </c>
      <c r="K9" s="21">
        <v>2024</v>
      </c>
      <c r="L9" s="21">
        <v>2024</v>
      </c>
      <c r="M9" s="21">
        <v>2024</v>
      </c>
      <c r="N9" s="21">
        <v>2024</v>
      </c>
      <c r="O9" s="21">
        <v>2024</v>
      </c>
      <c r="P9" s="21">
        <v>2024</v>
      </c>
      <c r="Q9" s="21">
        <v>2024</v>
      </c>
      <c r="R9" s="21">
        <v>2024</v>
      </c>
      <c r="S9" s="21">
        <v>2024</v>
      </c>
      <c r="T9" s="21">
        <v>2024</v>
      </c>
      <c r="U9" s="21">
        <v>2024</v>
      </c>
      <c r="V9" s="21">
        <v>2024</v>
      </c>
      <c r="W9" s="21">
        <v>2024</v>
      </c>
      <c r="X9" s="21">
        <v>2024</v>
      </c>
      <c r="Y9" s="21">
        <v>2024</v>
      </c>
      <c r="Z9" s="21">
        <v>2024</v>
      </c>
      <c r="AA9" s="21">
        <v>2024</v>
      </c>
      <c r="AB9" s="21">
        <v>2025</v>
      </c>
      <c r="AC9" s="21">
        <v>2025</v>
      </c>
      <c r="AD9" s="21">
        <v>2025</v>
      </c>
      <c r="AE9" s="21">
        <v>2025</v>
      </c>
      <c r="AF9" s="21">
        <v>2025</v>
      </c>
      <c r="AG9" s="21">
        <v>2025</v>
      </c>
      <c r="AH9" s="21">
        <v>2025</v>
      </c>
      <c r="AI9" s="21">
        <v>2025</v>
      </c>
      <c r="AJ9" s="21">
        <v>2025</v>
      </c>
      <c r="AK9" s="21">
        <v>2025</v>
      </c>
      <c r="AL9" s="21">
        <v>2025</v>
      </c>
      <c r="AM9" s="21">
        <v>2025</v>
      </c>
      <c r="AN9" s="21">
        <v>2025</v>
      </c>
      <c r="AO9" s="21">
        <v>2025</v>
      </c>
      <c r="AP9" s="21">
        <v>2025</v>
      </c>
    </row>
    <row r="10" spans="1:42">
      <c r="C10" s="43" t="s">
        <v>118</v>
      </c>
      <c r="D10" s="43" t="s">
        <v>119</v>
      </c>
      <c r="E10" s="43" t="s">
        <v>120</v>
      </c>
      <c r="F10" s="43" t="s">
        <v>121</v>
      </c>
      <c r="G10" s="43" t="s">
        <v>122</v>
      </c>
      <c r="H10" s="43" t="s">
        <v>123</v>
      </c>
      <c r="I10" s="43" t="s">
        <v>124</v>
      </c>
      <c r="J10" s="43" t="s">
        <v>125</v>
      </c>
      <c r="K10" s="43" t="s">
        <v>126</v>
      </c>
      <c r="L10" s="43" t="s">
        <v>103</v>
      </c>
      <c r="M10" s="43" t="s">
        <v>104</v>
      </c>
      <c r="N10" s="43" t="s">
        <v>105</v>
      </c>
      <c r="O10" s="43" t="s">
        <v>106</v>
      </c>
      <c r="P10" s="43" t="s">
        <v>107</v>
      </c>
      <c r="Q10" s="43" t="s">
        <v>108</v>
      </c>
      <c r="R10" s="43" t="s">
        <v>109</v>
      </c>
      <c r="S10" s="43" t="s">
        <v>110</v>
      </c>
      <c r="T10" s="43" t="s">
        <v>111</v>
      </c>
      <c r="U10" s="43" t="s">
        <v>112</v>
      </c>
      <c r="V10" s="43" t="s">
        <v>113</v>
      </c>
      <c r="W10" s="43" t="s">
        <v>114</v>
      </c>
      <c r="X10" s="43" t="s">
        <v>115</v>
      </c>
      <c r="Y10" s="43" t="s">
        <v>116</v>
      </c>
      <c r="Z10" s="43" t="s">
        <v>117</v>
      </c>
      <c r="AA10" s="43" t="s">
        <v>118</v>
      </c>
      <c r="AB10" s="43" t="s">
        <v>119</v>
      </c>
      <c r="AC10" s="43" t="s">
        <v>120</v>
      </c>
      <c r="AD10" s="43" t="s">
        <v>121</v>
      </c>
      <c r="AE10" s="43" t="s">
        <v>122</v>
      </c>
      <c r="AF10" s="43" t="s">
        <v>123</v>
      </c>
      <c r="AG10" s="43" t="s">
        <v>124</v>
      </c>
      <c r="AH10" s="43" t="s">
        <v>125</v>
      </c>
      <c r="AI10" s="43" t="s">
        <v>126</v>
      </c>
      <c r="AJ10" s="43" t="s">
        <v>103</v>
      </c>
      <c r="AK10" s="43" t="s">
        <v>104</v>
      </c>
      <c r="AL10" s="43" t="s">
        <v>105</v>
      </c>
      <c r="AM10" s="43" t="s">
        <v>106</v>
      </c>
      <c r="AN10" s="43" t="s">
        <v>107</v>
      </c>
      <c r="AO10" s="43" t="s">
        <v>108</v>
      </c>
      <c r="AP10" s="43" t="s">
        <v>109</v>
      </c>
    </row>
    <row r="11" spans="1:42">
      <c r="C11" s="155">
        <v>12</v>
      </c>
      <c r="D11" s="155">
        <v>13</v>
      </c>
      <c r="E11" s="155">
        <v>13</v>
      </c>
      <c r="F11" s="155">
        <v>14</v>
      </c>
      <c r="G11" s="155">
        <v>14</v>
      </c>
      <c r="H11" s="155">
        <v>15</v>
      </c>
      <c r="I11" s="155">
        <v>15</v>
      </c>
      <c r="J11" s="155">
        <v>16</v>
      </c>
      <c r="K11" s="155">
        <v>16</v>
      </c>
      <c r="L11" s="155">
        <v>17</v>
      </c>
      <c r="M11" s="155">
        <v>17</v>
      </c>
      <c r="N11" s="155">
        <v>18</v>
      </c>
      <c r="O11" s="155">
        <v>18</v>
      </c>
      <c r="P11" s="155">
        <v>19</v>
      </c>
      <c r="Q11" s="155">
        <v>19</v>
      </c>
      <c r="R11" s="155">
        <v>20</v>
      </c>
      <c r="S11" s="155">
        <v>20</v>
      </c>
      <c r="T11" s="155">
        <v>21</v>
      </c>
      <c r="U11" s="155">
        <v>21</v>
      </c>
      <c r="V11" s="155">
        <v>22</v>
      </c>
      <c r="W11" s="155">
        <v>22</v>
      </c>
      <c r="X11" s="155">
        <v>23</v>
      </c>
      <c r="Y11" s="155">
        <v>23</v>
      </c>
      <c r="Z11" s="155">
        <v>24</v>
      </c>
      <c r="AA11" s="155">
        <v>24</v>
      </c>
      <c r="AB11" s="155">
        <v>25</v>
      </c>
      <c r="AC11" s="155">
        <v>25</v>
      </c>
      <c r="AD11" s="155">
        <v>26</v>
      </c>
      <c r="AE11" s="155">
        <v>26</v>
      </c>
      <c r="AF11" s="155">
        <v>27</v>
      </c>
      <c r="AG11" s="155">
        <v>27</v>
      </c>
      <c r="AH11" s="155">
        <v>28</v>
      </c>
      <c r="AI11" s="155">
        <v>28</v>
      </c>
      <c r="AJ11" s="155">
        <v>29</v>
      </c>
      <c r="AK11" s="155">
        <v>29</v>
      </c>
      <c r="AL11" s="155">
        <v>30</v>
      </c>
      <c r="AM11" s="155">
        <v>30</v>
      </c>
      <c r="AN11" s="155">
        <v>31</v>
      </c>
      <c r="AO11" s="155">
        <v>31</v>
      </c>
      <c r="AP11" s="155">
        <v>32</v>
      </c>
    </row>
    <row r="12" spans="1:42">
      <c r="B12" t="s">
        <v>76</v>
      </c>
      <c r="C12" s="52">
        <f t="shared" ref="C12:M12" si="0">COUNTIFS(B34:B1042,"1 X CP")</f>
        <v>0</v>
      </c>
      <c r="D12" s="52">
        <f t="shared" si="0"/>
        <v>0</v>
      </c>
      <c r="E12" s="52">
        <f t="shared" si="0"/>
        <v>0</v>
      </c>
      <c r="F12" s="52">
        <f t="shared" si="0"/>
        <v>0</v>
      </c>
      <c r="G12" s="52">
        <f t="shared" si="0"/>
        <v>0</v>
      </c>
      <c r="H12" s="52">
        <f t="shared" si="0"/>
        <v>0</v>
      </c>
      <c r="I12" s="52">
        <f t="shared" si="0"/>
        <v>0</v>
      </c>
      <c r="J12" s="52">
        <f t="shared" si="0"/>
        <v>0</v>
      </c>
      <c r="K12" s="52">
        <f t="shared" si="0"/>
        <v>0</v>
      </c>
      <c r="L12" s="52">
        <f t="shared" si="0"/>
        <v>0</v>
      </c>
      <c r="M12" s="52">
        <f t="shared" si="0"/>
        <v>0</v>
      </c>
      <c r="N12" s="52">
        <f>COUNTIFS(M34:M1042,"1 X CP")</f>
        <v>0</v>
      </c>
      <c r="O12" s="52">
        <f>COUNTIFS(N34:N1042,"1 X CP")</f>
        <v>0</v>
      </c>
      <c r="P12" s="52">
        <f t="shared" ref="P12:AP12" si="1">COUNTIFS(O34:O1042,"1 X CP")</f>
        <v>0</v>
      </c>
      <c r="Q12" s="52">
        <f t="shared" si="1"/>
        <v>0</v>
      </c>
      <c r="R12" s="52">
        <f t="shared" si="1"/>
        <v>0</v>
      </c>
      <c r="S12" s="52">
        <f t="shared" si="1"/>
        <v>0</v>
      </c>
      <c r="T12" s="52">
        <f t="shared" si="1"/>
        <v>2</v>
      </c>
      <c r="U12" s="52">
        <f t="shared" si="1"/>
        <v>0</v>
      </c>
      <c r="V12" s="52">
        <f t="shared" si="1"/>
        <v>0</v>
      </c>
      <c r="W12" s="52">
        <f>COUNTIFS(V34:V1042,"1 X CP")</f>
        <v>0</v>
      </c>
      <c r="X12" s="52">
        <f>COUNTIFS(W34:W1042,"1 X CP")</f>
        <v>0</v>
      </c>
      <c r="Y12" s="52">
        <f t="shared" si="1"/>
        <v>0</v>
      </c>
      <c r="Z12" s="52">
        <f t="shared" si="1"/>
        <v>1</v>
      </c>
      <c r="AA12" s="52">
        <f t="shared" si="1"/>
        <v>0</v>
      </c>
      <c r="AB12" s="52">
        <f t="shared" si="1"/>
        <v>0</v>
      </c>
      <c r="AC12" s="52">
        <f t="shared" si="1"/>
        <v>2</v>
      </c>
      <c r="AD12" s="52">
        <f t="shared" si="1"/>
        <v>0</v>
      </c>
      <c r="AE12" s="52">
        <f t="shared" si="1"/>
        <v>0</v>
      </c>
      <c r="AF12" s="52">
        <f t="shared" si="1"/>
        <v>0</v>
      </c>
      <c r="AG12" s="52">
        <f t="shared" si="1"/>
        <v>0</v>
      </c>
      <c r="AH12" s="52">
        <f t="shared" si="1"/>
        <v>0</v>
      </c>
      <c r="AI12" s="52">
        <f t="shared" si="1"/>
        <v>2</v>
      </c>
      <c r="AJ12" s="52">
        <f t="shared" si="1"/>
        <v>0</v>
      </c>
      <c r="AK12" s="52">
        <f t="shared" si="1"/>
        <v>2</v>
      </c>
      <c r="AL12" s="52">
        <f t="shared" si="1"/>
        <v>0</v>
      </c>
      <c r="AM12" s="52">
        <f t="shared" si="1"/>
        <v>0</v>
      </c>
      <c r="AN12" s="52">
        <f t="shared" si="1"/>
        <v>0</v>
      </c>
      <c r="AO12" s="52">
        <f t="shared" si="1"/>
        <v>0</v>
      </c>
      <c r="AP12" s="52">
        <f t="shared" si="1"/>
        <v>0</v>
      </c>
    </row>
    <row r="13" spans="1:42">
      <c r="B13" t="s">
        <v>75</v>
      </c>
      <c r="C13" s="52">
        <f t="shared" ref="C13:AP13" si="2">COUNTIFS(B34:B1043,"1 X FO")</f>
        <v>0</v>
      </c>
      <c r="D13" s="52">
        <f t="shared" si="2"/>
        <v>0</v>
      </c>
      <c r="E13" s="52">
        <f t="shared" si="2"/>
        <v>0</v>
      </c>
      <c r="F13" s="52">
        <f t="shared" si="2"/>
        <v>0</v>
      </c>
      <c r="G13" s="52">
        <f t="shared" si="2"/>
        <v>0</v>
      </c>
      <c r="H13" s="52">
        <f t="shared" si="2"/>
        <v>0</v>
      </c>
      <c r="I13" s="52">
        <f t="shared" si="2"/>
        <v>0</v>
      </c>
      <c r="J13" s="52">
        <f t="shared" si="2"/>
        <v>0</v>
      </c>
      <c r="K13" s="52">
        <f t="shared" si="2"/>
        <v>0</v>
      </c>
      <c r="L13" s="52">
        <f t="shared" si="2"/>
        <v>0</v>
      </c>
      <c r="M13" s="52">
        <f t="shared" si="2"/>
        <v>0</v>
      </c>
      <c r="N13" s="52">
        <f>COUNTIFS(M34:M1043,"1 X FO")</f>
        <v>0</v>
      </c>
      <c r="O13" s="52">
        <f>COUNTIFS(N34:N1043,"1 X FO")</f>
        <v>1</v>
      </c>
      <c r="P13" s="52">
        <f t="shared" si="2"/>
        <v>0</v>
      </c>
      <c r="Q13" s="52">
        <f t="shared" si="2"/>
        <v>2</v>
      </c>
      <c r="R13" s="52">
        <f t="shared" si="2"/>
        <v>0</v>
      </c>
      <c r="S13" s="52">
        <f t="shared" si="2"/>
        <v>0</v>
      </c>
      <c r="T13" s="52">
        <f t="shared" si="2"/>
        <v>0</v>
      </c>
      <c r="U13" s="52">
        <f t="shared" si="2"/>
        <v>1</v>
      </c>
      <c r="V13" s="52">
        <f t="shared" si="2"/>
        <v>0</v>
      </c>
      <c r="W13" s="52">
        <f>COUNTIFS(V34:V1043,"1 X FO")</f>
        <v>0</v>
      </c>
      <c r="X13" s="52">
        <f>COUNTIFS(W34:W1043,"1 X FO")</f>
        <v>2</v>
      </c>
      <c r="Y13" s="52">
        <f t="shared" si="2"/>
        <v>0</v>
      </c>
      <c r="Z13" s="52">
        <f t="shared" si="2"/>
        <v>3</v>
      </c>
      <c r="AA13" s="52">
        <f t="shared" si="2"/>
        <v>0</v>
      </c>
      <c r="AB13" s="52">
        <f t="shared" si="2"/>
        <v>2</v>
      </c>
      <c r="AC13" s="52">
        <f t="shared" si="2"/>
        <v>0</v>
      </c>
      <c r="AD13" s="52">
        <f t="shared" si="2"/>
        <v>4</v>
      </c>
      <c r="AE13" s="52">
        <f t="shared" si="2"/>
        <v>0</v>
      </c>
      <c r="AF13" s="52">
        <f t="shared" si="2"/>
        <v>0</v>
      </c>
      <c r="AG13" s="52">
        <f t="shared" si="2"/>
        <v>0</v>
      </c>
      <c r="AH13" s="52">
        <f t="shared" si="2"/>
        <v>0</v>
      </c>
      <c r="AI13" s="52">
        <f t="shared" si="2"/>
        <v>0</v>
      </c>
      <c r="AJ13" s="52">
        <f t="shared" si="2"/>
        <v>0</v>
      </c>
      <c r="AK13" s="52">
        <f t="shared" si="2"/>
        <v>0</v>
      </c>
      <c r="AL13" s="52">
        <f t="shared" si="2"/>
        <v>0</v>
      </c>
      <c r="AM13" s="52">
        <f t="shared" si="2"/>
        <v>0</v>
      </c>
      <c r="AN13" s="52">
        <f t="shared" si="2"/>
        <v>0</v>
      </c>
      <c r="AO13" s="52">
        <f t="shared" si="2"/>
        <v>0</v>
      </c>
      <c r="AP13" s="52">
        <f t="shared" si="2"/>
        <v>0</v>
      </c>
    </row>
    <row r="14" spans="1:42">
      <c r="B14" t="s">
        <v>127</v>
      </c>
      <c r="C14" s="52">
        <f t="shared" ref="C14:M14" si="3">COUNTIFS(B34:B1043,"1 X CAD")</f>
        <v>0</v>
      </c>
      <c r="D14" s="52">
        <f t="shared" si="3"/>
        <v>0</v>
      </c>
      <c r="E14" s="52">
        <f t="shared" si="3"/>
        <v>0</v>
      </c>
      <c r="F14" s="52">
        <f t="shared" si="3"/>
        <v>0</v>
      </c>
      <c r="G14" s="52">
        <f t="shared" si="3"/>
        <v>0</v>
      </c>
      <c r="H14" s="52">
        <f t="shared" si="3"/>
        <v>0</v>
      </c>
      <c r="I14" s="52">
        <f t="shared" si="3"/>
        <v>0</v>
      </c>
      <c r="J14" s="52">
        <f t="shared" si="3"/>
        <v>0</v>
      </c>
      <c r="K14" s="52">
        <f t="shared" si="3"/>
        <v>0</v>
      </c>
      <c r="L14" s="52">
        <f t="shared" si="3"/>
        <v>0</v>
      </c>
      <c r="M14" s="52">
        <f t="shared" si="3"/>
        <v>0</v>
      </c>
      <c r="N14" s="52">
        <f>COUNTIFS(M34:M1043,"1 X CAD")</f>
        <v>0</v>
      </c>
      <c r="O14" s="52">
        <f>COUNTIFS(N34:N1043,"1 X CAD")</f>
        <v>0</v>
      </c>
      <c r="P14" s="52">
        <f t="shared" ref="P14:AP14" si="4">COUNTIFS(O34:O1043,"1 X CAD")</f>
        <v>0</v>
      </c>
      <c r="Q14" s="52">
        <f t="shared" si="4"/>
        <v>0</v>
      </c>
      <c r="R14" s="52">
        <f t="shared" si="4"/>
        <v>0</v>
      </c>
      <c r="S14" s="52">
        <f t="shared" si="4"/>
        <v>0</v>
      </c>
      <c r="T14" s="52">
        <f t="shared" si="4"/>
        <v>0</v>
      </c>
      <c r="U14" s="52">
        <f t="shared" si="4"/>
        <v>0</v>
      </c>
      <c r="V14" s="52">
        <f t="shared" si="4"/>
        <v>0</v>
      </c>
      <c r="W14" s="52">
        <f>COUNTIFS(V34:V1043,"1 X CAD")</f>
        <v>0</v>
      </c>
      <c r="X14" s="52">
        <f>COUNTIFS(W34:W1043,"1 X CAD")</f>
        <v>0</v>
      </c>
      <c r="Y14" s="52">
        <f t="shared" si="4"/>
        <v>0</v>
      </c>
      <c r="Z14" s="52">
        <f t="shared" si="4"/>
        <v>0</v>
      </c>
      <c r="AA14" s="52">
        <f t="shared" si="4"/>
        <v>0</v>
      </c>
      <c r="AB14" s="52">
        <f t="shared" si="4"/>
        <v>0</v>
      </c>
      <c r="AC14" s="52">
        <f t="shared" si="4"/>
        <v>0</v>
      </c>
      <c r="AD14" s="52">
        <f t="shared" si="4"/>
        <v>0</v>
      </c>
      <c r="AE14" s="52">
        <f t="shared" si="4"/>
        <v>0</v>
      </c>
      <c r="AF14" s="52">
        <f t="shared" si="4"/>
        <v>0</v>
      </c>
      <c r="AG14" s="52">
        <f t="shared" si="4"/>
        <v>0</v>
      </c>
      <c r="AH14" s="52">
        <f t="shared" si="4"/>
        <v>0</v>
      </c>
      <c r="AI14" s="52">
        <f t="shared" si="4"/>
        <v>0</v>
      </c>
      <c r="AJ14" s="52">
        <f t="shared" si="4"/>
        <v>0</v>
      </c>
      <c r="AK14" s="52">
        <f t="shared" si="4"/>
        <v>0</v>
      </c>
      <c r="AL14" s="52">
        <f t="shared" si="4"/>
        <v>0</v>
      </c>
      <c r="AM14" s="52">
        <f t="shared" si="4"/>
        <v>0</v>
      </c>
      <c r="AN14" s="52">
        <f t="shared" si="4"/>
        <v>0</v>
      </c>
      <c r="AO14" s="52">
        <f t="shared" si="4"/>
        <v>0</v>
      </c>
      <c r="AP14" s="52">
        <f t="shared" si="4"/>
        <v>0</v>
      </c>
    </row>
    <row r="15" spans="1:42">
      <c r="D15">
        <f>SUM(D12:E14)</f>
        <v>0</v>
      </c>
      <c r="F15">
        <f>SUM(F12:G14)</f>
        <v>0</v>
      </c>
      <c r="H15">
        <f>SUM(H12:I14)</f>
        <v>0</v>
      </c>
      <c r="J15">
        <f>SUM(J12:K14)</f>
        <v>0</v>
      </c>
      <c r="L15">
        <f>SUM(L12:M14)</f>
        <v>0</v>
      </c>
      <c r="N15">
        <f>SUM(N12:O14)</f>
        <v>1</v>
      </c>
      <c r="P15">
        <f>SUM(P12:Q14)</f>
        <v>2</v>
      </c>
      <c r="R15">
        <f>SUM(R12:S14)</f>
        <v>0</v>
      </c>
      <c r="T15">
        <f>SUM(T12:U14)</f>
        <v>3</v>
      </c>
      <c r="V15">
        <f>SUM(V12:W14)</f>
        <v>0</v>
      </c>
      <c r="X15">
        <f>SUM(X12:Y14)</f>
        <v>2</v>
      </c>
    </row>
    <row r="16" spans="1:42">
      <c r="A16" t="s">
        <v>209</v>
      </c>
    </row>
    <row r="17" spans="1:42">
      <c r="B17" t="s">
        <v>6</v>
      </c>
      <c r="C17" s="174">
        <v>1.5</v>
      </c>
      <c r="D17" s="171">
        <f t="shared" ref="D17:S21" si="5">C17</f>
        <v>1.5</v>
      </c>
      <c r="E17" s="171">
        <f t="shared" si="5"/>
        <v>1.5</v>
      </c>
      <c r="F17" s="171">
        <f t="shared" si="5"/>
        <v>1.5</v>
      </c>
      <c r="G17" s="171">
        <f t="shared" si="5"/>
        <v>1.5</v>
      </c>
      <c r="H17" s="171">
        <f t="shared" si="5"/>
        <v>1.5</v>
      </c>
      <c r="I17" s="171">
        <f t="shared" si="5"/>
        <v>1.5</v>
      </c>
      <c r="J17" s="171">
        <f t="shared" si="5"/>
        <v>1.5</v>
      </c>
      <c r="K17" s="171">
        <f t="shared" si="5"/>
        <v>1.5</v>
      </c>
      <c r="L17" s="171">
        <f t="shared" si="5"/>
        <v>1.5</v>
      </c>
      <c r="M17" s="171">
        <f t="shared" si="5"/>
        <v>1.5</v>
      </c>
      <c r="N17" s="171">
        <f t="shared" si="5"/>
        <v>1.5</v>
      </c>
      <c r="O17" s="171">
        <f t="shared" si="5"/>
        <v>1.5</v>
      </c>
      <c r="P17" s="171">
        <f t="shared" si="5"/>
        <v>1.5</v>
      </c>
      <c r="Q17" s="171">
        <f t="shared" si="5"/>
        <v>1.5</v>
      </c>
      <c r="R17" s="171">
        <f t="shared" si="5"/>
        <v>1.5</v>
      </c>
      <c r="S17" s="171">
        <f t="shared" si="5"/>
        <v>1.5</v>
      </c>
      <c r="T17" s="171">
        <f t="shared" ref="T17:AI21" si="6">S17</f>
        <v>1.5</v>
      </c>
      <c r="U17" s="171">
        <f t="shared" si="6"/>
        <v>1.5</v>
      </c>
      <c r="V17" s="171">
        <f t="shared" si="6"/>
        <v>1.5</v>
      </c>
      <c r="W17" s="171">
        <f t="shared" si="6"/>
        <v>1.5</v>
      </c>
      <c r="X17" s="171">
        <f t="shared" si="6"/>
        <v>1.5</v>
      </c>
      <c r="Y17" s="171">
        <f t="shared" si="6"/>
        <v>1.5</v>
      </c>
      <c r="Z17" s="171">
        <f t="shared" si="6"/>
        <v>1.5</v>
      </c>
      <c r="AA17" s="171">
        <f t="shared" si="6"/>
        <v>1.5</v>
      </c>
      <c r="AB17" s="171">
        <f t="shared" si="6"/>
        <v>1.5</v>
      </c>
      <c r="AC17" s="171">
        <f t="shared" si="6"/>
        <v>1.5</v>
      </c>
      <c r="AD17" s="171">
        <f t="shared" si="6"/>
        <v>1.5</v>
      </c>
      <c r="AE17" s="171">
        <f t="shared" si="6"/>
        <v>1.5</v>
      </c>
      <c r="AF17" s="171">
        <f t="shared" si="6"/>
        <v>1.5</v>
      </c>
      <c r="AG17" s="171">
        <f t="shared" si="6"/>
        <v>1.5</v>
      </c>
      <c r="AH17" s="171">
        <f t="shared" si="6"/>
        <v>1.5</v>
      </c>
      <c r="AI17" s="171">
        <f t="shared" si="6"/>
        <v>1.5</v>
      </c>
      <c r="AJ17" s="171">
        <f t="shared" ref="AJ17:AP21" si="7">AI17</f>
        <v>1.5</v>
      </c>
      <c r="AK17" s="171">
        <f t="shared" si="7"/>
        <v>1.5</v>
      </c>
      <c r="AL17" s="171">
        <f t="shared" si="7"/>
        <v>1.5</v>
      </c>
      <c r="AM17" s="171">
        <f t="shared" si="7"/>
        <v>1.5</v>
      </c>
      <c r="AN17" s="171">
        <f t="shared" si="7"/>
        <v>1.5</v>
      </c>
      <c r="AO17" s="171">
        <f t="shared" si="7"/>
        <v>1.5</v>
      </c>
      <c r="AP17" s="171">
        <f t="shared" si="7"/>
        <v>1.5</v>
      </c>
    </row>
    <row r="18" spans="1:42">
      <c r="B18" t="s">
        <v>7</v>
      </c>
      <c r="C18" s="175">
        <v>3.8</v>
      </c>
      <c r="D18" s="171">
        <f t="shared" si="5"/>
        <v>3.8</v>
      </c>
      <c r="E18" s="171">
        <f t="shared" si="5"/>
        <v>3.8</v>
      </c>
      <c r="F18" s="171">
        <f t="shared" si="5"/>
        <v>3.8</v>
      </c>
      <c r="G18" s="171">
        <f t="shared" si="5"/>
        <v>3.8</v>
      </c>
      <c r="H18" s="171">
        <f t="shared" si="5"/>
        <v>3.8</v>
      </c>
      <c r="I18" s="171">
        <f t="shared" si="5"/>
        <v>3.8</v>
      </c>
      <c r="J18" s="171">
        <f t="shared" si="5"/>
        <v>3.8</v>
      </c>
      <c r="K18" s="171">
        <f t="shared" si="5"/>
        <v>3.8</v>
      </c>
      <c r="L18" s="171">
        <f t="shared" si="5"/>
        <v>3.8</v>
      </c>
      <c r="M18" s="171">
        <f t="shared" si="5"/>
        <v>3.8</v>
      </c>
      <c r="N18" s="171">
        <f t="shared" si="5"/>
        <v>3.8</v>
      </c>
      <c r="O18" s="171">
        <f t="shared" si="5"/>
        <v>3.8</v>
      </c>
      <c r="P18" s="171">
        <f t="shared" si="5"/>
        <v>3.8</v>
      </c>
      <c r="Q18" s="171">
        <f t="shared" si="5"/>
        <v>3.8</v>
      </c>
      <c r="R18" s="171">
        <f t="shared" si="5"/>
        <v>3.8</v>
      </c>
      <c r="S18" s="171">
        <f t="shared" si="5"/>
        <v>3.8</v>
      </c>
      <c r="T18" s="171">
        <f t="shared" si="6"/>
        <v>3.8</v>
      </c>
      <c r="U18" s="171">
        <f t="shared" si="6"/>
        <v>3.8</v>
      </c>
      <c r="V18" s="171">
        <f t="shared" si="6"/>
        <v>3.8</v>
      </c>
      <c r="W18" s="171">
        <f t="shared" si="6"/>
        <v>3.8</v>
      </c>
      <c r="X18" s="171">
        <f t="shared" si="6"/>
        <v>3.8</v>
      </c>
      <c r="Y18" s="171">
        <f t="shared" si="6"/>
        <v>3.8</v>
      </c>
      <c r="Z18" s="171">
        <f t="shared" si="6"/>
        <v>3.8</v>
      </c>
      <c r="AA18" s="171">
        <f t="shared" si="6"/>
        <v>3.8</v>
      </c>
      <c r="AB18" s="171">
        <f t="shared" si="6"/>
        <v>3.8</v>
      </c>
      <c r="AC18" s="171">
        <f t="shared" si="6"/>
        <v>3.8</v>
      </c>
      <c r="AD18" s="171">
        <f t="shared" si="6"/>
        <v>3.8</v>
      </c>
      <c r="AE18" s="171">
        <f t="shared" si="6"/>
        <v>3.8</v>
      </c>
      <c r="AF18" s="171">
        <f t="shared" si="6"/>
        <v>3.8</v>
      </c>
      <c r="AG18" s="171">
        <f t="shared" si="6"/>
        <v>3.8</v>
      </c>
      <c r="AH18" s="171">
        <f t="shared" si="6"/>
        <v>3.8</v>
      </c>
      <c r="AI18" s="171">
        <f t="shared" si="6"/>
        <v>3.8</v>
      </c>
      <c r="AJ18" s="171">
        <f t="shared" si="7"/>
        <v>3.8</v>
      </c>
      <c r="AK18" s="171">
        <f t="shared" si="7"/>
        <v>3.8</v>
      </c>
      <c r="AL18" s="171">
        <f t="shared" si="7"/>
        <v>3.8</v>
      </c>
      <c r="AM18" s="171">
        <f t="shared" si="7"/>
        <v>3.8</v>
      </c>
      <c r="AN18" s="171">
        <f t="shared" si="7"/>
        <v>3.8</v>
      </c>
      <c r="AO18" s="171">
        <f t="shared" si="7"/>
        <v>3.8</v>
      </c>
      <c r="AP18" s="171">
        <f t="shared" si="7"/>
        <v>3.8</v>
      </c>
    </row>
    <row r="19" spans="1:42">
      <c r="B19" t="s">
        <v>8</v>
      </c>
      <c r="C19" s="172">
        <v>2.7</v>
      </c>
      <c r="D19" s="171">
        <f t="shared" si="5"/>
        <v>2.7</v>
      </c>
      <c r="E19" s="171">
        <f t="shared" si="5"/>
        <v>2.7</v>
      </c>
      <c r="F19" s="171">
        <f t="shared" si="5"/>
        <v>2.7</v>
      </c>
      <c r="G19" s="171">
        <f t="shared" si="5"/>
        <v>2.7</v>
      </c>
      <c r="H19" s="171">
        <f t="shared" si="5"/>
        <v>2.7</v>
      </c>
      <c r="I19" s="171">
        <f t="shared" si="5"/>
        <v>2.7</v>
      </c>
      <c r="J19" s="171">
        <f t="shared" si="5"/>
        <v>2.7</v>
      </c>
      <c r="K19" s="171">
        <f t="shared" si="5"/>
        <v>2.7</v>
      </c>
      <c r="L19" s="171">
        <f t="shared" si="5"/>
        <v>2.7</v>
      </c>
      <c r="M19" s="171">
        <f t="shared" si="5"/>
        <v>2.7</v>
      </c>
      <c r="N19" s="171">
        <f t="shared" si="5"/>
        <v>2.7</v>
      </c>
      <c r="O19" s="171">
        <f t="shared" si="5"/>
        <v>2.7</v>
      </c>
      <c r="P19" s="171">
        <f t="shared" si="5"/>
        <v>2.7</v>
      </c>
      <c r="Q19" s="171">
        <f t="shared" si="5"/>
        <v>2.7</v>
      </c>
      <c r="R19" s="171">
        <f t="shared" si="5"/>
        <v>2.7</v>
      </c>
      <c r="S19" s="171">
        <f t="shared" si="5"/>
        <v>2.7</v>
      </c>
      <c r="T19" s="171">
        <f t="shared" si="6"/>
        <v>2.7</v>
      </c>
      <c r="U19" s="171">
        <f t="shared" si="6"/>
        <v>2.7</v>
      </c>
      <c r="V19" s="171">
        <f t="shared" si="6"/>
        <v>2.7</v>
      </c>
      <c r="W19" s="171">
        <f t="shared" si="6"/>
        <v>2.7</v>
      </c>
      <c r="X19" s="171">
        <f t="shared" si="6"/>
        <v>2.7</v>
      </c>
      <c r="Y19" s="171">
        <f t="shared" si="6"/>
        <v>2.7</v>
      </c>
      <c r="Z19" s="171">
        <f t="shared" si="6"/>
        <v>2.7</v>
      </c>
      <c r="AA19" s="171">
        <f t="shared" si="6"/>
        <v>2.7</v>
      </c>
      <c r="AB19" s="171">
        <f t="shared" si="6"/>
        <v>2.7</v>
      </c>
      <c r="AC19" s="171">
        <f t="shared" si="6"/>
        <v>2.7</v>
      </c>
      <c r="AD19" s="171">
        <f t="shared" si="6"/>
        <v>2.7</v>
      </c>
      <c r="AE19" s="171">
        <f t="shared" si="6"/>
        <v>2.7</v>
      </c>
      <c r="AF19" s="171">
        <f t="shared" si="6"/>
        <v>2.7</v>
      </c>
      <c r="AG19" s="171">
        <f t="shared" si="6"/>
        <v>2.7</v>
      </c>
      <c r="AH19" s="171">
        <f t="shared" si="6"/>
        <v>2.7</v>
      </c>
      <c r="AI19" s="171">
        <f t="shared" si="6"/>
        <v>2.7</v>
      </c>
      <c r="AJ19" s="171">
        <f t="shared" si="7"/>
        <v>2.7</v>
      </c>
      <c r="AK19" s="171">
        <f t="shared" si="7"/>
        <v>2.7</v>
      </c>
      <c r="AL19" s="171">
        <f t="shared" si="7"/>
        <v>2.7</v>
      </c>
      <c r="AM19" s="171">
        <f t="shared" si="7"/>
        <v>2.7</v>
      </c>
      <c r="AN19" s="171">
        <f t="shared" si="7"/>
        <v>2.7</v>
      </c>
      <c r="AO19" s="171">
        <f t="shared" si="7"/>
        <v>2.7</v>
      </c>
      <c r="AP19" s="171">
        <f t="shared" si="7"/>
        <v>2.7</v>
      </c>
    </row>
    <row r="20" spans="1:42">
      <c r="B20" t="s">
        <v>10</v>
      </c>
      <c r="C20" s="172">
        <v>0</v>
      </c>
      <c r="D20" s="171">
        <f t="shared" si="5"/>
        <v>0</v>
      </c>
      <c r="E20" s="171">
        <f t="shared" si="5"/>
        <v>0</v>
      </c>
      <c r="F20" s="171">
        <f t="shared" si="5"/>
        <v>0</v>
      </c>
      <c r="G20" s="171">
        <f t="shared" si="5"/>
        <v>0</v>
      </c>
      <c r="H20" s="171">
        <f t="shared" si="5"/>
        <v>0</v>
      </c>
      <c r="I20" s="171">
        <f t="shared" si="5"/>
        <v>0</v>
      </c>
      <c r="J20" s="171">
        <f t="shared" si="5"/>
        <v>0</v>
      </c>
      <c r="K20" s="171">
        <f t="shared" si="5"/>
        <v>0</v>
      </c>
      <c r="L20" s="171">
        <f t="shared" si="5"/>
        <v>0</v>
      </c>
      <c r="M20" s="171">
        <f t="shared" si="5"/>
        <v>0</v>
      </c>
      <c r="N20" s="171">
        <f t="shared" si="5"/>
        <v>0</v>
      </c>
      <c r="O20" s="171">
        <f t="shared" si="5"/>
        <v>0</v>
      </c>
      <c r="P20" s="171">
        <f t="shared" si="5"/>
        <v>0</v>
      </c>
      <c r="Q20" s="171">
        <f t="shared" si="5"/>
        <v>0</v>
      </c>
      <c r="R20" s="171">
        <f t="shared" si="5"/>
        <v>0</v>
      </c>
      <c r="S20" s="171">
        <f t="shared" si="5"/>
        <v>0</v>
      </c>
      <c r="T20" s="171">
        <f t="shared" si="6"/>
        <v>0</v>
      </c>
      <c r="U20" s="171">
        <f t="shared" si="6"/>
        <v>0</v>
      </c>
      <c r="V20" s="171">
        <f t="shared" si="6"/>
        <v>0</v>
      </c>
      <c r="W20" s="171">
        <f t="shared" si="6"/>
        <v>0</v>
      </c>
      <c r="X20" s="171">
        <f t="shared" si="6"/>
        <v>0</v>
      </c>
      <c r="Y20" s="171">
        <f t="shared" si="6"/>
        <v>0</v>
      </c>
      <c r="Z20" s="171">
        <f t="shared" si="6"/>
        <v>0</v>
      </c>
      <c r="AA20" s="171">
        <f t="shared" si="6"/>
        <v>0</v>
      </c>
      <c r="AB20" s="171">
        <f t="shared" si="6"/>
        <v>0</v>
      </c>
      <c r="AC20" s="171">
        <f t="shared" si="6"/>
        <v>0</v>
      </c>
      <c r="AD20" s="171">
        <f t="shared" si="6"/>
        <v>0</v>
      </c>
      <c r="AE20" s="171">
        <f t="shared" si="6"/>
        <v>0</v>
      </c>
      <c r="AF20" s="171">
        <f t="shared" si="6"/>
        <v>0</v>
      </c>
      <c r="AG20" s="171">
        <f t="shared" si="6"/>
        <v>0</v>
      </c>
      <c r="AH20" s="171">
        <f t="shared" si="6"/>
        <v>0</v>
      </c>
      <c r="AI20" s="171">
        <f t="shared" si="6"/>
        <v>0</v>
      </c>
      <c r="AJ20" s="171">
        <f t="shared" si="7"/>
        <v>0</v>
      </c>
      <c r="AK20" s="171">
        <f t="shared" si="7"/>
        <v>0</v>
      </c>
      <c r="AL20" s="171">
        <f t="shared" si="7"/>
        <v>0</v>
      </c>
      <c r="AM20" s="171">
        <f t="shared" si="7"/>
        <v>0</v>
      </c>
      <c r="AN20" s="171">
        <f t="shared" si="7"/>
        <v>0</v>
      </c>
      <c r="AO20" s="171">
        <f t="shared" si="7"/>
        <v>0</v>
      </c>
      <c r="AP20" s="171">
        <f t="shared" si="7"/>
        <v>0</v>
      </c>
    </row>
    <row r="21" spans="1:42">
      <c r="B21" t="s">
        <v>11</v>
      </c>
      <c r="C21" s="173">
        <v>0</v>
      </c>
      <c r="D21" s="171">
        <f t="shared" si="5"/>
        <v>0</v>
      </c>
      <c r="E21" s="171">
        <f t="shared" si="5"/>
        <v>0</v>
      </c>
      <c r="F21" s="171">
        <f t="shared" si="5"/>
        <v>0</v>
      </c>
      <c r="G21" s="171">
        <f t="shared" si="5"/>
        <v>0</v>
      </c>
      <c r="H21" s="171">
        <f t="shared" si="5"/>
        <v>0</v>
      </c>
      <c r="I21" s="171">
        <f t="shared" si="5"/>
        <v>0</v>
      </c>
      <c r="J21" s="171">
        <f t="shared" si="5"/>
        <v>0</v>
      </c>
      <c r="K21" s="171">
        <f t="shared" si="5"/>
        <v>0</v>
      </c>
      <c r="L21" s="171">
        <f t="shared" si="5"/>
        <v>0</v>
      </c>
      <c r="M21" s="171">
        <f t="shared" si="5"/>
        <v>0</v>
      </c>
      <c r="N21" s="171">
        <f t="shared" si="5"/>
        <v>0</v>
      </c>
      <c r="O21" s="171">
        <f t="shared" si="5"/>
        <v>0</v>
      </c>
      <c r="P21" s="171">
        <f t="shared" si="5"/>
        <v>0</v>
      </c>
      <c r="Q21" s="171">
        <f t="shared" si="5"/>
        <v>0</v>
      </c>
      <c r="R21" s="171">
        <f t="shared" si="5"/>
        <v>0</v>
      </c>
      <c r="S21" s="171">
        <f t="shared" si="5"/>
        <v>0</v>
      </c>
      <c r="T21" s="171">
        <f t="shared" si="6"/>
        <v>0</v>
      </c>
      <c r="U21" s="171">
        <f t="shared" si="6"/>
        <v>0</v>
      </c>
      <c r="V21" s="171">
        <f t="shared" si="6"/>
        <v>0</v>
      </c>
      <c r="W21" s="171">
        <f t="shared" si="6"/>
        <v>0</v>
      </c>
      <c r="X21" s="171">
        <f t="shared" si="6"/>
        <v>0</v>
      </c>
      <c r="Y21" s="171">
        <f t="shared" si="6"/>
        <v>0</v>
      </c>
      <c r="Z21" s="171">
        <f t="shared" si="6"/>
        <v>0</v>
      </c>
      <c r="AA21" s="171">
        <f t="shared" si="6"/>
        <v>0</v>
      </c>
      <c r="AB21" s="171">
        <f t="shared" si="6"/>
        <v>0</v>
      </c>
      <c r="AC21" s="171">
        <f t="shared" si="6"/>
        <v>0</v>
      </c>
      <c r="AD21" s="171">
        <f t="shared" si="6"/>
        <v>0</v>
      </c>
      <c r="AE21" s="171">
        <f t="shared" si="6"/>
        <v>0</v>
      </c>
      <c r="AF21" s="171">
        <f t="shared" si="6"/>
        <v>0</v>
      </c>
      <c r="AG21" s="171">
        <f t="shared" si="6"/>
        <v>0</v>
      </c>
      <c r="AH21" s="171">
        <f t="shared" si="6"/>
        <v>0</v>
      </c>
      <c r="AI21" s="171">
        <f t="shared" si="6"/>
        <v>0</v>
      </c>
      <c r="AJ21" s="171">
        <f t="shared" si="7"/>
        <v>0</v>
      </c>
      <c r="AK21" s="171">
        <f t="shared" si="7"/>
        <v>0</v>
      </c>
      <c r="AL21" s="171">
        <f t="shared" si="7"/>
        <v>0</v>
      </c>
      <c r="AM21" s="171">
        <f t="shared" si="7"/>
        <v>0</v>
      </c>
      <c r="AN21" s="171">
        <f t="shared" si="7"/>
        <v>0</v>
      </c>
      <c r="AO21" s="171">
        <f t="shared" si="7"/>
        <v>0</v>
      </c>
      <c r="AP21" s="171">
        <f t="shared" si="7"/>
        <v>0</v>
      </c>
    </row>
    <row r="22" spans="1:42">
      <c r="C22" s="148">
        <f t="shared" ref="C22:AP22" si="8">SUM(C17:C21)</f>
        <v>8</v>
      </c>
      <c r="D22" s="148">
        <f t="shared" si="8"/>
        <v>8</v>
      </c>
      <c r="E22" s="148">
        <f t="shared" si="8"/>
        <v>8</v>
      </c>
      <c r="F22" s="148">
        <f t="shared" si="8"/>
        <v>8</v>
      </c>
      <c r="G22" s="148">
        <f t="shared" si="8"/>
        <v>8</v>
      </c>
      <c r="H22" s="148">
        <f t="shared" si="8"/>
        <v>8</v>
      </c>
      <c r="I22" s="148">
        <f t="shared" si="8"/>
        <v>8</v>
      </c>
      <c r="J22" s="148">
        <f t="shared" si="8"/>
        <v>8</v>
      </c>
      <c r="K22" s="148">
        <f t="shared" si="8"/>
        <v>8</v>
      </c>
      <c r="L22" s="148">
        <f t="shared" si="8"/>
        <v>8</v>
      </c>
      <c r="M22" s="148">
        <f t="shared" si="8"/>
        <v>8</v>
      </c>
      <c r="N22" s="148">
        <f t="shared" si="8"/>
        <v>8</v>
      </c>
      <c r="O22" s="148">
        <f t="shared" si="8"/>
        <v>8</v>
      </c>
      <c r="P22" s="148">
        <f t="shared" si="8"/>
        <v>8</v>
      </c>
      <c r="Q22" s="148">
        <f t="shared" si="8"/>
        <v>8</v>
      </c>
      <c r="R22" s="148">
        <f>SUM(R17:R21)</f>
        <v>8</v>
      </c>
      <c r="S22" s="148">
        <f t="shared" si="8"/>
        <v>8</v>
      </c>
      <c r="T22" s="148">
        <f t="shared" si="8"/>
        <v>8</v>
      </c>
      <c r="U22" s="148">
        <f t="shared" si="8"/>
        <v>8</v>
      </c>
      <c r="V22" s="148">
        <f t="shared" si="8"/>
        <v>8</v>
      </c>
      <c r="W22" s="148">
        <f t="shared" si="8"/>
        <v>8</v>
      </c>
      <c r="X22" s="148">
        <f t="shared" si="8"/>
        <v>8</v>
      </c>
      <c r="Y22" s="148">
        <f t="shared" si="8"/>
        <v>8</v>
      </c>
      <c r="Z22" s="148">
        <f t="shared" si="8"/>
        <v>8</v>
      </c>
      <c r="AA22" s="148">
        <f t="shared" si="8"/>
        <v>8</v>
      </c>
      <c r="AB22" s="148">
        <f t="shared" si="8"/>
        <v>8</v>
      </c>
      <c r="AC22" s="148">
        <f t="shared" si="8"/>
        <v>8</v>
      </c>
      <c r="AD22" s="148">
        <f t="shared" si="8"/>
        <v>8</v>
      </c>
      <c r="AE22" s="148">
        <f t="shared" si="8"/>
        <v>8</v>
      </c>
      <c r="AF22" s="148">
        <f t="shared" si="8"/>
        <v>8</v>
      </c>
      <c r="AG22" s="148">
        <f t="shared" si="8"/>
        <v>8</v>
      </c>
      <c r="AH22" s="148">
        <f t="shared" si="8"/>
        <v>8</v>
      </c>
      <c r="AI22" s="148">
        <f t="shared" si="8"/>
        <v>8</v>
      </c>
      <c r="AJ22" s="148">
        <f t="shared" si="8"/>
        <v>8</v>
      </c>
      <c r="AK22" s="148">
        <f t="shared" si="8"/>
        <v>8</v>
      </c>
      <c r="AL22" s="148">
        <f t="shared" si="8"/>
        <v>8</v>
      </c>
      <c r="AM22" s="148">
        <f t="shared" si="8"/>
        <v>8</v>
      </c>
      <c r="AN22" s="148">
        <f t="shared" si="8"/>
        <v>8</v>
      </c>
      <c r="AO22" s="148">
        <f t="shared" si="8"/>
        <v>8</v>
      </c>
      <c r="AP22" s="148">
        <f t="shared" si="8"/>
        <v>8</v>
      </c>
    </row>
    <row r="24" spans="1:42">
      <c r="A24" t="s">
        <v>210</v>
      </c>
      <c r="B24" s="21"/>
      <c r="C24" s="21"/>
    </row>
    <row r="25" spans="1:42">
      <c r="B25" t="s">
        <v>8</v>
      </c>
      <c r="C25" s="139" t="s">
        <v>74</v>
      </c>
      <c r="D25" s="140">
        <f>COUNTIF(D34:D616,"LT-CAD")</f>
        <v>0</v>
      </c>
      <c r="E25" s="140">
        <f t="shared" ref="E25:AP25" si="9">COUNTIF(E34:E616,"LT-CAD")</f>
        <v>0</v>
      </c>
      <c r="F25" s="140">
        <f t="shared" si="9"/>
        <v>0</v>
      </c>
      <c r="G25" s="140">
        <f t="shared" si="9"/>
        <v>0</v>
      </c>
      <c r="H25" s="140">
        <f t="shared" si="9"/>
        <v>0</v>
      </c>
      <c r="I25" s="140">
        <f t="shared" si="9"/>
        <v>0</v>
      </c>
      <c r="J25" s="140">
        <f t="shared" si="9"/>
        <v>0</v>
      </c>
      <c r="K25" s="140">
        <f t="shared" si="9"/>
        <v>0</v>
      </c>
      <c r="L25" s="140">
        <f t="shared" si="9"/>
        <v>0</v>
      </c>
      <c r="M25" s="140">
        <f>COUNTIF(M34:M616,"LT-CAD")</f>
        <v>0</v>
      </c>
      <c r="N25" s="140">
        <f>COUNTIF(N34:N616,"LT-CAD")</f>
        <v>0</v>
      </c>
      <c r="O25" s="140">
        <f t="shared" si="9"/>
        <v>0</v>
      </c>
      <c r="P25" s="140">
        <f t="shared" si="9"/>
        <v>0</v>
      </c>
      <c r="Q25" s="140">
        <f t="shared" si="9"/>
        <v>0</v>
      </c>
      <c r="R25" s="140">
        <f t="shared" si="9"/>
        <v>0</v>
      </c>
      <c r="S25" s="140">
        <f t="shared" si="9"/>
        <v>0</v>
      </c>
      <c r="T25" s="140">
        <f t="shared" si="9"/>
        <v>0</v>
      </c>
      <c r="U25" s="140">
        <f t="shared" si="9"/>
        <v>0</v>
      </c>
      <c r="V25" s="140">
        <f>COUNTIF(V34:V616,"LT-CAD")</f>
        <v>0</v>
      </c>
      <c r="W25" s="140">
        <f>COUNTIF(W34:W616,"LT-CAD")</f>
        <v>0</v>
      </c>
      <c r="X25" s="140">
        <f t="shared" si="9"/>
        <v>0</v>
      </c>
      <c r="Y25" s="140">
        <f t="shared" si="9"/>
        <v>0</v>
      </c>
      <c r="Z25" s="140">
        <f t="shared" si="9"/>
        <v>0</v>
      </c>
      <c r="AA25" s="140">
        <f t="shared" si="9"/>
        <v>0</v>
      </c>
      <c r="AB25" s="140">
        <f t="shared" si="9"/>
        <v>0</v>
      </c>
      <c r="AC25" s="140">
        <f t="shared" si="9"/>
        <v>0</v>
      </c>
      <c r="AD25" s="140">
        <f>COUNTIF(AD34:AD616,"LT-CAD")</f>
        <v>0</v>
      </c>
      <c r="AE25" s="140">
        <f t="shared" si="9"/>
        <v>0</v>
      </c>
      <c r="AF25" s="140">
        <f t="shared" si="9"/>
        <v>0</v>
      </c>
      <c r="AG25" s="140">
        <f t="shared" si="9"/>
        <v>0</v>
      </c>
      <c r="AH25" s="140">
        <f t="shared" si="9"/>
        <v>0</v>
      </c>
      <c r="AI25" s="140">
        <f t="shared" si="9"/>
        <v>0</v>
      </c>
      <c r="AJ25" s="140">
        <f t="shared" si="9"/>
        <v>0</v>
      </c>
      <c r="AK25" s="140">
        <f t="shared" si="9"/>
        <v>0</v>
      </c>
      <c r="AL25" s="140">
        <f t="shared" si="9"/>
        <v>0</v>
      </c>
      <c r="AM25" s="140">
        <f t="shared" si="9"/>
        <v>0</v>
      </c>
      <c r="AN25" s="140">
        <f t="shared" si="9"/>
        <v>0</v>
      </c>
      <c r="AO25" s="140">
        <f t="shared" si="9"/>
        <v>0</v>
      </c>
      <c r="AP25" s="140">
        <f t="shared" si="9"/>
        <v>0</v>
      </c>
    </row>
    <row r="26" spans="1:42">
      <c r="B26" t="s">
        <v>11</v>
      </c>
      <c r="C26" s="141" t="s">
        <v>75</v>
      </c>
      <c r="D26" s="142">
        <f>COUNTIF(D34:D616,"LT-FO")</f>
        <v>0</v>
      </c>
      <c r="E26" s="142">
        <f t="shared" ref="E26:AP26" si="10">COUNTIF(E34:E616,"LT-FO")</f>
        <v>0</v>
      </c>
      <c r="F26" s="142">
        <f t="shared" si="10"/>
        <v>0</v>
      </c>
      <c r="G26" s="142">
        <f t="shared" si="10"/>
        <v>0</v>
      </c>
      <c r="H26" s="142">
        <f t="shared" si="10"/>
        <v>0</v>
      </c>
      <c r="I26" s="142">
        <f t="shared" si="10"/>
        <v>0</v>
      </c>
      <c r="J26" s="142">
        <f t="shared" si="10"/>
        <v>0</v>
      </c>
      <c r="K26" s="142">
        <f t="shared" si="10"/>
        <v>0</v>
      </c>
      <c r="L26" s="142">
        <f t="shared" si="10"/>
        <v>0</v>
      </c>
      <c r="M26" s="142">
        <f>COUNTIF(M34:M616,"LT-FO")</f>
        <v>0</v>
      </c>
      <c r="N26" s="142">
        <f>COUNTIF(N34:N616,"LT-FO")</f>
        <v>0</v>
      </c>
      <c r="O26" s="142">
        <f t="shared" si="10"/>
        <v>0</v>
      </c>
      <c r="P26" s="142">
        <f t="shared" si="10"/>
        <v>0</v>
      </c>
      <c r="Q26" s="142">
        <f t="shared" si="10"/>
        <v>0</v>
      </c>
      <c r="R26" s="142">
        <f t="shared" si="10"/>
        <v>0</v>
      </c>
      <c r="S26" s="142">
        <f t="shared" si="10"/>
        <v>1</v>
      </c>
      <c r="T26" s="142">
        <f t="shared" si="10"/>
        <v>1</v>
      </c>
      <c r="U26" s="142">
        <f t="shared" si="10"/>
        <v>3</v>
      </c>
      <c r="V26" s="142">
        <f>COUNTIF(V34:V616,"LT-FO")</f>
        <v>3</v>
      </c>
      <c r="W26" s="142">
        <f>COUNTIF(W34:W616,"LT-FO")</f>
        <v>2</v>
      </c>
      <c r="X26" s="142">
        <f t="shared" si="10"/>
        <v>2</v>
      </c>
      <c r="Y26" s="142">
        <f t="shared" si="10"/>
        <v>1</v>
      </c>
      <c r="Z26" s="142">
        <f t="shared" si="10"/>
        <v>1</v>
      </c>
      <c r="AA26" s="142">
        <f t="shared" si="10"/>
        <v>1</v>
      </c>
      <c r="AB26" s="142">
        <f t="shared" si="10"/>
        <v>3</v>
      </c>
      <c r="AC26" s="142">
        <f t="shared" si="10"/>
        <v>2</v>
      </c>
      <c r="AD26" s="142">
        <f t="shared" si="10"/>
        <v>5</v>
      </c>
      <c r="AE26" s="142">
        <f t="shared" si="10"/>
        <v>5</v>
      </c>
      <c r="AF26" s="142">
        <f t="shared" si="10"/>
        <v>5</v>
      </c>
      <c r="AG26" s="142">
        <f t="shared" si="10"/>
        <v>5</v>
      </c>
      <c r="AH26" s="142">
        <f t="shared" si="10"/>
        <v>6</v>
      </c>
      <c r="AI26" s="142">
        <f t="shared" si="10"/>
        <v>6</v>
      </c>
      <c r="AJ26" s="142">
        <f t="shared" si="10"/>
        <v>4</v>
      </c>
      <c r="AK26" s="142">
        <f t="shared" si="10"/>
        <v>4</v>
      </c>
      <c r="AL26" s="142">
        <f t="shared" si="10"/>
        <v>0</v>
      </c>
      <c r="AM26" s="142">
        <f t="shared" si="10"/>
        <v>0</v>
      </c>
      <c r="AN26" s="142">
        <f t="shared" si="10"/>
        <v>0</v>
      </c>
      <c r="AO26" s="142">
        <f t="shared" si="10"/>
        <v>0</v>
      </c>
      <c r="AP26" s="142">
        <f t="shared" si="10"/>
        <v>0</v>
      </c>
    </row>
    <row r="27" spans="1:42">
      <c r="B27" t="s">
        <v>10</v>
      </c>
      <c r="C27" s="143" t="s">
        <v>76</v>
      </c>
      <c r="D27" s="144">
        <f>COUNTIF(D34:D616,"LT-CP")</f>
        <v>0</v>
      </c>
      <c r="E27" s="144">
        <f t="shared" ref="E27:AP27" si="11">COUNTIF(E34:E616,"LT-CP")</f>
        <v>0</v>
      </c>
      <c r="F27" s="144">
        <f t="shared" si="11"/>
        <v>0</v>
      </c>
      <c r="G27" s="144">
        <f t="shared" si="11"/>
        <v>0</v>
      </c>
      <c r="H27" s="144">
        <f t="shared" si="11"/>
        <v>0</v>
      </c>
      <c r="I27" s="144">
        <f t="shared" si="11"/>
        <v>0</v>
      </c>
      <c r="J27" s="144">
        <f t="shared" si="11"/>
        <v>0</v>
      </c>
      <c r="K27" s="144">
        <f t="shared" si="11"/>
        <v>0</v>
      </c>
      <c r="L27" s="144">
        <f t="shared" si="11"/>
        <v>0</v>
      </c>
      <c r="M27" s="144">
        <f>COUNTIF(M34:M616,"LT-CP")</f>
        <v>0</v>
      </c>
      <c r="N27" s="144">
        <f>COUNTIF(N34:N616,"LT-CP")</f>
        <v>0</v>
      </c>
      <c r="O27" s="144">
        <f t="shared" si="11"/>
        <v>0</v>
      </c>
      <c r="P27" s="144">
        <f t="shared" si="11"/>
        <v>0</v>
      </c>
      <c r="Q27" s="144">
        <f t="shared" si="11"/>
        <v>0</v>
      </c>
      <c r="R27" s="144">
        <f t="shared" si="11"/>
        <v>0</v>
      </c>
      <c r="S27" s="144">
        <f t="shared" si="11"/>
        <v>0</v>
      </c>
      <c r="T27" s="144">
        <f t="shared" si="11"/>
        <v>0</v>
      </c>
      <c r="U27" s="144">
        <f t="shared" si="11"/>
        <v>0</v>
      </c>
      <c r="V27" s="144">
        <f>COUNTIF(V34:V616,"LT-CP")</f>
        <v>2</v>
      </c>
      <c r="W27" s="144">
        <f>COUNTIF(W34:W616,"LT-CP")</f>
        <v>2</v>
      </c>
      <c r="X27" s="144">
        <f t="shared" si="11"/>
        <v>2</v>
      </c>
      <c r="Y27" s="144">
        <f t="shared" si="11"/>
        <v>2</v>
      </c>
      <c r="Z27" s="144">
        <f t="shared" si="11"/>
        <v>2</v>
      </c>
      <c r="AA27" s="144">
        <f t="shared" si="11"/>
        <v>0</v>
      </c>
      <c r="AB27" s="144">
        <f t="shared" si="11"/>
        <v>1</v>
      </c>
      <c r="AC27" s="144">
        <f t="shared" si="11"/>
        <v>1</v>
      </c>
      <c r="AD27" s="144">
        <f t="shared" si="11"/>
        <v>1</v>
      </c>
      <c r="AE27" s="144">
        <f t="shared" si="11"/>
        <v>3</v>
      </c>
      <c r="AF27" s="144">
        <f t="shared" si="11"/>
        <v>3</v>
      </c>
      <c r="AG27" s="144">
        <f t="shared" si="11"/>
        <v>2</v>
      </c>
      <c r="AH27" s="144">
        <f t="shared" si="11"/>
        <v>2</v>
      </c>
      <c r="AI27" s="144">
        <f t="shared" si="11"/>
        <v>2</v>
      </c>
      <c r="AJ27" s="144">
        <f t="shared" si="11"/>
        <v>0</v>
      </c>
      <c r="AK27" s="144">
        <f t="shared" si="11"/>
        <v>2</v>
      </c>
      <c r="AL27" s="144">
        <f t="shared" si="11"/>
        <v>2</v>
      </c>
      <c r="AM27" s="144">
        <f t="shared" si="11"/>
        <v>4</v>
      </c>
      <c r="AN27" s="144">
        <f t="shared" si="11"/>
        <v>4</v>
      </c>
      <c r="AO27" s="144">
        <f t="shared" si="11"/>
        <v>4</v>
      </c>
      <c r="AP27" s="144">
        <f t="shared" si="11"/>
        <v>2</v>
      </c>
    </row>
    <row r="28" spans="1:42">
      <c r="A28" t="s">
        <v>211</v>
      </c>
      <c r="C28" s="145" t="s">
        <v>74</v>
      </c>
      <c r="D28" s="146">
        <f t="shared" ref="D28:AP28" si="12">SUM(D17:D19)-D25</f>
        <v>8</v>
      </c>
      <c r="E28" s="146">
        <f t="shared" si="12"/>
        <v>8</v>
      </c>
      <c r="F28" s="146">
        <f t="shared" si="12"/>
        <v>8</v>
      </c>
      <c r="G28" s="146">
        <f t="shared" si="12"/>
        <v>8</v>
      </c>
      <c r="H28" s="146">
        <f t="shared" si="12"/>
        <v>8</v>
      </c>
      <c r="I28" s="146">
        <f t="shared" si="12"/>
        <v>8</v>
      </c>
      <c r="J28" s="146">
        <f t="shared" si="12"/>
        <v>8</v>
      </c>
      <c r="K28" s="146">
        <f>SUM(K17:K19)-K25</f>
        <v>8</v>
      </c>
      <c r="L28" s="146">
        <f t="shared" si="12"/>
        <v>8</v>
      </c>
      <c r="M28" s="146">
        <f t="shared" si="12"/>
        <v>8</v>
      </c>
      <c r="N28" s="146">
        <f t="shared" si="12"/>
        <v>8</v>
      </c>
      <c r="O28" s="146">
        <f t="shared" si="12"/>
        <v>8</v>
      </c>
      <c r="P28" s="146">
        <f t="shared" si="12"/>
        <v>8</v>
      </c>
      <c r="Q28" s="146">
        <f t="shared" si="12"/>
        <v>8</v>
      </c>
      <c r="R28" s="146">
        <f t="shared" si="12"/>
        <v>8</v>
      </c>
      <c r="S28" s="146">
        <f t="shared" si="12"/>
        <v>8</v>
      </c>
      <c r="T28" s="146">
        <f t="shared" si="12"/>
        <v>8</v>
      </c>
      <c r="U28" s="146">
        <f t="shared" si="12"/>
        <v>8</v>
      </c>
      <c r="V28" s="146">
        <f t="shared" si="12"/>
        <v>8</v>
      </c>
      <c r="W28" s="146">
        <f t="shared" si="12"/>
        <v>8</v>
      </c>
      <c r="X28" s="146">
        <f t="shared" si="12"/>
        <v>8</v>
      </c>
      <c r="Y28" s="146">
        <f t="shared" si="12"/>
        <v>8</v>
      </c>
      <c r="Z28" s="146">
        <f t="shared" si="12"/>
        <v>8</v>
      </c>
      <c r="AA28" s="146">
        <f t="shared" si="12"/>
        <v>8</v>
      </c>
      <c r="AB28" s="146">
        <f t="shared" si="12"/>
        <v>8</v>
      </c>
      <c r="AC28" s="146">
        <f t="shared" si="12"/>
        <v>8</v>
      </c>
      <c r="AD28" s="146">
        <f t="shared" si="12"/>
        <v>8</v>
      </c>
      <c r="AE28" s="146">
        <f t="shared" si="12"/>
        <v>8</v>
      </c>
      <c r="AF28" s="146">
        <f t="shared" si="12"/>
        <v>8</v>
      </c>
      <c r="AG28" s="146">
        <f t="shared" si="12"/>
        <v>8</v>
      </c>
      <c r="AH28" s="146">
        <f t="shared" si="12"/>
        <v>8</v>
      </c>
      <c r="AI28" s="146">
        <f t="shared" si="12"/>
        <v>8</v>
      </c>
      <c r="AJ28" s="146">
        <f t="shared" si="12"/>
        <v>8</v>
      </c>
      <c r="AK28" s="146">
        <f t="shared" si="12"/>
        <v>8</v>
      </c>
      <c r="AL28" s="146">
        <f t="shared" si="12"/>
        <v>8</v>
      </c>
      <c r="AM28" s="146">
        <f t="shared" si="12"/>
        <v>8</v>
      </c>
      <c r="AN28" s="146">
        <f t="shared" si="12"/>
        <v>8</v>
      </c>
      <c r="AO28" s="146">
        <f t="shared" si="12"/>
        <v>8</v>
      </c>
      <c r="AP28" s="146">
        <f t="shared" si="12"/>
        <v>8</v>
      </c>
    </row>
    <row r="29" spans="1:42">
      <c r="C29" s="141" t="s">
        <v>76</v>
      </c>
      <c r="D29" s="142">
        <f t="shared" ref="D29:AP29" si="13">IF(D28&gt;0,(SUM(D17:D19)-D25)+D20-D27,IF(D27&gt;D20,D27-D20,D20-D27))</f>
        <v>8</v>
      </c>
      <c r="E29" s="142">
        <f t="shared" si="13"/>
        <v>8</v>
      </c>
      <c r="F29" s="142">
        <f t="shared" si="13"/>
        <v>8</v>
      </c>
      <c r="G29" s="142">
        <f t="shared" si="13"/>
        <v>8</v>
      </c>
      <c r="H29" s="142">
        <f t="shared" si="13"/>
        <v>8</v>
      </c>
      <c r="I29" s="142">
        <f t="shared" si="13"/>
        <v>8</v>
      </c>
      <c r="J29" s="142">
        <f t="shared" si="13"/>
        <v>8</v>
      </c>
      <c r="K29" s="142">
        <f t="shared" si="13"/>
        <v>8</v>
      </c>
      <c r="L29" s="142">
        <f t="shared" si="13"/>
        <v>8</v>
      </c>
      <c r="M29" s="142">
        <f t="shared" si="13"/>
        <v>8</v>
      </c>
      <c r="N29" s="142">
        <f t="shared" si="13"/>
        <v>8</v>
      </c>
      <c r="O29" s="142">
        <f t="shared" si="13"/>
        <v>8</v>
      </c>
      <c r="P29" s="142">
        <f t="shared" si="13"/>
        <v>8</v>
      </c>
      <c r="Q29" s="142">
        <f t="shared" si="13"/>
        <v>8</v>
      </c>
      <c r="R29" s="142">
        <f t="shared" si="13"/>
        <v>8</v>
      </c>
      <c r="S29" s="142">
        <f t="shared" si="13"/>
        <v>8</v>
      </c>
      <c r="T29" s="142">
        <f t="shared" si="13"/>
        <v>8</v>
      </c>
      <c r="U29" s="142">
        <f t="shared" si="13"/>
        <v>8</v>
      </c>
      <c r="V29" s="142">
        <f t="shared" si="13"/>
        <v>6</v>
      </c>
      <c r="W29" s="142">
        <f t="shared" si="13"/>
        <v>6</v>
      </c>
      <c r="X29" s="142">
        <f t="shared" si="13"/>
        <v>6</v>
      </c>
      <c r="Y29" s="142">
        <f t="shared" si="13"/>
        <v>6</v>
      </c>
      <c r="Z29" s="142">
        <f t="shared" si="13"/>
        <v>6</v>
      </c>
      <c r="AA29" s="142">
        <f t="shared" si="13"/>
        <v>8</v>
      </c>
      <c r="AB29" s="142">
        <f t="shared" si="13"/>
        <v>7</v>
      </c>
      <c r="AC29" s="142">
        <f t="shared" si="13"/>
        <v>7</v>
      </c>
      <c r="AD29" s="142">
        <f t="shared" si="13"/>
        <v>7</v>
      </c>
      <c r="AE29" s="142">
        <f t="shared" si="13"/>
        <v>5</v>
      </c>
      <c r="AF29" s="142">
        <f t="shared" si="13"/>
        <v>5</v>
      </c>
      <c r="AG29" s="142">
        <f t="shared" si="13"/>
        <v>6</v>
      </c>
      <c r="AH29" s="142">
        <f t="shared" si="13"/>
        <v>6</v>
      </c>
      <c r="AI29" s="142">
        <f t="shared" si="13"/>
        <v>6</v>
      </c>
      <c r="AJ29" s="142">
        <f t="shared" si="13"/>
        <v>8</v>
      </c>
      <c r="AK29" s="142">
        <f t="shared" si="13"/>
        <v>6</v>
      </c>
      <c r="AL29" s="142">
        <f t="shared" si="13"/>
        <v>6</v>
      </c>
      <c r="AM29" s="142">
        <f t="shared" si="13"/>
        <v>4</v>
      </c>
      <c r="AN29" s="142">
        <f t="shared" si="13"/>
        <v>4</v>
      </c>
      <c r="AO29" s="142">
        <f t="shared" si="13"/>
        <v>4</v>
      </c>
      <c r="AP29" s="142">
        <f t="shared" si="13"/>
        <v>6</v>
      </c>
    </row>
    <row r="30" spans="1:42">
      <c r="C30" s="143" t="s">
        <v>75</v>
      </c>
      <c r="D30" s="154">
        <f t="shared" ref="D30:AP30" si="14">D29+D21-D26</f>
        <v>8</v>
      </c>
      <c r="E30" s="154">
        <f t="shared" si="14"/>
        <v>8</v>
      </c>
      <c r="F30" s="154">
        <f t="shared" si="14"/>
        <v>8</v>
      </c>
      <c r="G30" s="154">
        <f t="shared" si="14"/>
        <v>8</v>
      </c>
      <c r="H30" s="154">
        <f t="shared" si="14"/>
        <v>8</v>
      </c>
      <c r="I30" s="154">
        <f t="shared" si="14"/>
        <v>8</v>
      </c>
      <c r="J30" s="154">
        <f t="shared" si="14"/>
        <v>8</v>
      </c>
      <c r="K30" s="154">
        <f t="shared" si="14"/>
        <v>8</v>
      </c>
      <c r="L30" s="154">
        <f t="shared" si="14"/>
        <v>8</v>
      </c>
      <c r="M30" s="154">
        <f t="shared" si="14"/>
        <v>8</v>
      </c>
      <c r="N30" s="154">
        <f t="shared" si="14"/>
        <v>8</v>
      </c>
      <c r="O30" s="154">
        <f t="shared" si="14"/>
        <v>8</v>
      </c>
      <c r="P30" s="154">
        <f t="shared" si="14"/>
        <v>8</v>
      </c>
      <c r="Q30" s="154">
        <f t="shared" si="14"/>
        <v>8</v>
      </c>
      <c r="R30" s="154">
        <f t="shared" si="14"/>
        <v>8</v>
      </c>
      <c r="S30" s="154">
        <f t="shared" si="14"/>
        <v>7</v>
      </c>
      <c r="T30" s="154">
        <f t="shared" si="14"/>
        <v>7</v>
      </c>
      <c r="U30" s="154">
        <f t="shared" si="14"/>
        <v>5</v>
      </c>
      <c r="V30" s="154">
        <f t="shared" si="14"/>
        <v>3</v>
      </c>
      <c r="W30" s="154">
        <f>W29+W21-W26</f>
        <v>4</v>
      </c>
      <c r="X30" s="154">
        <f>X29+X21-X26</f>
        <v>4</v>
      </c>
      <c r="Y30" s="154">
        <f t="shared" si="14"/>
        <v>5</v>
      </c>
      <c r="Z30" s="154">
        <f t="shared" si="14"/>
        <v>5</v>
      </c>
      <c r="AA30" s="154">
        <f t="shared" si="14"/>
        <v>7</v>
      </c>
      <c r="AB30" s="154">
        <f t="shared" si="14"/>
        <v>4</v>
      </c>
      <c r="AC30" s="154">
        <f t="shared" si="14"/>
        <v>5</v>
      </c>
      <c r="AD30" s="154">
        <f t="shared" si="14"/>
        <v>2</v>
      </c>
      <c r="AE30" s="154">
        <f t="shared" si="14"/>
        <v>0</v>
      </c>
      <c r="AF30" s="154">
        <f t="shared" si="14"/>
        <v>0</v>
      </c>
      <c r="AG30" s="154">
        <f t="shared" si="14"/>
        <v>1</v>
      </c>
      <c r="AH30" s="154">
        <f t="shared" si="14"/>
        <v>0</v>
      </c>
      <c r="AI30" s="154">
        <f t="shared" si="14"/>
        <v>0</v>
      </c>
      <c r="AJ30" s="154">
        <f t="shared" si="14"/>
        <v>4</v>
      </c>
      <c r="AK30" s="154">
        <f t="shared" si="14"/>
        <v>2</v>
      </c>
      <c r="AL30" s="154">
        <f t="shared" si="14"/>
        <v>6</v>
      </c>
      <c r="AM30" s="154">
        <f t="shared" si="14"/>
        <v>4</v>
      </c>
      <c r="AN30" s="154">
        <f t="shared" si="14"/>
        <v>4</v>
      </c>
      <c r="AO30" s="154">
        <f t="shared" si="14"/>
        <v>4</v>
      </c>
      <c r="AP30" s="154">
        <f t="shared" si="14"/>
        <v>6</v>
      </c>
    </row>
    <row r="31" spans="1:42">
      <c r="B31" t="s">
        <v>77</v>
      </c>
      <c r="C31" s="137"/>
      <c r="D31" s="138">
        <f t="shared" ref="D31:L31" si="15">SUM(D25:D27)</f>
        <v>0</v>
      </c>
      <c r="E31" s="138">
        <f t="shared" si="15"/>
        <v>0</v>
      </c>
      <c r="F31" s="138">
        <f t="shared" si="15"/>
        <v>0</v>
      </c>
      <c r="G31" s="138">
        <f t="shared" si="15"/>
        <v>0</v>
      </c>
      <c r="H31" s="138">
        <f t="shared" si="15"/>
        <v>0</v>
      </c>
      <c r="I31" s="138">
        <f t="shared" si="15"/>
        <v>0</v>
      </c>
      <c r="J31" s="138">
        <f t="shared" si="15"/>
        <v>0</v>
      </c>
      <c r="K31" s="138">
        <f t="shared" si="15"/>
        <v>0</v>
      </c>
      <c r="L31" s="138">
        <f t="shared" si="15"/>
        <v>0</v>
      </c>
      <c r="M31" s="138">
        <f>SUM(M25:M27)</f>
        <v>0</v>
      </c>
      <c r="N31" s="138">
        <f t="shared" ref="N31:AP31" si="16">SUM(N25:N27)</f>
        <v>0</v>
      </c>
      <c r="O31" s="138">
        <f t="shared" si="16"/>
        <v>0</v>
      </c>
      <c r="P31" s="138">
        <f t="shared" si="16"/>
        <v>0</v>
      </c>
      <c r="Q31" s="138">
        <f t="shared" si="16"/>
        <v>0</v>
      </c>
      <c r="R31" s="138">
        <f t="shared" si="16"/>
        <v>0</v>
      </c>
      <c r="S31" s="138">
        <f t="shared" si="16"/>
        <v>1</v>
      </c>
      <c r="T31" s="138">
        <f t="shared" si="16"/>
        <v>1</v>
      </c>
      <c r="U31" s="138">
        <f t="shared" si="16"/>
        <v>3</v>
      </c>
      <c r="V31" s="138">
        <f t="shared" si="16"/>
        <v>5</v>
      </c>
      <c r="W31" s="138">
        <f t="shared" si="16"/>
        <v>4</v>
      </c>
      <c r="X31" s="138">
        <f t="shared" si="16"/>
        <v>4</v>
      </c>
      <c r="Y31" s="138">
        <f t="shared" si="16"/>
        <v>3</v>
      </c>
      <c r="Z31" s="138">
        <f t="shared" si="16"/>
        <v>3</v>
      </c>
      <c r="AA31" s="138">
        <f t="shared" si="16"/>
        <v>1</v>
      </c>
      <c r="AB31" s="138">
        <f t="shared" si="16"/>
        <v>4</v>
      </c>
      <c r="AC31" s="138">
        <f t="shared" si="16"/>
        <v>3</v>
      </c>
      <c r="AD31" s="138">
        <f t="shared" si="16"/>
        <v>6</v>
      </c>
      <c r="AE31" s="138">
        <f t="shared" si="16"/>
        <v>8</v>
      </c>
      <c r="AF31" s="138">
        <f t="shared" si="16"/>
        <v>8</v>
      </c>
      <c r="AG31" s="138">
        <f t="shared" si="16"/>
        <v>7</v>
      </c>
      <c r="AH31" s="138">
        <f t="shared" si="16"/>
        <v>8</v>
      </c>
      <c r="AI31" s="138">
        <f t="shared" si="16"/>
        <v>8</v>
      </c>
      <c r="AJ31" s="138">
        <f t="shared" si="16"/>
        <v>4</v>
      </c>
      <c r="AK31" s="138">
        <f t="shared" si="16"/>
        <v>6</v>
      </c>
      <c r="AL31" s="138">
        <f t="shared" si="16"/>
        <v>2</v>
      </c>
      <c r="AM31" s="138">
        <f t="shared" si="16"/>
        <v>4</v>
      </c>
      <c r="AN31" s="138">
        <f t="shared" si="16"/>
        <v>4</v>
      </c>
      <c r="AO31" s="138">
        <f t="shared" si="16"/>
        <v>4</v>
      </c>
      <c r="AP31" s="138">
        <f t="shared" si="16"/>
        <v>2</v>
      </c>
    </row>
    <row r="32" spans="1:42">
      <c r="C32" s="135"/>
      <c r="D32" s="136">
        <f>D30</f>
        <v>8</v>
      </c>
      <c r="E32" s="136">
        <f t="shared" ref="E32:AP32" si="17">E30</f>
        <v>8</v>
      </c>
      <c r="F32" s="136">
        <f t="shared" si="17"/>
        <v>8</v>
      </c>
      <c r="G32" s="136">
        <f t="shared" si="17"/>
        <v>8</v>
      </c>
      <c r="H32" s="136">
        <f t="shared" si="17"/>
        <v>8</v>
      </c>
      <c r="I32" s="136">
        <f t="shared" si="17"/>
        <v>8</v>
      </c>
      <c r="J32" s="136">
        <f t="shared" si="17"/>
        <v>8</v>
      </c>
      <c r="K32" s="136">
        <f t="shared" si="17"/>
        <v>8</v>
      </c>
      <c r="L32" s="136">
        <f t="shared" si="17"/>
        <v>8</v>
      </c>
      <c r="M32" s="136">
        <f t="shared" si="17"/>
        <v>8</v>
      </c>
      <c r="N32" s="136">
        <f t="shared" si="17"/>
        <v>8</v>
      </c>
      <c r="O32" s="136">
        <f t="shared" si="17"/>
        <v>8</v>
      </c>
      <c r="P32" s="136">
        <f t="shared" si="17"/>
        <v>8</v>
      </c>
      <c r="Q32" s="136">
        <f t="shared" si="17"/>
        <v>8</v>
      </c>
      <c r="R32" s="136">
        <f t="shared" si="17"/>
        <v>8</v>
      </c>
      <c r="S32" s="136">
        <f t="shared" si="17"/>
        <v>7</v>
      </c>
      <c r="T32" s="136">
        <f t="shared" si="17"/>
        <v>7</v>
      </c>
      <c r="U32" s="136">
        <f t="shared" si="17"/>
        <v>5</v>
      </c>
      <c r="V32" s="136">
        <f>V30</f>
        <v>3</v>
      </c>
      <c r="W32" s="136">
        <f t="shared" si="17"/>
        <v>4</v>
      </c>
      <c r="X32" s="136">
        <f>X30</f>
        <v>4</v>
      </c>
      <c r="Y32" s="136">
        <f t="shared" si="17"/>
        <v>5</v>
      </c>
      <c r="Z32" s="136">
        <f t="shared" si="17"/>
        <v>5</v>
      </c>
      <c r="AA32" s="136">
        <f t="shared" si="17"/>
        <v>7</v>
      </c>
      <c r="AB32" s="136">
        <f t="shared" si="17"/>
        <v>4</v>
      </c>
      <c r="AC32" s="136">
        <f t="shared" si="17"/>
        <v>5</v>
      </c>
      <c r="AD32" s="136">
        <f t="shared" si="17"/>
        <v>2</v>
      </c>
      <c r="AE32" s="136">
        <f t="shared" si="17"/>
        <v>0</v>
      </c>
      <c r="AF32" s="136">
        <f t="shared" si="17"/>
        <v>0</v>
      </c>
      <c r="AG32" s="136">
        <f t="shared" si="17"/>
        <v>1</v>
      </c>
      <c r="AH32" s="136">
        <f t="shared" si="17"/>
        <v>0</v>
      </c>
      <c r="AI32" s="136">
        <f t="shared" si="17"/>
        <v>0</v>
      </c>
      <c r="AJ32" s="136">
        <f t="shared" si="17"/>
        <v>4</v>
      </c>
      <c r="AK32" s="136">
        <f t="shared" si="17"/>
        <v>2</v>
      </c>
      <c r="AL32" s="136">
        <f t="shared" si="17"/>
        <v>6</v>
      </c>
      <c r="AM32" s="136">
        <f t="shared" si="17"/>
        <v>4</v>
      </c>
      <c r="AN32" s="136">
        <f t="shared" si="17"/>
        <v>4</v>
      </c>
      <c r="AO32" s="136">
        <f t="shared" si="17"/>
        <v>4</v>
      </c>
      <c r="AP32" s="136">
        <f t="shared" si="17"/>
        <v>6</v>
      </c>
    </row>
    <row r="34" spans="1:35">
      <c r="N34" s="128" t="s">
        <v>225</v>
      </c>
      <c r="O34" s="126" t="s">
        <v>93</v>
      </c>
      <c r="P34" s="126" t="s">
        <v>93</v>
      </c>
      <c r="Q34" s="126" t="s">
        <v>93</v>
      </c>
      <c r="R34" s="126" t="s">
        <v>93</v>
      </c>
      <c r="S34" s="126" t="s">
        <v>95</v>
      </c>
      <c r="T34" s="126" t="s">
        <v>95</v>
      </c>
      <c r="U34" s="126" t="s">
        <v>95</v>
      </c>
      <c r="V34" s="126" t="s">
        <v>95</v>
      </c>
    </row>
    <row r="35" spans="1:35">
      <c r="A35" s="274">
        <v>45108</v>
      </c>
      <c r="C35" s="34"/>
    </row>
    <row r="36" spans="1:35">
      <c r="A36" s="266"/>
      <c r="C36" s="34"/>
      <c r="P36" s="128" t="s">
        <v>225</v>
      </c>
      <c r="Q36" s="126" t="s">
        <v>93</v>
      </c>
      <c r="R36" s="126" t="s">
        <v>93</v>
      </c>
      <c r="S36" s="126" t="s">
        <v>93</v>
      </c>
      <c r="T36" s="126" t="s">
        <v>93</v>
      </c>
      <c r="U36" s="126" t="s">
        <v>95</v>
      </c>
      <c r="V36" s="126" t="s">
        <v>95</v>
      </c>
      <c r="W36" s="126" t="s">
        <v>95</v>
      </c>
      <c r="X36" s="126" t="s">
        <v>95</v>
      </c>
    </row>
    <row r="37" spans="1:35">
      <c r="A37" s="266"/>
      <c r="C37" s="34"/>
      <c r="P37" s="128" t="s">
        <v>225</v>
      </c>
      <c r="Q37" s="126" t="s">
        <v>93</v>
      </c>
      <c r="R37" s="126" t="s">
        <v>93</v>
      </c>
      <c r="S37" s="126" t="s">
        <v>93</v>
      </c>
      <c r="T37" s="126" t="s">
        <v>93</v>
      </c>
      <c r="U37" s="126" t="s">
        <v>95</v>
      </c>
      <c r="V37" s="126" t="s">
        <v>95</v>
      </c>
      <c r="W37" s="126" t="s">
        <v>95</v>
      </c>
      <c r="X37" s="126" t="s">
        <v>95</v>
      </c>
    </row>
    <row r="38" spans="1:35">
      <c r="A38" s="266"/>
      <c r="C38" s="34"/>
    </row>
    <row r="39" spans="1:35">
      <c r="A39" s="274">
        <v>45170</v>
      </c>
      <c r="T39" s="128" t="s">
        <v>225</v>
      </c>
      <c r="U39" s="126" t="s">
        <v>93</v>
      </c>
      <c r="V39" s="126" t="s">
        <v>93</v>
      </c>
      <c r="W39" s="126" t="s">
        <v>93</v>
      </c>
      <c r="X39" s="126" t="s">
        <v>93</v>
      </c>
      <c r="Y39" s="126" t="s">
        <v>95</v>
      </c>
      <c r="Z39" s="126" t="s">
        <v>95</v>
      </c>
      <c r="AA39" s="126" t="s">
        <v>95</v>
      </c>
      <c r="AB39" s="126" t="s">
        <v>95</v>
      </c>
    </row>
    <row r="40" spans="1:35">
      <c r="A40" s="266"/>
    </row>
    <row r="41" spans="1:35">
      <c r="A41" s="266"/>
      <c r="V41" t="s">
        <v>326</v>
      </c>
      <c r="W41" s="128" t="s">
        <v>225</v>
      </c>
      <c r="X41" s="126" t="s">
        <v>93</v>
      </c>
      <c r="Y41" s="126" t="s">
        <v>93</v>
      </c>
      <c r="Z41" s="126" t="s">
        <v>93</v>
      </c>
      <c r="AA41" s="126" t="s">
        <v>93</v>
      </c>
      <c r="AB41" s="126" t="s">
        <v>95</v>
      </c>
      <c r="AC41" s="126" t="s">
        <v>95</v>
      </c>
      <c r="AD41" s="126" t="s">
        <v>95</v>
      </c>
      <c r="AE41" s="126" t="s">
        <v>95</v>
      </c>
    </row>
    <row r="42" spans="1:35">
      <c r="A42" s="266"/>
      <c r="W42" s="128" t="s">
        <v>225</v>
      </c>
      <c r="X42" s="126" t="s">
        <v>93</v>
      </c>
      <c r="Y42" s="126" t="s">
        <v>93</v>
      </c>
      <c r="Z42" s="126" t="s">
        <v>93</v>
      </c>
      <c r="AA42" s="126" t="s">
        <v>93</v>
      </c>
      <c r="AB42" s="126" t="s">
        <v>95</v>
      </c>
      <c r="AC42" s="126" t="s">
        <v>95</v>
      </c>
      <c r="AD42" s="126" t="s">
        <v>95</v>
      </c>
      <c r="AE42" s="126" t="s">
        <v>95</v>
      </c>
    </row>
    <row r="43" spans="1:35">
      <c r="A43" s="266"/>
    </row>
    <row r="44" spans="1:35">
      <c r="A44" s="266"/>
      <c r="R44" s="103" t="s">
        <v>239</v>
      </c>
      <c r="S44" s="176" t="s">
        <v>222</v>
      </c>
      <c r="T44" s="177" t="s">
        <v>93</v>
      </c>
      <c r="U44" s="177" t="s">
        <v>93</v>
      </c>
      <c r="V44" s="177" t="s">
        <v>99</v>
      </c>
      <c r="W44" s="177" t="s">
        <v>99</v>
      </c>
      <c r="X44" s="177" t="s">
        <v>99</v>
      </c>
      <c r="Y44" s="177" t="s">
        <v>99</v>
      </c>
      <c r="Z44" s="184" t="s">
        <v>99</v>
      </c>
    </row>
    <row r="45" spans="1:35">
      <c r="A45" s="266"/>
      <c r="S45" s="176" t="s">
        <v>222</v>
      </c>
      <c r="T45" s="177" t="s">
        <v>93</v>
      </c>
      <c r="U45" s="177" t="s">
        <v>93</v>
      </c>
      <c r="V45" s="177" t="s">
        <v>99</v>
      </c>
      <c r="W45" s="177" t="s">
        <v>99</v>
      </c>
      <c r="X45" s="177" t="s">
        <v>99</v>
      </c>
      <c r="Y45" s="177" t="s">
        <v>99</v>
      </c>
      <c r="Z45" s="184" t="s">
        <v>99</v>
      </c>
    </row>
    <row r="46" spans="1:35">
      <c r="A46" s="266"/>
      <c r="X46" s="103" t="s">
        <v>336</v>
      </c>
      <c r="Y46" s="180" t="s">
        <v>222</v>
      </c>
      <c r="Z46" s="181" t="s">
        <v>93</v>
      </c>
      <c r="AA46" s="181" t="s">
        <v>93</v>
      </c>
      <c r="AB46" s="181" t="s">
        <v>99</v>
      </c>
      <c r="AC46" s="181" t="s">
        <v>99</v>
      </c>
      <c r="AD46" s="181" t="s">
        <v>99</v>
      </c>
      <c r="AE46" s="181" t="s">
        <v>99</v>
      </c>
      <c r="AF46" s="181" t="s">
        <v>99</v>
      </c>
    </row>
    <row r="47" spans="1:35">
      <c r="A47" s="266"/>
      <c r="AA47" s="103" t="s">
        <v>245</v>
      </c>
      <c r="AB47" s="180" t="s">
        <v>222</v>
      </c>
      <c r="AC47" s="181" t="s">
        <v>93</v>
      </c>
      <c r="AD47" s="181" t="s">
        <v>93</v>
      </c>
      <c r="AE47" s="181" t="s">
        <v>99</v>
      </c>
      <c r="AF47" s="181" t="s">
        <v>99</v>
      </c>
      <c r="AG47" s="181" t="s">
        <v>99</v>
      </c>
      <c r="AH47" s="181" t="s">
        <v>99</v>
      </c>
      <c r="AI47" s="181" t="s">
        <v>99</v>
      </c>
    </row>
    <row r="48" spans="1:35">
      <c r="A48" s="274">
        <v>45200</v>
      </c>
      <c r="AB48" s="180" t="s">
        <v>222</v>
      </c>
      <c r="AC48" s="181" t="s">
        <v>93</v>
      </c>
      <c r="AD48" s="181" t="s">
        <v>93</v>
      </c>
      <c r="AE48" s="181" t="s">
        <v>99</v>
      </c>
      <c r="AF48" s="181" t="s">
        <v>99</v>
      </c>
      <c r="AG48" s="181" t="s">
        <v>99</v>
      </c>
      <c r="AH48" s="181" t="s">
        <v>99</v>
      </c>
      <c r="AI48" s="181" t="s">
        <v>99</v>
      </c>
    </row>
    <row r="49" spans="1:43">
      <c r="A49" s="266"/>
    </row>
    <row r="50" spans="1:43">
      <c r="A50" s="266"/>
      <c r="X50" s="85" t="s">
        <v>337</v>
      </c>
      <c r="Y50" s="178" t="s">
        <v>225</v>
      </c>
      <c r="Z50" s="179" t="s">
        <v>93</v>
      </c>
      <c r="AA50" s="179" t="s">
        <v>93</v>
      </c>
      <c r="AB50" s="179" t="s">
        <v>93</v>
      </c>
      <c r="AC50" s="179" t="s">
        <v>93</v>
      </c>
      <c r="AD50" s="179" t="s">
        <v>95</v>
      </c>
      <c r="AE50" s="179" t="s">
        <v>95</v>
      </c>
      <c r="AF50" s="179" t="s">
        <v>95</v>
      </c>
      <c r="AG50" s="179" t="s">
        <v>95</v>
      </c>
    </row>
    <row r="51" spans="1:43">
      <c r="A51" s="266"/>
      <c r="Y51" s="178" t="s">
        <v>225</v>
      </c>
      <c r="Z51" s="179" t="s">
        <v>93</v>
      </c>
      <c r="AA51" s="179" t="s">
        <v>93</v>
      </c>
      <c r="AB51" s="179" t="s">
        <v>93</v>
      </c>
      <c r="AC51" s="179" t="s">
        <v>93</v>
      </c>
      <c r="AD51" s="179" t="s">
        <v>95</v>
      </c>
      <c r="AE51" s="179" t="s">
        <v>95</v>
      </c>
      <c r="AF51" s="179" t="s">
        <v>95</v>
      </c>
      <c r="AG51" s="179" t="s">
        <v>95</v>
      </c>
    </row>
    <row r="52" spans="1:43">
      <c r="A52" s="266"/>
      <c r="Y52" s="178" t="s">
        <v>225</v>
      </c>
      <c r="Z52" s="179" t="s">
        <v>93</v>
      </c>
      <c r="AA52" s="179" t="s">
        <v>93</v>
      </c>
      <c r="AB52" s="179" t="s">
        <v>93</v>
      </c>
      <c r="AC52" s="179" t="s">
        <v>93</v>
      </c>
      <c r="AD52" s="179" t="s">
        <v>95</v>
      </c>
      <c r="AE52" s="179" t="s">
        <v>95</v>
      </c>
      <c r="AF52" s="179" t="s">
        <v>95</v>
      </c>
      <c r="AG52" s="179" t="s">
        <v>95</v>
      </c>
    </row>
    <row r="53" spans="1:43">
      <c r="A53" s="266"/>
      <c r="Z53" t="s">
        <v>253</v>
      </c>
      <c r="AA53" s="178" t="s">
        <v>225</v>
      </c>
      <c r="AB53" s="179" t="s">
        <v>93</v>
      </c>
      <c r="AC53" s="179" t="s">
        <v>93</v>
      </c>
      <c r="AD53" s="179" t="s">
        <v>93</v>
      </c>
      <c r="AE53" s="179" t="s">
        <v>93</v>
      </c>
      <c r="AF53" s="179" t="s">
        <v>95</v>
      </c>
      <c r="AG53" s="179" t="s">
        <v>95</v>
      </c>
      <c r="AH53" s="179" t="s">
        <v>95</v>
      </c>
      <c r="AI53" s="179" t="s">
        <v>95</v>
      </c>
    </row>
    <row r="54" spans="1:43">
      <c r="A54" s="266"/>
      <c r="Z54" s="132"/>
      <c r="AA54" s="178" t="s">
        <v>225</v>
      </c>
      <c r="AB54" s="179" t="s">
        <v>93</v>
      </c>
      <c r="AC54" s="179" t="s">
        <v>93</v>
      </c>
      <c r="AD54" s="179" t="s">
        <v>93</v>
      </c>
      <c r="AE54" s="179" t="s">
        <v>93</v>
      </c>
      <c r="AF54" s="179" t="s">
        <v>95</v>
      </c>
      <c r="AG54" s="179" t="s">
        <v>95</v>
      </c>
      <c r="AH54" s="179" t="s">
        <v>95</v>
      </c>
      <c r="AI54" s="179" t="s">
        <v>95</v>
      </c>
    </row>
    <row r="55" spans="1:43">
      <c r="A55" s="266"/>
      <c r="V55" s="132"/>
    </row>
    <row r="56" spans="1:43">
      <c r="A56" s="266"/>
      <c r="AH56" s="180" t="s">
        <v>222</v>
      </c>
      <c r="AI56" s="181" t="s">
        <v>93</v>
      </c>
      <c r="AJ56" s="181" t="s">
        <v>93</v>
      </c>
      <c r="AK56" s="181" t="s">
        <v>99</v>
      </c>
      <c r="AL56" s="181" t="s">
        <v>99</v>
      </c>
      <c r="AM56" s="181" t="s">
        <v>99</v>
      </c>
      <c r="AN56" s="181" t="s">
        <v>99</v>
      </c>
      <c r="AO56" s="181" t="s">
        <v>99</v>
      </c>
    </row>
    <row r="57" spans="1:43">
      <c r="A57" s="266"/>
      <c r="AH57" s="180" t="s">
        <v>222</v>
      </c>
      <c r="AI57" s="181" t="s">
        <v>93</v>
      </c>
      <c r="AJ57" s="181" t="s">
        <v>93</v>
      </c>
      <c r="AK57" s="181" t="s">
        <v>99</v>
      </c>
      <c r="AL57" s="181" t="s">
        <v>99</v>
      </c>
      <c r="AM57" s="181" t="s">
        <v>99</v>
      </c>
      <c r="AN57" s="181" t="s">
        <v>99</v>
      </c>
      <c r="AO57" s="181" t="s">
        <v>99</v>
      </c>
    </row>
    <row r="58" spans="1:43">
      <c r="A58" s="266"/>
      <c r="AJ58" s="180" t="s">
        <v>222</v>
      </c>
      <c r="AK58" s="181" t="s">
        <v>93</v>
      </c>
      <c r="AL58" s="181" t="s">
        <v>93</v>
      </c>
      <c r="AM58" s="181" t="s">
        <v>99</v>
      </c>
      <c r="AN58" s="181" t="s">
        <v>99</v>
      </c>
      <c r="AO58" s="181" t="s">
        <v>99</v>
      </c>
      <c r="AP58" s="181" t="s">
        <v>99</v>
      </c>
      <c r="AQ58" s="181" t="s">
        <v>99</v>
      </c>
    </row>
    <row r="59" spans="1:43">
      <c r="A59" s="266"/>
      <c r="AJ59" s="180" t="s">
        <v>222</v>
      </c>
      <c r="AK59" s="181" t="s">
        <v>93</v>
      </c>
      <c r="AL59" s="181" t="s">
        <v>93</v>
      </c>
      <c r="AM59" s="181" t="s">
        <v>99</v>
      </c>
      <c r="AN59" s="181" t="s">
        <v>99</v>
      </c>
      <c r="AO59" s="181" t="s">
        <v>99</v>
      </c>
      <c r="AP59" s="181" t="s">
        <v>99</v>
      </c>
      <c r="AQ59" s="181" t="s">
        <v>99</v>
      </c>
    </row>
    <row r="60" spans="1:43">
      <c r="A60" s="266"/>
    </row>
    <row r="61" spans="1:43">
      <c r="A61" s="266"/>
      <c r="AC61" s="178" t="s">
        <v>225</v>
      </c>
      <c r="AD61" s="179" t="s">
        <v>93</v>
      </c>
      <c r="AE61" s="179" t="s">
        <v>93</v>
      </c>
      <c r="AF61" s="179" t="s">
        <v>93</v>
      </c>
      <c r="AG61" s="179" t="s">
        <v>93</v>
      </c>
      <c r="AH61" s="179" t="s">
        <v>95</v>
      </c>
      <c r="AI61" s="179" t="s">
        <v>95</v>
      </c>
      <c r="AJ61" s="179" t="s">
        <v>95</v>
      </c>
      <c r="AK61" s="179" t="s">
        <v>95</v>
      </c>
    </row>
    <row r="62" spans="1:43">
      <c r="A62" s="266"/>
      <c r="AC62" s="178" t="s">
        <v>225</v>
      </c>
      <c r="AD62" s="179" t="s">
        <v>93</v>
      </c>
      <c r="AE62" s="179" t="s">
        <v>93</v>
      </c>
      <c r="AF62" s="179" t="s">
        <v>93</v>
      </c>
      <c r="AG62" s="179" t="s">
        <v>93</v>
      </c>
      <c r="AH62" s="179" t="s">
        <v>95</v>
      </c>
      <c r="AI62" s="179" t="s">
        <v>95</v>
      </c>
      <c r="AJ62" s="179" t="s">
        <v>95</v>
      </c>
      <c r="AK62" s="179" t="s">
        <v>95</v>
      </c>
    </row>
    <row r="63" spans="1:43">
      <c r="A63" s="266"/>
      <c r="AC63" s="178" t="s">
        <v>225</v>
      </c>
      <c r="AD63" s="179" t="s">
        <v>93</v>
      </c>
      <c r="AE63" s="179" t="s">
        <v>93</v>
      </c>
      <c r="AF63" s="179" t="s">
        <v>93</v>
      </c>
      <c r="AG63" s="179" t="s">
        <v>93</v>
      </c>
      <c r="AH63" s="179" t="s">
        <v>95</v>
      </c>
      <c r="AI63" s="179" t="s">
        <v>95</v>
      </c>
      <c r="AJ63" s="179" t="s">
        <v>95</v>
      </c>
      <c r="AK63" s="179" t="s">
        <v>95</v>
      </c>
    </row>
    <row r="64" spans="1:43">
      <c r="A64" s="266"/>
      <c r="AC64" s="178" t="s">
        <v>225</v>
      </c>
      <c r="AD64" s="179" t="s">
        <v>93</v>
      </c>
      <c r="AE64" s="179" t="s">
        <v>93</v>
      </c>
      <c r="AF64" s="179" t="s">
        <v>93</v>
      </c>
      <c r="AG64" s="179" t="s">
        <v>93</v>
      </c>
      <c r="AH64" s="179" t="s">
        <v>95</v>
      </c>
      <c r="AI64" s="179" t="s">
        <v>95</v>
      </c>
      <c r="AJ64" s="179" t="s">
        <v>95</v>
      </c>
      <c r="AK64" s="179" t="s">
        <v>95</v>
      </c>
    </row>
    <row r="65" spans="1:1">
      <c r="A65" s="266"/>
    </row>
    <row r="66" spans="1:1">
      <c r="A66" s="266"/>
    </row>
    <row r="67" spans="1:1">
      <c r="A67" s="266"/>
    </row>
    <row r="68" spans="1:1">
      <c r="A68" s="266"/>
    </row>
    <row r="69" spans="1:1">
      <c r="A69" s="266"/>
    </row>
    <row r="70" spans="1:1">
      <c r="A70" s="266"/>
    </row>
    <row r="71" spans="1:1">
      <c r="A71" s="266"/>
    </row>
    <row r="72" spans="1:1">
      <c r="A72" s="266"/>
    </row>
    <row r="73" spans="1:1">
      <c r="A73" s="266"/>
    </row>
    <row r="74" spans="1:1">
      <c r="A74" s="274">
        <v>45231</v>
      </c>
    </row>
    <row r="75" spans="1:1">
      <c r="A75" s="274"/>
    </row>
    <row r="76" spans="1:1">
      <c r="A76" s="274"/>
    </row>
    <row r="77" spans="1:1">
      <c r="A77" s="274"/>
    </row>
    <row r="78" spans="1:1">
      <c r="A78" s="274"/>
    </row>
    <row r="79" spans="1:1">
      <c r="A79" s="274"/>
    </row>
    <row r="80" spans="1:1">
      <c r="A80" s="274"/>
    </row>
    <row r="81" spans="1:1">
      <c r="A81" s="274"/>
    </row>
    <row r="82" spans="1:1">
      <c r="A82" s="274"/>
    </row>
    <row r="83" spans="1:1">
      <c r="A83" s="274"/>
    </row>
    <row r="84" spans="1:1">
      <c r="A84" s="274"/>
    </row>
    <row r="85" spans="1:1">
      <c r="A85" s="274"/>
    </row>
    <row r="86" spans="1:1">
      <c r="A86" s="274"/>
    </row>
    <row r="87" spans="1:1">
      <c r="A87" s="274"/>
    </row>
    <row r="88" spans="1:1">
      <c r="A88" s="274"/>
    </row>
    <row r="89" spans="1:1">
      <c r="A89" s="274"/>
    </row>
    <row r="90" spans="1:1">
      <c r="A90" s="274"/>
    </row>
    <row r="91" spans="1:1">
      <c r="A91" s="274"/>
    </row>
    <row r="92" spans="1:1">
      <c r="A92" s="274"/>
    </row>
    <row r="93" spans="1:1">
      <c r="A93" s="274">
        <v>45292</v>
      </c>
    </row>
    <row r="94" spans="1:1">
      <c r="A94" s="274"/>
    </row>
    <row r="95" spans="1:1">
      <c r="A95" s="274"/>
    </row>
    <row r="96" spans="1:1">
      <c r="A96" s="274"/>
    </row>
    <row r="97" spans="1:1">
      <c r="A97" s="274"/>
    </row>
    <row r="98" spans="1:1">
      <c r="A98" s="274"/>
    </row>
    <row r="99" spans="1:1">
      <c r="A99" s="274"/>
    </row>
    <row r="100" spans="1:1">
      <c r="A100" s="274"/>
    </row>
    <row r="101" spans="1:1">
      <c r="A101" s="274"/>
    </row>
    <row r="102" spans="1:1">
      <c r="A102" s="274"/>
    </row>
    <row r="103" spans="1:1">
      <c r="A103" s="274">
        <v>45323</v>
      </c>
    </row>
    <row r="104" spans="1:1">
      <c r="A104" s="274"/>
    </row>
    <row r="105" spans="1:1">
      <c r="A105" s="274"/>
    </row>
    <row r="106" spans="1:1">
      <c r="A106" s="274"/>
    </row>
    <row r="107" spans="1:1">
      <c r="A107" s="274"/>
    </row>
    <row r="108" spans="1:1">
      <c r="A108" s="274">
        <v>45352</v>
      </c>
    </row>
    <row r="109" spans="1:1">
      <c r="A109" s="274"/>
    </row>
    <row r="110" spans="1:1">
      <c r="A110" s="274"/>
    </row>
    <row r="111" spans="1:1">
      <c r="A111" s="274"/>
    </row>
    <row r="112" spans="1:1">
      <c r="A112" s="274"/>
    </row>
    <row r="113" spans="1:1">
      <c r="A113" s="274"/>
    </row>
    <row r="114" spans="1:1">
      <c r="A114" s="274"/>
    </row>
    <row r="115" spans="1:1">
      <c r="A115" s="274"/>
    </row>
    <row r="116" spans="1:1">
      <c r="A116" s="274"/>
    </row>
    <row r="117" spans="1:1">
      <c r="A117" s="274"/>
    </row>
    <row r="118" spans="1:1">
      <c r="A118" s="274"/>
    </row>
    <row r="119" spans="1:1">
      <c r="A119" s="274"/>
    </row>
    <row r="120" spans="1:1">
      <c r="A120" s="274"/>
    </row>
    <row r="121" spans="1:1">
      <c r="A121" s="274"/>
    </row>
    <row r="122" spans="1:1">
      <c r="A122" s="274"/>
    </row>
    <row r="123" spans="1:1">
      <c r="A123" s="274">
        <v>45383</v>
      </c>
    </row>
    <row r="124" spans="1:1">
      <c r="A124" s="274"/>
    </row>
    <row r="125" spans="1:1" ht="15.75" customHeight="1">
      <c r="A125" s="274"/>
    </row>
    <row r="126" spans="1:1" ht="15.75" customHeight="1">
      <c r="A126" s="274"/>
    </row>
    <row r="127" spans="1:1">
      <c r="A127" s="274"/>
    </row>
    <row r="128" spans="1:1">
      <c r="A128" s="274"/>
    </row>
    <row r="129" spans="1:1">
      <c r="A129" s="100"/>
    </row>
    <row r="130" spans="1:1">
      <c r="A130" s="100"/>
    </row>
    <row r="131" spans="1:1">
      <c r="A131" s="100"/>
    </row>
    <row r="132" spans="1:1">
      <c r="A132" s="100"/>
    </row>
    <row r="133" spans="1:1">
      <c r="A133" s="274">
        <v>45413</v>
      </c>
    </row>
    <row r="134" spans="1:1">
      <c r="A134" s="274"/>
    </row>
    <row r="135" spans="1:1">
      <c r="A135" s="274"/>
    </row>
    <row r="136" spans="1:1">
      <c r="A136" s="274"/>
    </row>
    <row r="137" spans="1:1">
      <c r="A137" s="100"/>
    </row>
    <row r="138" spans="1:1">
      <c r="A138" s="100"/>
    </row>
    <row r="150" spans="43:47">
      <c r="AQ150" s="74"/>
      <c r="AR150" s="74" t="s">
        <v>288</v>
      </c>
      <c r="AS150" s="74" t="s">
        <v>289</v>
      </c>
      <c r="AT150" s="74" t="s">
        <v>290</v>
      </c>
      <c r="AU150" s="74" t="s">
        <v>291</v>
      </c>
    </row>
    <row r="151" spans="43:47">
      <c r="AQ151" s="74"/>
      <c r="AR151" s="74"/>
      <c r="AS151" s="74"/>
      <c r="AT151" s="74"/>
      <c r="AU151" s="74"/>
    </row>
    <row r="152" spans="43:47">
      <c r="AQ152" s="74"/>
      <c r="AR152" s="74"/>
      <c r="AS152" s="74"/>
      <c r="AT152" s="74"/>
      <c r="AU152" s="74"/>
    </row>
    <row r="153" spans="43:47">
      <c r="AQ153" s="129">
        <v>45397</v>
      </c>
      <c r="AR153" s="74">
        <v>4</v>
      </c>
      <c r="AS153" s="74">
        <v>6</v>
      </c>
      <c r="AT153" s="74">
        <v>2</v>
      </c>
      <c r="AU153" s="74">
        <f>SUM(AR153:AT153)</f>
        <v>12</v>
      </c>
    </row>
    <row r="154" spans="43:47">
      <c r="AQ154" s="129">
        <v>45418</v>
      </c>
      <c r="AR154" s="74">
        <v>4</v>
      </c>
      <c r="AS154" s="74">
        <v>6</v>
      </c>
      <c r="AT154" s="74">
        <v>2</v>
      </c>
      <c r="AU154" s="74">
        <f t="shared" ref="AU154:AU161" si="18">SUM(AR154:AT154)</f>
        <v>12</v>
      </c>
    </row>
    <row r="155" spans="43:47">
      <c r="AQ155" s="129">
        <v>45439</v>
      </c>
      <c r="AR155" s="74">
        <v>4</v>
      </c>
      <c r="AS155" s="74">
        <v>6</v>
      </c>
      <c r="AT155" s="74">
        <v>2</v>
      </c>
      <c r="AU155" s="74">
        <f t="shared" si="18"/>
        <v>12</v>
      </c>
    </row>
    <row r="156" spans="43:47">
      <c r="AQ156" s="129">
        <v>45460</v>
      </c>
      <c r="AR156" s="74">
        <v>2</v>
      </c>
      <c r="AS156" s="74">
        <v>6</v>
      </c>
      <c r="AT156" s="74">
        <v>6</v>
      </c>
      <c r="AU156" s="74">
        <f t="shared" si="18"/>
        <v>14</v>
      </c>
    </row>
    <row r="157" spans="43:47">
      <c r="AQ157" s="129">
        <v>45481</v>
      </c>
      <c r="AR157" s="74">
        <v>4</v>
      </c>
      <c r="AS157" s="74">
        <v>4</v>
      </c>
      <c r="AT157" s="74">
        <v>4</v>
      </c>
      <c r="AU157" s="74">
        <f t="shared" si="18"/>
        <v>12</v>
      </c>
    </row>
    <row r="158" spans="43:47">
      <c r="AQ158" s="129">
        <v>45502</v>
      </c>
      <c r="AR158" s="74">
        <v>2</v>
      </c>
      <c r="AS158" s="74">
        <v>8</v>
      </c>
      <c r="AT158" s="74">
        <v>2</v>
      </c>
      <c r="AU158" s="74">
        <f t="shared" si="18"/>
        <v>12</v>
      </c>
    </row>
    <row r="159" spans="43:47">
      <c r="AQ159" s="129">
        <v>45523</v>
      </c>
      <c r="AR159" s="74">
        <v>6</v>
      </c>
      <c r="AS159" s="74">
        <v>6</v>
      </c>
      <c r="AT159" s="74">
        <v>0</v>
      </c>
      <c r="AU159" s="74">
        <f t="shared" si="18"/>
        <v>12</v>
      </c>
    </row>
    <row r="160" spans="43:47">
      <c r="AQ160" s="129">
        <v>45544</v>
      </c>
      <c r="AR160" s="74">
        <v>4</v>
      </c>
      <c r="AS160" s="74">
        <v>4</v>
      </c>
      <c r="AT160" s="74">
        <v>0</v>
      </c>
      <c r="AU160" s="74">
        <f t="shared" si="18"/>
        <v>8</v>
      </c>
    </row>
    <row r="161" spans="43:47">
      <c r="AQ161" s="129">
        <v>45538</v>
      </c>
      <c r="AR161" s="74">
        <v>4</v>
      </c>
      <c r="AS161" s="74">
        <v>4</v>
      </c>
      <c r="AT161" s="74">
        <v>0</v>
      </c>
      <c r="AU161" s="74">
        <f t="shared" si="18"/>
        <v>8</v>
      </c>
    </row>
    <row r="226" ht="14.25" customHeight="1"/>
  </sheetData>
  <mergeCells count="10">
    <mergeCell ref="A103:A107"/>
    <mergeCell ref="A108:A122"/>
    <mergeCell ref="A123:A128"/>
    <mergeCell ref="A133:A136"/>
    <mergeCell ref="A35:A38"/>
    <mergeCell ref="A39:A47"/>
    <mergeCell ref="A48:A73"/>
    <mergeCell ref="A74:A80"/>
    <mergeCell ref="A81:A92"/>
    <mergeCell ref="A93:A102"/>
  </mergeCells>
  <conditionalFormatting sqref="C28:AP30">
    <cfRule type="cellIs" dxfId="2" priority="2" operator="lessThan">
      <formula>0</formula>
    </cfRule>
  </conditionalFormatting>
  <conditionalFormatting sqref="D32:AP32">
    <cfRule type="cellIs" dxfId="1" priority="1" operator="lessThan">
      <formula>0</formula>
    </cfRule>
    <cfRule type="cellIs" dxfId="0" priority="3" operator="lessThan">
      <formula>5</formula>
    </cfRule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CDFA-F000-4A5D-83CE-201184072D0A}">
  <sheetPr codeName="Sheet1"/>
  <dimension ref="B2:U34"/>
  <sheetViews>
    <sheetView workbookViewId="0">
      <selection activeCell="D11" sqref="D11"/>
    </sheetView>
  </sheetViews>
  <sheetFormatPr defaultRowHeight="14.45"/>
  <cols>
    <col min="3" max="3" width="12.140625" customWidth="1"/>
    <col min="6" max="6" width="13" customWidth="1"/>
    <col min="8" max="8" width="10.42578125" customWidth="1"/>
    <col min="16" max="16" width="14.5703125" bestFit="1" customWidth="1"/>
  </cols>
  <sheetData>
    <row r="2" spans="2:18">
      <c r="B2" s="1" t="s">
        <v>24</v>
      </c>
      <c r="C2" s="1"/>
      <c r="D2" s="1"/>
      <c r="E2" s="2"/>
      <c r="F2" s="1" t="s">
        <v>25</v>
      </c>
      <c r="G2" s="1"/>
      <c r="H2" s="1"/>
      <c r="J2" s="1" t="s">
        <v>26</v>
      </c>
      <c r="K2" s="1"/>
      <c r="L2" s="1"/>
    </row>
    <row r="3" spans="2:18">
      <c r="B3" s="3" t="s">
        <v>27</v>
      </c>
      <c r="C3" s="3"/>
      <c r="D3" s="3">
        <v>7</v>
      </c>
      <c r="E3" s="2"/>
      <c r="F3" s="3" t="s">
        <v>28</v>
      </c>
      <c r="G3" s="3"/>
      <c r="H3" s="3">
        <v>0</v>
      </c>
      <c r="I3" s="2"/>
      <c r="J3" s="3" t="s">
        <v>29</v>
      </c>
      <c r="K3" s="3"/>
      <c r="L3" s="3">
        <v>4</v>
      </c>
      <c r="M3" s="2"/>
    </row>
    <row r="4" spans="2:18">
      <c r="B4" s="4" t="s">
        <v>30</v>
      </c>
      <c r="C4" s="4"/>
      <c r="D4" s="4">
        <f>D3</f>
        <v>7</v>
      </c>
      <c r="E4" s="2"/>
      <c r="F4" s="5" t="s">
        <v>31</v>
      </c>
      <c r="G4" s="6"/>
      <c r="H4" s="5">
        <v>0</v>
      </c>
      <c r="I4" s="2"/>
      <c r="J4" s="5" t="s">
        <v>32</v>
      </c>
      <c r="K4" s="6"/>
      <c r="L4" s="5">
        <v>4</v>
      </c>
      <c r="M4" s="2"/>
    </row>
    <row r="5" spans="2:18">
      <c r="B5" s="4" t="s">
        <v>33</v>
      </c>
      <c r="C5" s="4"/>
      <c r="D5" s="4">
        <v>7</v>
      </c>
      <c r="E5" s="2"/>
      <c r="F5" s="7" t="s">
        <v>34</v>
      </c>
      <c r="G5" s="4"/>
      <c r="H5" s="4"/>
      <c r="I5" s="2"/>
      <c r="J5" s="7" t="s">
        <v>34</v>
      </c>
      <c r="K5" s="4"/>
      <c r="L5" s="4"/>
      <c r="M5" s="2"/>
    </row>
    <row r="6" spans="2:18">
      <c r="B6" s="4" t="s">
        <v>35</v>
      </c>
      <c r="C6" s="4"/>
      <c r="D6" s="4">
        <v>0</v>
      </c>
      <c r="F6" s="8" t="s">
        <v>36</v>
      </c>
      <c r="G6" s="9"/>
      <c r="H6" s="9">
        <v>0</v>
      </c>
      <c r="I6" s="2" t="s">
        <v>37</v>
      </c>
      <c r="J6" s="4" t="s">
        <v>35</v>
      </c>
      <c r="K6" s="10"/>
      <c r="L6" s="20">
        <v>4</v>
      </c>
      <c r="M6" s="2" t="s">
        <v>38</v>
      </c>
    </row>
    <row r="7" spans="2:18">
      <c r="B7" s="3" t="s">
        <v>29</v>
      </c>
      <c r="C7" s="3"/>
      <c r="D7" s="3">
        <v>7</v>
      </c>
      <c r="E7" s="2"/>
      <c r="F7" s="10" t="s">
        <v>39</v>
      </c>
      <c r="G7" s="10"/>
      <c r="H7" s="10">
        <v>4</v>
      </c>
      <c r="I7" s="2"/>
      <c r="J7" s="4"/>
      <c r="K7" s="10"/>
      <c r="L7" s="2"/>
      <c r="M7" s="2"/>
    </row>
    <row r="8" spans="2:18">
      <c r="B8" s="11" t="s">
        <v>36</v>
      </c>
      <c r="C8" s="11"/>
      <c r="D8" s="11">
        <f>ROUNDUP(D7*0.3,0)</f>
        <v>3</v>
      </c>
      <c r="E8" s="2" t="s">
        <v>37</v>
      </c>
      <c r="F8" s="4" t="s">
        <v>35</v>
      </c>
      <c r="G8" s="10"/>
      <c r="H8" s="10">
        <v>4</v>
      </c>
      <c r="I8" s="2"/>
      <c r="J8" s="3" t="s">
        <v>27</v>
      </c>
      <c r="K8" s="3"/>
      <c r="L8" s="3">
        <f>7+14</f>
        <v>21</v>
      </c>
      <c r="M8" s="2" t="s">
        <v>40</v>
      </c>
    </row>
    <row r="9" spans="2:18">
      <c r="B9" s="7" t="s">
        <v>41</v>
      </c>
      <c r="C9" s="4"/>
      <c r="D9" s="4"/>
      <c r="E9" s="2"/>
      <c r="F9" s="11" t="s">
        <v>32</v>
      </c>
      <c r="G9" s="11"/>
      <c r="H9" s="11">
        <v>0</v>
      </c>
      <c r="I9" s="2"/>
      <c r="J9" s="4" t="s">
        <v>35</v>
      </c>
      <c r="K9" s="4"/>
      <c r="L9" s="20">
        <f>L8</f>
        <v>21</v>
      </c>
      <c r="M9" s="2"/>
    </row>
    <row r="10" spans="2:18">
      <c r="B10" s="4" t="s">
        <v>39</v>
      </c>
      <c r="C10" s="4"/>
      <c r="D10" s="4">
        <f>D8</f>
        <v>3</v>
      </c>
      <c r="E10" s="2"/>
      <c r="F10" s="4" t="s">
        <v>35</v>
      </c>
      <c r="G10" s="10"/>
      <c r="H10" s="10">
        <v>2</v>
      </c>
      <c r="I10" s="2"/>
      <c r="J10" s="4"/>
      <c r="K10" s="4"/>
      <c r="L10" s="4"/>
      <c r="M10" s="2"/>
    </row>
    <row r="11" spans="2:18">
      <c r="B11" s="4" t="s">
        <v>35</v>
      </c>
      <c r="C11" s="4"/>
      <c r="D11" s="4">
        <f>D10</f>
        <v>3</v>
      </c>
      <c r="E11" s="2"/>
      <c r="F11" s="10"/>
      <c r="G11" s="10"/>
      <c r="H11" s="10"/>
      <c r="I11" s="2"/>
      <c r="J11" s="12" t="s">
        <v>42</v>
      </c>
      <c r="K11" s="12"/>
      <c r="L11" s="12">
        <f>SUM(L4+L6+L9)</f>
        <v>29</v>
      </c>
      <c r="M11" s="2"/>
    </row>
    <row r="12" spans="2:18">
      <c r="B12" s="4"/>
      <c r="C12" s="4"/>
      <c r="D12" s="4"/>
      <c r="E12" s="2"/>
      <c r="F12" s="3" t="s">
        <v>43</v>
      </c>
      <c r="G12" s="3"/>
      <c r="H12" s="3">
        <v>6</v>
      </c>
      <c r="I12" s="2"/>
      <c r="M12" s="2"/>
    </row>
    <row r="13" spans="2:18">
      <c r="B13" s="11" t="s">
        <v>32</v>
      </c>
      <c r="C13" s="11"/>
      <c r="D13" s="11">
        <f>ROUNDUP(D7*0.7,0)</f>
        <v>5</v>
      </c>
      <c r="E13" s="2"/>
      <c r="F13" s="5" t="s">
        <v>39</v>
      </c>
      <c r="G13" s="6"/>
      <c r="H13" s="5">
        <v>6</v>
      </c>
      <c r="I13" s="2"/>
      <c r="M13" s="2"/>
      <c r="P13" t="s">
        <v>44</v>
      </c>
      <c r="Q13">
        <f>L4+H9+D13</f>
        <v>9</v>
      </c>
      <c r="R13" t="s">
        <v>45</v>
      </c>
    </row>
    <row r="14" spans="2:18">
      <c r="B14" s="7" t="s">
        <v>46</v>
      </c>
      <c r="C14" s="4"/>
      <c r="D14" s="4">
        <f>D13</f>
        <v>5</v>
      </c>
      <c r="E14" s="2"/>
      <c r="F14" s="7" t="s">
        <v>41</v>
      </c>
      <c r="G14" s="4"/>
      <c r="H14" s="4"/>
      <c r="I14" s="2"/>
      <c r="M14" s="2"/>
      <c r="P14" t="s">
        <v>47</v>
      </c>
      <c r="Q14">
        <f>H6+D8</f>
        <v>3</v>
      </c>
      <c r="R14" t="s">
        <v>48</v>
      </c>
    </row>
    <row r="15" spans="2:18">
      <c r="B15" s="4" t="s">
        <v>35</v>
      </c>
      <c r="C15" s="4"/>
      <c r="D15" s="4">
        <f>D14</f>
        <v>5</v>
      </c>
      <c r="E15" s="2"/>
      <c r="F15" s="4" t="s">
        <v>35</v>
      </c>
      <c r="G15" s="4"/>
      <c r="H15" s="4">
        <v>6</v>
      </c>
      <c r="I15" s="2"/>
      <c r="M15" s="2"/>
      <c r="P15" s="14" t="s">
        <v>13</v>
      </c>
      <c r="Q15" s="14">
        <f>SUM(Q13:Q14)</f>
        <v>12</v>
      </c>
    </row>
    <row r="16" spans="2:18">
      <c r="B16" s="12" t="s">
        <v>42</v>
      </c>
      <c r="C16" s="12"/>
      <c r="D16" s="12">
        <f>SUM(D4+D5+D6+D8+D10+D11+D13+D15)</f>
        <v>33</v>
      </c>
      <c r="E16" s="2"/>
      <c r="F16" s="12" t="s">
        <v>42</v>
      </c>
      <c r="G16" s="12"/>
      <c r="H16" s="12">
        <f>SUM(H4+H6+H7+H8+H9+H10+H13+H15)</f>
        <v>22</v>
      </c>
      <c r="I16" s="2"/>
      <c r="M16" s="2"/>
    </row>
    <row r="17" spans="2:21">
      <c r="B17" s="4"/>
      <c r="C17" s="4"/>
      <c r="D17" s="4"/>
      <c r="E17" s="2"/>
      <c r="F17" s="13"/>
      <c r="G17" s="13"/>
      <c r="H17" s="13"/>
      <c r="I17" s="2"/>
      <c r="J17">
        <f>H15+H10+H8+D11+D15</f>
        <v>20</v>
      </c>
    </row>
    <row r="18" spans="2:21">
      <c r="B18" s="2" t="s">
        <v>49</v>
      </c>
      <c r="C18" s="4"/>
      <c r="D18" s="4"/>
      <c r="E18" s="2"/>
      <c r="P18" t="s">
        <v>50</v>
      </c>
      <c r="Q18">
        <v>0.4</v>
      </c>
      <c r="R18" s="16">
        <f>$Q$15*Q18</f>
        <v>4.8000000000000007</v>
      </c>
    </row>
    <row r="19" spans="2:21">
      <c r="B19" s="2"/>
      <c r="C19" s="4"/>
      <c r="D19" s="4"/>
      <c r="E19" s="2"/>
      <c r="P19" t="s">
        <v>51</v>
      </c>
      <c r="Q19">
        <v>0.3</v>
      </c>
      <c r="R19" s="16">
        <f t="shared" ref="R19:R22" si="0">$Q$15*Q19</f>
        <v>3.5999999999999996</v>
      </c>
    </row>
    <row r="20" spans="2:21" ht="15" thickBot="1">
      <c r="B20" s="14" t="s">
        <v>52</v>
      </c>
      <c r="D20" s="15">
        <f>D16+H16</f>
        <v>55</v>
      </c>
      <c r="P20" t="s">
        <v>53</v>
      </c>
      <c r="Q20">
        <v>0.1</v>
      </c>
      <c r="R20" s="16">
        <f t="shared" si="0"/>
        <v>1.2000000000000002</v>
      </c>
    </row>
    <row r="21" spans="2:21">
      <c r="G21" t="s">
        <v>54</v>
      </c>
      <c r="H21" s="17">
        <v>55</v>
      </c>
      <c r="P21" t="s">
        <v>55</v>
      </c>
      <c r="Q21">
        <v>0.1</v>
      </c>
      <c r="R21" s="16">
        <f t="shared" si="0"/>
        <v>1.2000000000000002</v>
      </c>
    </row>
    <row r="22" spans="2:21">
      <c r="B22" s="14" t="s">
        <v>56</v>
      </c>
      <c r="D22" s="15">
        <f>D5+D6+D11+D15+H8+H10+H15</f>
        <v>27</v>
      </c>
      <c r="G22" t="s">
        <v>57</v>
      </c>
      <c r="H22" s="18">
        <v>62</v>
      </c>
      <c r="P22" t="s">
        <v>58</v>
      </c>
      <c r="Q22">
        <v>0.1</v>
      </c>
      <c r="R22" s="16">
        <f t="shared" si="0"/>
        <v>1.2000000000000002</v>
      </c>
    </row>
    <row r="23" spans="2:21">
      <c r="G23" t="s">
        <v>59</v>
      </c>
      <c r="H23" s="18">
        <v>4</v>
      </c>
    </row>
    <row r="24" spans="2:21" ht="15" thickBot="1">
      <c r="G24" t="s">
        <v>60</v>
      </c>
      <c r="H24" s="19">
        <v>7</v>
      </c>
    </row>
    <row r="26" spans="2:21">
      <c r="F26" s="264" t="s">
        <v>61</v>
      </c>
      <c r="G26" t="s">
        <v>62</v>
      </c>
      <c r="I26">
        <f>D8</f>
        <v>3</v>
      </c>
      <c r="M26" s="47"/>
      <c r="N26" s="47">
        <v>45139</v>
      </c>
      <c r="O26" s="47">
        <v>45170</v>
      </c>
      <c r="P26" s="47">
        <v>45200</v>
      </c>
      <c r="Q26" s="47">
        <v>45231</v>
      </c>
      <c r="R26" s="47">
        <v>45261</v>
      </c>
      <c r="S26" s="47">
        <v>45292</v>
      </c>
      <c r="T26" s="47">
        <v>45323</v>
      </c>
    </row>
    <row r="27" spans="2:21">
      <c r="F27" s="264"/>
      <c r="G27" t="s">
        <v>63</v>
      </c>
      <c r="I27">
        <f>D13</f>
        <v>5</v>
      </c>
      <c r="M27" s="21"/>
      <c r="N27" s="21">
        <v>8</v>
      </c>
      <c r="O27" s="21">
        <v>8</v>
      </c>
      <c r="P27" s="21">
        <v>0</v>
      </c>
      <c r="Q27" s="21">
        <v>8</v>
      </c>
      <c r="R27" s="21">
        <v>10</v>
      </c>
      <c r="S27" s="21">
        <v>0</v>
      </c>
      <c r="T27" s="21">
        <v>8</v>
      </c>
      <c r="U27" s="21"/>
    </row>
    <row r="28" spans="2:21">
      <c r="M28" s="21" t="s">
        <v>64</v>
      </c>
      <c r="N28" s="21">
        <f>N27*0.6</f>
        <v>4.8</v>
      </c>
      <c r="O28" s="21">
        <f t="shared" ref="O28:T28" si="1">O27*0.6</f>
        <v>4.8</v>
      </c>
      <c r="P28" s="21">
        <f t="shared" si="1"/>
        <v>0</v>
      </c>
      <c r="Q28" s="21">
        <f t="shared" si="1"/>
        <v>4.8</v>
      </c>
      <c r="R28" s="21">
        <f t="shared" si="1"/>
        <v>6</v>
      </c>
      <c r="S28" s="21">
        <f t="shared" si="1"/>
        <v>0</v>
      </c>
      <c r="T28" s="21">
        <f t="shared" si="1"/>
        <v>4.8</v>
      </c>
      <c r="U28" s="21">
        <f t="shared" ref="U28:U29" si="2">SUM(N28:T28)</f>
        <v>25.2</v>
      </c>
    </row>
    <row r="29" spans="2:21">
      <c r="F29" t="s">
        <v>65</v>
      </c>
      <c r="G29" t="s">
        <v>66</v>
      </c>
      <c r="I29">
        <f>D22</f>
        <v>27</v>
      </c>
      <c r="M29" s="21" t="s">
        <v>67</v>
      </c>
      <c r="N29" s="21">
        <f>N27*0.4</f>
        <v>3.2</v>
      </c>
      <c r="O29" s="21">
        <f t="shared" ref="O29:T29" si="3">O27*0.4</f>
        <v>3.2</v>
      </c>
      <c r="P29" s="21">
        <f t="shared" si="3"/>
        <v>0</v>
      </c>
      <c r="Q29" s="21">
        <f t="shared" si="3"/>
        <v>3.2</v>
      </c>
      <c r="R29" s="21">
        <f t="shared" si="3"/>
        <v>4</v>
      </c>
      <c r="S29" s="21">
        <f t="shared" si="3"/>
        <v>0</v>
      </c>
      <c r="T29" s="21">
        <f t="shared" si="3"/>
        <v>3.2</v>
      </c>
      <c r="U29" s="21">
        <f t="shared" si="2"/>
        <v>16.8</v>
      </c>
    </row>
    <row r="30" spans="2:21">
      <c r="M30" s="21" t="s">
        <v>64</v>
      </c>
      <c r="N30" s="21">
        <v>6</v>
      </c>
      <c r="O30" s="21">
        <v>6</v>
      </c>
      <c r="P30" s="21">
        <f t="shared" ref="P30:S30" si="4">ROUND(P28,0)</f>
        <v>0</v>
      </c>
      <c r="Q30" s="21">
        <v>6</v>
      </c>
      <c r="R30" s="21">
        <f t="shared" si="4"/>
        <v>6</v>
      </c>
      <c r="S30" s="21">
        <f t="shared" si="4"/>
        <v>0</v>
      </c>
      <c r="T30" s="21">
        <v>6</v>
      </c>
      <c r="U30" s="21">
        <f>SUM(N30:T31)</f>
        <v>42</v>
      </c>
    </row>
    <row r="31" spans="2:21">
      <c r="F31" t="s">
        <v>68</v>
      </c>
      <c r="G31" t="s">
        <v>69</v>
      </c>
      <c r="I31">
        <f>D10</f>
        <v>3</v>
      </c>
      <c r="M31" s="21" t="s">
        <v>67</v>
      </c>
      <c r="N31" s="21">
        <v>2</v>
      </c>
      <c r="O31" s="21">
        <v>2</v>
      </c>
      <c r="P31" s="21">
        <f t="shared" ref="P31:S31" si="5">ROUND(P29,0)</f>
        <v>0</v>
      </c>
      <c r="Q31" s="21">
        <v>2</v>
      </c>
      <c r="R31" s="21">
        <f t="shared" si="5"/>
        <v>4</v>
      </c>
      <c r="S31" s="21">
        <f t="shared" si="5"/>
        <v>0</v>
      </c>
      <c r="T31" s="21">
        <v>2</v>
      </c>
      <c r="U31" s="21"/>
    </row>
    <row r="33" spans="6:9">
      <c r="F33" t="s">
        <v>70</v>
      </c>
      <c r="G33" t="s">
        <v>63</v>
      </c>
      <c r="I33">
        <v>4</v>
      </c>
    </row>
    <row r="34" spans="6:9">
      <c r="F34" t="s">
        <v>71</v>
      </c>
      <c r="G34" t="s">
        <v>72</v>
      </c>
      <c r="I34">
        <v>11</v>
      </c>
    </row>
  </sheetData>
  <mergeCells count="1">
    <mergeCell ref="F26:F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D704-2F37-476A-AEFD-AD49F1ED164E}">
  <sheetPr codeName="Sheet2"/>
  <dimension ref="A5:T130"/>
  <sheetViews>
    <sheetView workbookViewId="0">
      <selection activeCell="D15" sqref="D15"/>
    </sheetView>
  </sheetViews>
  <sheetFormatPr defaultRowHeight="14.45"/>
  <sheetData>
    <row r="5" spans="2:20">
      <c r="B5" s="21"/>
      <c r="C5" s="21"/>
      <c r="D5" s="21"/>
      <c r="I5" t="s">
        <v>73</v>
      </c>
    </row>
    <row r="6" spans="2:20">
      <c r="B6" s="21"/>
      <c r="C6" s="21"/>
    </row>
    <row r="7" spans="2:20">
      <c r="B7" s="21"/>
      <c r="C7" s="21"/>
      <c r="D7" s="21"/>
    </row>
    <row r="8" spans="2:20" ht="15" thickBot="1">
      <c r="B8" s="21"/>
      <c r="C8" s="21"/>
      <c r="D8" s="21"/>
    </row>
    <row r="9" spans="2:20">
      <c r="C9" s="35" t="s">
        <v>74</v>
      </c>
      <c r="D9" s="36">
        <f>COUNTIF(D20:D573,"LT-CAD")*2</f>
        <v>0</v>
      </c>
      <c r="E9" s="36">
        <f t="shared" ref="E9:N9" si="0">COUNTIF(E20:E573,"LT-CAD")*2</f>
        <v>4</v>
      </c>
      <c r="F9" s="36">
        <f t="shared" si="0"/>
        <v>10</v>
      </c>
      <c r="G9" s="36">
        <f t="shared" si="0"/>
        <v>12</v>
      </c>
      <c r="H9" s="36">
        <f>COUNTIF(H20:H573,"LT-CAD")*2</f>
        <v>16</v>
      </c>
      <c r="I9" s="36">
        <f t="shared" si="0"/>
        <v>14</v>
      </c>
      <c r="J9" s="36">
        <f t="shared" si="0"/>
        <v>12</v>
      </c>
      <c r="K9" s="36">
        <f t="shared" si="0"/>
        <v>14</v>
      </c>
      <c r="L9" s="36">
        <f t="shared" si="0"/>
        <v>14</v>
      </c>
      <c r="M9" s="36">
        <f t="shared" si="0"/>
        <v>16</v>
      </c>
      <c r="N9" s="36">
        <f t="shared" si="0"/>
        <v>16</v>
      </c>
      <c r="O9" s="36">
        <f>COUNTIF(O128:O573,"LT-CAD")*2</f>
        <v>0</v>
      </c>
      <c r="P9" s="37">
        <f>COUNTIF(P20:P573,"LT-CAD")*2</f>
        <v>8</v>
      </c>
    </row>
    <row r="10" spans="2:20">
      <c r="C10" s="28" t="s">
        <v>75</v>
      </c>
      <c r="D10" s="34">
        <f>COUNTIF(D20:D573,"LT-FO")*2</f>
        <v>0</v>
      </c>
      <c r="E10" s="34">
        <f t="shared" ref="E10:N10" si="1">COUNTIF(E20:E573,"LT-FO")*2</f>
        <v>8</v>
      </c>
      <c r="F10" s="34">
        <f t="shared" si="1"/>
        <v>14</v>
      </c>
      <c r="G10" s="34">
        <f t="shared" si="1"/>
        <v>16</v>
      </c>
      <c r="H10" s="34">
        <f>COUNTIF(H20:H573,"LT-FO")*2</f>
        <v>18</v>
      </c>
      <c r="I10" s="34">
        <f t="shared" si="1"/>
        <v>18</v>
      </c>
      <c r="J10" s="34">
        <f t="shared" si="1"/>
        <v>18</v>
      </c>
      <c r="K10" s="34">
        <f t="shared" si="1"/>
        <v>16</v>
      </c>
      <c r="L10" s="34">
        <f t="shared" si="1"/>
        <v>16</v>
      </c>
      <c r="M10" s="34">
        <f t="shared" si="1"/>
        <v>20</v>
      </c>
      <c r="N10" s="34">
        <f t="shared" si="1"/>
        <v>22</v>
      </c>
      <c r="O10" s="34">
        <f>COUNTIF(O128:O573,"LT-FO")*2</f>
        <v>6</v>
      </c>
      <c r="P10" s="38">
        <f>COUNTIF(P20:P573,"LT-FO")*2</f>
        <v>0</v>
      </c>
    </row>
    <row r="11" spans="2:20" ht="15" thickBot="1">
      <c r="C11" s="40" t="s">
        <v>76</v>
      </c>
      <c r="D11" s="41">
        <f>COUNTIF(D20:D573,"LT-CP")*2</f>
        <v>0</v>
      </c>
      <c r="E11" s="41">
        <f t="shared" ref="E11:N11" si="2">COUNTIF(E20:E573,"LT-CP")*2</f>
        <v>8</v>
      </c>
      <c r="F11" s="41">
        <f t="shared" si="2"/>
        <v>16</v>
      </c>
      <c r="G11" s="41">
        <f t="shared" si="2"/>
        <v>24</v>
      </c>
      <c r="H11" s="41">
        <f>COUNTIF(H20:H573,"LT-CP")*2</f>
        <v>24</v>
      </c>
      <c r="I11" s="41">
        <f t="shared" si="2"/>
        <v>24</v>
      </c>
      <c r="J11" s="41">
        <f t="shared" si="2"/>
        <v>24</v>
      </c>
      <c r="K11" s="41">
        <f t="shared" si="2"/>
        <v>24</v>
      </c>
      <c r="L11" s="41">
        <f t="shared" si="2"/>
        <v>24</v>
      </c>
      <c r="M11" s="41">
        <f t="shared" si="2"/>
        <v>16</v>
      </c>
      <c r="N11" s="41">
        <f t="shared" si="2"/>
        <v>8</v>
      </c>
      <c r="O11" s="41">
        <f>COUNTIF(O128:O573,"LT-CP")*2</f>
        <v>0</v>
      </c>
      <c r="P11" s="42">
        <f>COUNTIF(P20:P573,"LT-CP")*2</f>
        <v>0</v>
      </c>
    </row>
    <row r="12" spans="2:20">
      <c r="B12" t="s">
        <v>77</v>
      </c>
      <c r="D12" s="21">
        <f>SUM(D9:D11)</f>
        <v>0</v>
      </c>
      <c r="E12" s="21">
        <f>SUM(E9:E11)</f>
        <v>20</v>
      </c>
      <c r="F12" s="21">
        <f>SUM(F9:F11)</f>
        <v>40</v>
      </c>
      <c r="G12" s="21">
        <f t="shared" ref="G12:P12" si="3">SUM(G9:G11)</f>
        <v>52</v>
      </c>
      <c r="H12" s="21">
        <f t="shared" si="3"/>
        <v>58</v>
      </c>
      <c r="I12" s="21">
        <f t="shared" si="3"/>
        <v>56</v>
      </c>
      <c r="J12" s="21">
        <f t="shared" si="3"/>
        <v>54</v>
      </c>
      <c r="K12" s="21">
        <f t="shared" si="3"/>
        <v>54</v>
      </c>
      <c r="L12" s="21">
        <f t="shared" si="3"/>
        <v>54</v>
      </c>
      <c r="M12" s="21">
        <f t="shared" si="3"/>
        <v>52</v>
      </c>
      <c r="N12" s="21">
        <f t="shared" si="3"/>
        <v>46</v>
      </c>
      <c r="O12" s="21">
        <f t="shared" si="3"/>
        <v>6</v>
      </c>
      <c r="P12" s="21">
        <f t="shared" si="3"/>
        <v>8</v>
      </c>
    </row>
    <row r="14" spans="2:20">
      <c r="D14" s="43" t="s">
        <v>78</v>
      </c>
      <c r="E14" s="43" t="s">
        <v>79</v>
      </c>
      <c r="F14" s="43" t="s">
        <v>80</v>
      </c>
      <c r="G14" s="43" t="s">
        <v>81</v>
      </c>
      <c r="H14" s="43" t="s">
        <v>82</v>
      </c>
      <c r="I14" s="43" t="s">
        <v>83</v>
      </c>
      <c r="J14" s="43" t="s">
        <v>84</v>
      </c>
      <c r="K14" s="43" t="s">
        <v>85</v>
      </c>
      <c r="L14" s="43" t="s">
        <v>86</v>
      </c>
      <c r="M14" s="43" t="s">
        <v>87</v>
      </c>
      <c r="N14" s="43" t="s">
        <v>88</v>
      </c>
      <c r="O14" s="43" t="s">
        <v>89</v>
      </c>
      <c r="P14" s="43" t="s">
        <v>78</v>
      </c>
      <c r="R14">
        <v>11</v>
      </c>
      <c r="T14" s="21">
        <v>29</v>
      </c>
    </row>
    <row r="15" spans="2:20">
      <c r="D15" s="44">
        <v>5</v>
      </c>
      <c r="E15" s="44">
        <v>6</v>
      </c>
      <c r="F15" s="44">
        <v>7</v>
      </c>
      <c r="G15" s="44">
        <v>8</v>
      </c>
      <c r="H15" s="44">
        <v>9</v>
      </c>
      <c r="I15" s="44">
        <v>10</v>
      </c>
      <c r="J15" s="44">
        <v>11</v>
      </c>
      <c r="K15" s="44">
        <v>12</v>
      </c>
      <c r="L15" s="44">
        <v>13</v>
      </c>
      <c r="M15" s="44">
        <v>14</v>
      </c>
      <c r="N15" s="44">
        <v>15</v>
      </c>
      <c r="O15" s="44">
        <v>16</v>
      </c>
      <c r="P15" s="44">
        <v>17</v>
      </c>
      <c r="R15">
        <v>18</v>
      </c>
      <c r="T15" s="21"/>
    </row>
    <row r="16" spans="2:20">
      <c r="R16">
        <f>SUM(R14:R15)</f>
        <v>29</v>
      </c>
      <c r="T16" s="21">
        <f>R16+T14</f>
        <v>58</v>
      </c>
    </row>
    <row r="17" spans="3:20">
      <c r="M17" s="21" t="s">
        <v>90</v>
      </c>
    </row>
    <row r="18" spans="3:20">
      <c r="T18" s="21" t="s">
        <v>91</v>
      </c>
    </row>
    <row r="19" spans="3:20" ht="15" thickBot="1">
      <c r="T19" s="46">
        <f>(T16+16)*(1-0.12)</f>
        <v>65.12</v>
      </c>
    </row>
    <row r="20" spans="3:20">
      <c r="C20" s="35" t="s">
        <v>92</v>
      </c>
      <c r="D20" s="36" t="s">
        <v>93</v>
      </c>
      <c r="E20" s="36" t="s">
        <v>94</v>
      </c>
      <c r="F20" s="36" t="s">
        <v>94</v>
      </c>
      <c r="G20" s="36" t="s">
        <v>94</v>
      </c>
      <c r="H20" s="37" t="s">
        <v>94</v>
      </c>
      <c r="I20" s="34"/>
      <c r="J20" s="34"/>
      <c r="K20" s="34"/>
      <c r="L20" s="34"/>
      <c r="M20" s="34"/>
      <c r="N20" s="34"/>
    </row>
    <row r="21" spans="3:20">
      <c r="C21" s="28" t="s">
        <v>92</v>
      </c>
      <c r="D21" s="34" t="s">
        <v>93</v>
      </c>
      <c r="E21" s="34" t="s">
        <v>94</v>
      </c>
      <c r="F21" s="34" t="s">
        <v>94</v>
      </c>
      <c r="G21" s="34" t="s">
        <v>94</v>
      </c>
      <c r="H21" s="38" t="s">
        <v>94</v>
      </c>
      <c r="I21" s="34"/>
      <c r="J21" s="34"/>
      <c r="K21" s="34"/>
      <c r="L21" s="34"/>
      <c r="M21" s="34" t="s">
        <v>89</v>
      </c>
      <c r="N21">
        <v>4</v>
      </c>
      <c r="P21">
        <v>1</v>
      </c>
    </row>
    <row r="22" spans="3:20">
      <c r="C22" s="28" t="s">
        <v>92</v>
      </c>
      <c r="D22" s="34" t="s">
        <v>93</v>
      </c>
      <c r="E22" s="34" t="s">
        <v>95</v>
      </c>
      <c r="F22" s="34" t="s">
        <v>95</v>
      </c>
      <c r="H22" s="39"/>
      <c r="M22" s="34" t="s">
        <v>78</v>
      </c>
      <c r="N22">
        <v>4</v>
      </c>
      <c r="P22">
        <v>2</v>
      </c>
    </row>
    <row r="23" spans="3:20">
      <c r="C23" s="28" t="s">
        <v>92</v>
      </c>
      <c r="D23" s="34" t="s">
        <v>93</v>
      </c>
      <c r="E23" s="34" t="s">
        <v>95</v>
      </c>
      <c r="F23" s="34" t="s">
        <v>95</v>
      </c>
      <c r="H23" s="39"/>
      <c r="M23" s="34" t="s">
        <v>79</v>
      </c>
      <c r="N23">
        <v>2</v>
      </c>
      <c r="P23">
        <v>3</v>
      </c>
    </row>
    <row r="24" spans="3:20">
      <c r="C24" s="28" t="s">
        <v>92</v>
      </c>
      <c r="D24" s="34" t="s">
        <v>93</v>
      </c>
      <c r="E24" s="34" t="s">
        <v>95</v>
      </c>
      <c r="F24" s="34" t="s">
        <v>95</v>
      </c>
      <c r="H24" s="39"/>
      <c r="J24" s="21" t="s">
        <v>96</v>
      </c>
      <c r="M24" s="34" t="s">
        <v>80</v>
      </c>
      <c r="N24">
        <v>4</v>
      </c>
      <c r="P24">
        <v>4</v>
      </c>
    </row>
    <row r="25" spans="3:20">
      <c r="C25" s="28" t="s">
        <v>92</v>
      </c>
      <c r="D25" s="34" t="s">
        <v>93</v>
      </c>
      <c r="E25" s="34" t="s">
        <v>95</v>
      </c>
      <c r="F25" s="34" t="s">
        <v>95</v>
      </c>
      <c r="H25" s="39"/>
      <c r="J25" s="21" t="s">
        <v>97</v>
      </c>
      <c r="M25" s="34" t="s">
        <v>81</v>
      </c>
      <c r="N25">
        <v>2</v>
      </c>
      <c r="P25">
        <v>5</v>
      </c>
    </row>
    <row r="26" spans="3:20">
      <c r="H26" s="39"/>
      <c r="M26" s="34" t="s">
        <v>82</v>
      </c>
      <c r="N26">
        <v>4</v>
      </c>
      <c r="P26">
        <v>6</v>
      </c>
    </row>
    <row r="27" spans="3:20">
      <c r="H27" s="39"/>
      <c r="M27" s="34" t="s">
        <v>83</v>
      </c>
      <c r="N27">
        <v>2</v>
      </c>
      <c r="P27">
        <v>7</v>
      </c>
    </row>
    <row r="28" spans="3:20">
      <c r="C28" s="28" t="s">
        <v>98</v>
      </c>
      <c r="D28" s="34" t="s">
        <v>93</v>
      </c>
      <c r="E28" s="34" t="s">
        <v>99</v>
      </c>
      <c r="F28" s="34" t="s">
        <v>99</v>
      </c>
      <c r="G28" s="34" t="s">
        <v>99</v>
      </c>
      <c r="H28" s="39"/>
      <c r="M28" s="34" t="s">
        <v>84</v>
      </c>
      <c r="N28">
        <v>4</v>
      </c>
      <c r="P28">
        <v>8</v>
      </c>
    </row>
    <row r="29" spans="3:20">
      <c r="C29" s="28" t="s">
        <v>98</v>
      </c>
      <c r="D29" s="34" t="s">
        <v>93</v>
      </c>
      <c r="E29" s="34" t="s">
        <v>99</v>
      </c>
      <c r="F29" s="34" t="s">
        <v>99</v>
      </c>
      <c r="G29" s="34" t="s">
        <v>99</v>
      </c>
      <c r="H29" s="39"/>
    </row>
    <row r="30" spans="3:20">
      <c r="C30" s="28" t="s">
        <v>98</v>
      </c>
      <c r="D30" s="34" t="s">
        <v>93</v>
      </c>
      <c r="E30" s="34" t="s">
        <v>99</v>
      </c>
      <c r="F30" s="34" t="s">
        <v>99</v>
      </c>
      <c r="G30" s="34" t="s">
        <v>99</v>
      </c>
      <c r="H30" s="39"/>
    </row>
    <row r="31" spans="3:20" ht="15" thickBot="1">
      <c r="C31" s="40" t="s">
        <v>98</v>
      </c>
      <c r="D31" s="41" t="s">
        <v>93</v>
      </c>
      <c r="E31" s="41" t="s">
        <v>99</v>
      </c>
      <c r="F31" s="41" t="s">
        <v>99</v>
      </c>
      <c r="G31" s="41" t="s">
        <v>99</v>
      </c>
      <c r="H31" s="45"/>
    </row>
    <row r="32" spans="3:20" ht="15" thickBot="1">
      <c r="D32" s="35" t="s">
        <v>92</v>
      </c>
      <c r="E32" s="36" t="s">
        <v>93</v>
      </c>
      <c r="F32" s="36" t="s">
        <v>94</v>
      </c>
      <c r="G32" s="36" t="s">
        <v>94</v>
      </c>
      <c r="H32" s="36" t="s">
        <v>94</v>
      </c>
      <c r="I32" s="37" t="s">
        <v>94</v>
      </c>
    </row>
    <row r="33" spans="3:10" ht="15" thickBot="1">
      <c r="D33" s="28" t="s">
        <v>92</v>
      </c>
      <c r="E33" s="34" t="s">
        <v>93</v>
      </c>
      <c r="F33" s="36" t="s">
        <v>94</v>
      </c>
      <c r="G33" s="36" t="s">
        <v>94</v>
      </c>
      <c r="H33" s="36" t="s">
        <v>94</v>
      </c>
      <c r="I33" s="37" t="s">
        <v>94</v>
      </c>
    </row>
    <row r="34" spans="3:10">
      <c r="D34" s="28" t="s">
        <v>92</v>
      </c>
      <c r="E34" s="34" t="s">
        <v>93</v>
      </c>
      <c r="F34" s="36" t="s">
        <v>94</v>
      </c>
      <c r="G34" s="36" t="s">
        <v>94</v>
      </c>
      <c r="H34" s="36" t="s">
        <v>94</v>
      </c>
      <c r="I34" s="37" t="s">
        <v>94</v>
      </c>
    </row>
    <row r="35" spans="3:10">
      <c r="D35" s="28" t="s">
        <v>92</v>
      </c>
      <c r="E35" s="34" t="s">
        <v>93</v>
      </c>
      <c r="F35" s="34" t="s">
        <v>95</v>
      </c>
      <c r="G35" s="34" t="s">
        <v>95</v>
      </c>
      <c r="I35" s="39"/>
    </row>
    <row r="36" spans="3:10">
      <c r="D36" s="28" t="s">
        <v>92</v>
      </c>
      <c r="E36" s="34" t="s">
        <v>93</v>
      </c>
      <c r="F36" s="34" t="s">
        <v>95</v>
      </c>
      <c r="G36" s="34" t="s">
        <v>95</v>
      </c>
      <c r="I36" s="39"/>
    </row>
    <row r="37" spans="3:10">
      <c r="D37" s="28" t="s">
        <v>92</v>
      </c>
      <c r="E37" s="34" t="s">
        <v>93</v>
      </c>
      <c r="F37" s="34" t="s">
        <v>95</v>
      </c>
      <c r="G37" s="34" t="s">
        <v>95</v>
      </c>
      <c r="I37" s="39"/>
    </row>
    <row r="38" spans="3:10">
      <c r="D38" s="28"/>
      <c r="E38" s="34"/>
      <c r="F38" s="34"/>
      <c r="G38" s="34"/>
      <c r="I38" s="39"/>
    </row>
    <row r="39" spans="3:10">
      <c r="D39" s="28"/>
      <c r="E39" s="34"/>
      <c r="F39" s="34"/>
      <c r="G39" s="34"/>
      <c r="I39" s="39"/>
    </row>
    <row r="40" spans="3:10">
      <c r="D40" s="28" t="s">
        <v>98</v>
      </c>
      <c r="E40" s="34" t="s">
        <v>93</v>
      </c>
      <c r="F40" s="34" t="s">
        <v>99</v>
      </c>
      <c r="G40" s="34" t="s">
        <v>99</v>
      </c>
      <c r="H40" s="34" t="s">
        <v>99</v>
      </c>
      <c r="I40" s="39"/>
    </row>
    <row r="41" spans="3:10">
      <c r="D41" s="28" t="s">
        <v>98</v>
      </c>
      <c r="E41" s="34" t="s">
        <v>93</v>
      </c>
      <c r="F41" s="34" t="s">
        <v>99</v>
      </c>
      <c r="G41" s="34" t="s">
        <v>99</v>
      </c>
      <c r="H41" s="34" t="s">
        <v>99</v>
      </c>
      <c r="I41" s="39"/>
    </row>
    <row r="42" spans="3:10">
      <c r="D42" s="28" t="s">
        <v>98</v>
      </c>
      <c r="E42" s="34" t="s">
        <v>93</v>
      </c>
      <c r="F42" s="34" t="s">
        <v>99</v>
      </c>
      <c r="G42" s="34" t="s">
        <v>99</v>
      </c>
      <c r="H42" s="34" t="s">
        <v>99</v>
      </c>
      <c r="I42" s="39"/>
    </row>
    <row r="43" spans="3:10" ht="15" thickBot="1">
      <c r="D43" s="40" t="s">
        <v>98</v>
      </c>
      <c r="E43" s="41" t="s">
        <v>93</v>
      </c>
      <c r="F43" s="41" t="s">
        <v>99</v>
      </c>
      <c r="G43" s="41" t="s">
        <v>99</v>
      </c>
      <c r="H43" s="41" t="s">
        <v>99</v>
      </c>
      <c r="I43" s="45"/>
    </row>
    <row r="44" spans="3:10">
      <c r="C44" s="34"/>
      <c r="D44" s="34"/>
      <c r="E44" s="35" t="s">
        <v>92</v>
      </c>
      <c r="F44" s="36" t="s">
        <v>93</v>
      </c>
      <c r="G44" s="36" t="s">
        <v>94</v>
      </c>
      <c r="H44" s="36" t="s">
        <v>94</v>
      </c>
      <c r="I44" s="36" t="s">
        <v>94</v>
      </c>
      <c r="J44" s="37" t="s">
        <v>94</v>
      </c>
    </row>
    <row r="45" spans="3:10">
      <c r="C45" s="34"/>
      <c r="D45" s="34"/>
      <c r="E45" s="28" t="s">
        <v>92</v>
      </c>
      <c r="F45" s="34" t="s">
        <v>93</v>
      </c>
      <c r="G45" s="34" t="s">
        <v>95</v>
      </c>
      <c r="H45" s="34" t="s">
        <v>95</v>
      </c>
      <c r="I45" s="34"/>
      <c r="J45" s="38"/>
    </row>
    <row r="46" spans="3:10">
      <c r="C46" s="34"/>
      <c r="D46" s="34"/>
      <c r="E46" s="28" t="s">
        <v>92</v>
      </c>
      <c r="F46" s="34" t="s">
        <v>93</v>
      </c>
      <c r="G46" s="34" t="s">
        <v>95</v>
      </c>
      <c r="H46" s="34" t="s">
        <v>95</v>
      </c>
      <c r="J46" s="39"/>
    </row>
    <row r="47" spans="3:10">
      <c r="C47" s="34"/>
      <c r="D47" s="34"/>
      <c r="E47" s="28" t="s">
        <v>92</v>
      </c>
      <c r="F47" s="34" t="s">
        <v>93</v>
      </c>
      <c r="G47" s="34" t="s">
        <v>95</v>
      </c>
      <c r="H47" s="34" t="s">
        <v>95</v>
      </c>
      <c r="J47" s="39"/>
    </row>
    <row r="48" spans="3:10">
      <c r="C48" s="34"/>
      <c r="D48" s="34"/>
      <c r="E48" s="28" t="s">
        <v>92</v>
      </c>
      <c r="F48" s="34" t="s">
        <v>93</v>
      </c>
      <c r="G48" s="34" t="s">
        <v>95</v>
      </c>
      <c r="H48" s="34" t="s">
        <v>95</v>
      </c>
      <c r="J48" s="39"/>
    </row>
    <row r="49" spans="1:11">
      <c r="C49" s="34"/>
      <c r="D49" s="34"/>
      <c r="E49" s="28" t="s">
        <v>92</v>
      </c>
      <c r="F49" s="34" t="s">
        <v>93</v>
      </c>
      <c r="G49" s="34" t="s">
        <v>95</v>
      </c>
      <c r="H49" s="34" t="s">
        <v>95</v>
      </c>
      <c r="J49" s="39"/>
    </row>
    <row r="50" spans="1:11">
      <c r="C50" s="34"/>
      <c r="D50" s="34"/>
      <c r="E50" s="28"/>
      <c r="F50" s="34"/>
      <c r="G50" s="34"/>
      <c r="H50" s="34"/>
      <c r="J50" s="39"/>
    </row>
    <row r="51" spans="1:11">
      <c r="C51" s="34"/>
      <c r="D51" s="34"/>
      <c r="E51" s="28"/>
      <c r="F51" s="34"/>
      <c r="G51" s="34"/>
      <c r="H51" s="34"/>
      <c r="J51" s="39"/>
    </row>
    <row r="52" spans="1:11">
      <c r="C52" s="34"/>
      <c r="D52" s="34"/>
      <c r="E52" s="28" t="s">
        <v>98</v>
      </c>
      <c r="F52" s="34" t="s">
        <v>93</v>
      </c>
      <c r="G52" s="34" t="s">
        <v>99</v>
      </c>
      <c r="H52" s="34" t="s">
        <v>99</v>
      </c>
      <c r="I52" s="34" t="s">
        <v>99</v>
      </c>
      <c r="J52" s="39"/>
    </row>
    <row r="53" spans="1:11">
      <c r="C53" s="34"/>
      <c r="D53" s="34"/>
      <c r="E53" s="28" t="s">
        <v>98</v>
      </c>
      <c r="F53" s="34" t="s">
        <v>93</v>
      </c>
      <c r="G53" s="34" t="s">
        <v>99</v>
      </c>
      <c r="H53" s="34" t="s">
        <v>99</v>
      </c>
      <c r="I53" s="34" t="s">
        <v>99</v>
      </c>
      <c r="J53" s="39"/>
    </row>
    <row r="54" spans="1:11">
      <c r="C54" s="34"/>
      <c r="D54" s="34"/>
      <c r="E54" s="28" t="s">
        <v>98</v>
      </c>
      <c r="F54" s="34" t="s">
        <v>93</v>
      </c>
      <c r="G54" s="34" t="s">
        <v>99</v>
      </c>
      <c r="H54" s="34" t="s">
        <v>99</v>
      </c>
      <c r="I54" s="34" t="s">
        <v>99</v>
      </c>
      <c r="J54" s="39"/>
    </row>
    <row r="55" spans="1:11" ht="15" thickBot="1">
      <c r="C55" s="34"/>
      <c r="D55" s="34"/>
      <c r="E55" s="40" t="s">
        <v>98</v>
      </c>
      <c r="F55" s="41" t="s">
        <v>93</v>
      </c>
      <c r="G55" s="41" t="s">
        <v>99</v>
      </c>
      <c r="H55" s="41" t="s">
        <v>99</v>
      </c>
      <c r="I55" s="41" t="s">
        <v>99</v>
      </c>
      <c r="J55" s="45"/>
    </row>
    <row r="56" spans="1:11">
      <c r="F56" s="35" t="s">
        <v>92</v>
      </c>
      <c r="G56" s="36" t="s">
        <v>93</v>
      </c>
      <c r="H56" s="36" t="s">
        <v>94</v>
      </c>
      <c r="I56" s="36" t="s">
        <v>94</v>
      </c>
      <c r="J56" s="36" t="s">
        <v>94</v>
      </c>
      <c r="K56" s="37" t="s">
        <v>94</v>
      </c>
    </row>
    <row r="57" spans="1:11">
      <c r="F57" s="28" t="s">
        <v>100</v>
      </c>
      <c r="G57" s="34" t="s">
        <v>93</v>
      </c>
      <c r="H57" s="34" t="s">
        <v>94</v>
      </c>
      <c r="I57" s="34" t="s">
        <v>94</v>
      </c>
      <c r="J57" s="34" t="s">
        <v>94</v>
      </c>
      <c r="K57" s="38" t="s">
        <v>94</v>
      </c>
    </row>
    <row r="58" spans="1:11">
      <c r="F58" s="28" t="s">
        <v>92</v>
      </c>
      <c r="G58" s="34" t="s">
        <v>93</v>
      </c>
      <c r="H58" s="34" t="s">
        <v>95</v>
      </c>
      <c r="I58" s="34" t="s">
        <v>95</v>
      </c>
      <c r="K58" s="39"/>
    </row>
    <row r="59" spans="1:11">
      <c r="F59" s="28" t="s">
        <v>92</v>
      </c>
      <c r="G59" s="34" t="s">
        <v>93</v>
      </c>
      <c r="H59" s="34" t="s">
        <v>95</v>
      </c>
      <c r="I59" s="34" t="s">
        <v>95</v>
      </c>
      <c r="K59" s="39"/>
    </row>
    <row r="60" spans="1:11">
      <c r="F60" s="28" t="s">
        <v>92</v>
      </c>
      <c r="G60" s="34" t="s">
        <v>93</v>
      </c>
      <c r="H60" s="34" t="s">
        <v>95</v>
      </c>
      <c r="I60" s="34" t="s">
        <v>95</v>
      </c>
      <c r="K60" s="39"/>
    </row>
    <row r="61" spans="1:11">
      <c r="F61" s="28" t="s">
        <v>92</v>
      </c>
      <c r="G61" s="34" t="s">
        <v>93</v>
      </c>
      <c r="H61" s="34" t="s">
        <v>95</v>
      </c>
      <c r="I61" s="34" t="s">
        <v>95</v>
      </c>
      <c r="K61" s="39"/>
    </row>
    <row r="62" spans="1:11">
      <c r="A62" t="s">
        <v>101</v>
      </c>
      <c r="F62" s="28"/>
      <c r="G62" s="34"/>
      <c r="H62" s="34"/>
      <c r="I62" s="34"/>
      <c r="K62" s="39"/>
    </row>
    <row r="63" spans="1:11">
      <c r="F63" s="28"/>
      <c r="G63" s="34"/>
      <c r="H63" s="34"/>
      <c r="I63" s="34"/>
      <c r="K63" s="39"/>
    </row>
    <row r="64" spans="1:11">
      <c r="F64" s="28" t="s">
        <v>98</v>
      </c>
      <c r="G64" s="34" t="s">
        <v>93</v>
      </c>
      <c r="H64" s="34" t="s">
        <v>99</v>
      </c>
      <c r="I64" s="34" t="s">
        <v>99</v>
      </c>
      <c r="J64" s="34" t="s">
        <v>99</v>
      </c>
      <c r="K64" s="39"/>
    </row>
    <row r="65" spans="6:13">
      <c r="F65" s="28" t="s">
        <v>98</v>
      </c>
      <c r="G65" s="34" t="s">
        <v>93</v>
      </c>
      <c r="H65" s="34" t="s">
        <v>99</v>
      </c>
      <c r="I65" s="34" t="s">
        <v>99</v>
      </c>
      <c r="J65" s="34" t="s">
        <v>99</v>
      </c>
      <c r="K65" s="39"/>
    </row>
    <row r="66" spans="6:13">
      <c r="F66" s="28" t="s">
        <v>98</v>
      </c>
      <c r="G66" s="34" t="s">
        <v>93</v>
      </c>
      <c r="H66" s="34" t="s">
        <v>99</v>
      </c>
      <c r="I66" s="34" t="s">
        <v>99</v>
      </c>
      <c r="J66" s="34" t="s">
        <v>99</v>
      </c>
      <c r="K66" s="39"/>
    </row>
    <row r="67" spans="6:13" ht="15" thickBot="1">
      <c r="F67" s="40" t="s">
        <v>98</v>
      </c>
      <c r="G67" s="41" t="s">
        <v>93</v>
      </c>
      <c r="H67" s="41" t="s">
        <v>99</v>
      </c>
      <c r="I67" s="41" t="s">
        <v>99</v>
      </c>
      <c r="J67" s="41" t="s">
        <v>99</v>
      </c>
      <c r="K67" s="45"/>
    </row>
    <row r="68" spans="6:13">
      <c r="G68" s="35" t="s">
        <v>92</v>
      </c>
      <c r="H68" s="36" t="s">
        <v>93</v>
      </c>
      <c r="I68" s="36" t="s">
        <v>94</v>
      </c>
      <c r="J68" s="36" t="s">
        <v>94</v>
      </c>
      <c r="K68" s="36" t="s">
        <v>94</v>
      </c>
      <c r="L68" s="37" t="s">
        <v>94</v>
      </c>
    </row>
    <row r="69" spans="6:13">
      <c r="G69" s="28" t="s">
        <v>92</v>
      </c>
      <c r="H69" s="34" t="s">
        <v>93</v>
      </c>
      <c r="I69" s="34" t="s">
        <v>95</v>
      </c>
      <c r="J69" s="34" t="s">
        <v>95</v>
      </c>
      <c r="L69" s="39"/>
    </row>
    <row r="70" spans="6:13">
      <c r="G70" s="28" t="s">
        <v>92</v>
      </c>
      <c r="H70" s="34" t="s">
        <v>93</v>
      </c>
      <c r="I70" s="34" t="s">
        <v>95</v>
      </c>
      <c r="J70" s="34" t="s">
        <v>95</v>
      </c>
      <c r="L70" s="39"/>
    </row>
    <row r="71" spans="6:13">
      <c r="G71" s="28" t="s">
        <v>92</v>
      </c>
      <c r="H71" s="34" t="s">
        <v>93</v>
      </c>
      <c r="I71" s="34" t="s">
        <v>95</v>
      </c>
      <c r="J71" s="34" t="s">
        <v>95</v>
      </c>
      <c r="L71" s="39"/>
    </row>
    <row r="72" spans="6:13">
      <c r="G72" s="28" t="s">
        <v>92</v>
      </c>
      <c r="H72" s="34" t="s">
        <v>93</v>
      </c>
      <c r="I72" s="34" t="s">
        <v>95</v>
      </c>
      <c r="J72" s="34" t="s">
        <v>95</v>
      </c>
      <c r="L72" s="39"/>
    </row>
    <row r="73" spans="6:13">
      <c r="G73" s="28" t="s">
        <v>92</v>
      </c>
      <c r="H73" s="34" t="s">
        <v>93</v>
      </c>
      <c r="I73" s="34" t="s">
        <v>95</v>
      </c>
      <c r="J73" s="34" t="s">
        <v>95</v>
      </c>
      <c r="L73" s="39"/>
    </row>
    <row r="74" spans="6:13">
      <c r="G74" s="28"/>
      <c r="H74" s="34"/>
      <c r="I74" s="34"/>
      <c r="J74" s="34"/>
      <c r="L74" s="39"/>
    </row>
    <row r="75" spans="6:13">
      <c r="G75" s="28"/>
      <c r="H75" s="34"/>
      <c r="I75" s="34"/>
      <c r="J75" s="34"/>
      <c r="L75" s="39"/>
    </row>
    <row r="76" spans="6:13">
      <c r="G76" s="28" t="s">
        <v>98</v>
      </c>
      <c r="H76" s="34" t="s">
        <v>93</v>
      </c>
      <c r="I76" s="34" t="s">
        <v>99</v>
      </c>
      <c r="J76" s="34" t="s">
        <v>99</v>
      </c>
      <c r="K76" s="34" t="s">
        <v>99</v>
      </c>
      <c r="L76" s="39"/>
    </row>
    <row r="77" spans="6:13">
      <c r="G77" s="28" t="s">
        <v>98</v>
      </c>
      <c r="H77" s="34" t="s">
        <v>93</v>
      </c>
      <c r="I77" s="34" t="s">
        <v>99</v>
      </c>
      <c r="J77" s="34" t="s">
        <v>99</v>
      </c>
      <c r="K77" s="34" t="s">
        <v>99</v>
      </c>
      <c r="L77" s="39"/>
    </row>
    <row r="78" spans="6:13">
      <c r="G78" s="28" t="s">
        <v>98</v>
      </c>
      <c r="H78" s="34" t="s">
        <v>93</v>
      </c>
      <c r="I78" s="34" t="s">
        <v>99</v>
      </c>
      <c r="J78" s="34" t="s">
        <v>99</v>
      </c>
      <c r="K78" s="34" t="s">
        <v>99</v>
      </c>
      <c r="L78" s="39"/>
    </row>
    <row r="79" spans="6:13" ht="15" thickBot="1">
      <c r="G79" s="40" t="s">
        <v>98</v>
      </c>
      <c r="H79" s="41" t="s">
        <v>93</v>
      </c>
      <c r="I79" s="41" t="s">
        <v>99</v>
      </c>
      <c r="J79" s="41" t="s">
        <v>99</v>
      </c>
      <c r="K79" s="41" t="s">
        <v>99</v>
      </c>
      <c r="L79" s="45"/>
    </row>
    <row r="80" spans="6:13" ht="15" thickBot="1">
      <c r="H80" s="35" t="s">
        <v>92</v>
      </c>
      <c r="I80" s="36" t="s">
        <v>93</v>
      </c>
      <c r="J80" s="36" t="s">
        <v>94</v>
      </c>
      <c r="K80" s="36" t="s">
        <v>94</v>
      </c>
      <c r="L80" s="36" t="s">
        <v>94</v>
      </c>
      <c r="M80" s="37" t="s">
        <v>94</v>
      </c>
    </row>
    <row r="81" spans="8:14">
      <c r="H81" s="28" t="s">
        <v>92</v>
      </c>
      <c r="I81" s="34" t="s">
        <v>93</v>
      </c>
      <c r="J81" s="36" t="s">
        <v>94</v>
      </c>
      <c r="K81" s="36" t="s">
        <v>94</v>
      </c>
      <c r="L81" s="36" t="s">
        <v>94</v>
      </c>
      <c r="M81" s="37" t="s">
        <v>94</v>
      </c>
    </row>
    <row r="82" spans="8:14">
      <c r="H82" s="28" t="s">
        <v>92</v>
      </c>
      <c r="I82" s="34" t="s">
        <v>93</v>
      </c>
      <c r="J82" s="34" t="s">
        <v>95</v>
      </c>
      <c r="K82" s="34" t="s">
        <v>95</v>
      </c>
      <c r="M82" s="39"/>
    </row>
    <row r="83" spans="8:14">
      <c r="H83" s="28" t="s">
        <v>92</v>
      </c>
      <c r="I83" s="34" t="s">
        <v>93</v>
      </c>
      <c r="J83" s="34" t="s">
        <v>95</v>
      </c>
      <c r="K83" s="34" t="s">
        <v>95</v>
      </c>
      <c r="M83" s="39"/>
    </row>
    <row r="84" spans="8:14">
      <c r="H84" s="28" t="s">
        <v>92</v>
      </c>
      <c r="I84" s="34" t="s">
        <v>93</v>
      </c>
      <c r="J84" s="34" t="s">
        <v>95</v>
      </c>
      <c r="K84" s="34" t="s">
        <v>95</v>
      </c>
      <c r="M84" s="39"/>
    </row>
    <row r="85" spans="8:14">
      <c r="H85" s="28" t="s">
        <v>92</v>
      </c>
      <c r="I85" s="34" t="s">
        <v>93</v>
      </c>
      <c r="J85" s="34" t="s">
        <v>95</v>
      </c>
      <c r="K85" s="34" t="s">
        <v>95</v>
      </c>
      <c r="M85" s="39"/>
    </row>
    <row r="86" spans="8:14">
      <c r="H86" s="28"/>
      <c r="I86" s="34"/>
      <c r="J86" s="34"/>
      <c r="K86" s="34"/>
      <c r="M86" s="39"/>
    </row>
    <row r="87" spans="8:14">
      <c r="H87" s="28"/>
      <c r="I87" s="34"/>
      <c r="J87" s="34"/>
      <c r="K87" s="34"/>
      <c r="M87" s="39"/>
    </row>
    <row r="88" spans="8:14">
      <c r="H88" s="28" t="s">
        <v>98</v>
      </c>
      <c r="I88" s="34" t="s">
        <v>93</v>
      </c>
      <c r="J88" s="34" t="s">
        <v>99</v>
      </c>
      <c r="K88" s="34" t="s">
        <v>99</v>
      </c>
      <c r="L88" s="34" t="s">
        <v>99</v>
      </c>
      <c r="M88" s="39"/>
    </row>
    <row r="89" spans="8:14">
      <c r="H89" s="28" t="s">
        <v>98</v>
      </c>
      <c r="I89" s="34" t="s">
        <v>93</v>
      </c>
      <c r="J89" s="34" t="s">
        <v>99</v>
      </c>
      <c r="K89" s="34" t="s">
        <v>99</v>
      </c>
      <c r="L89" s="34" t="s">
        <v>99</v>
      </c>
      <c r="M89" s="39"/>
    </row>
    <row r="90" spans="8:14">
      <c r="H90" s="28" t="s">
        <v>98</v>
      </c>
      <c r="I90" s="34" t="s">
        <v>93</v>
      </c>
      <c r="J90" s="34" t="s">
        <v>99</v>
      </c>
      <c r="K90" s="34" t="s">
        <v>99</v>
      </c>
      <c r="L90" s="34" t="s">
        <v>99</v>
      </c>
      <c r="M90" s="39"/>
    </row>
    <row r="91" spans="8:14" ht="15" thickBot="1">
      <c r="H91" s="40" t="s">
        <v>98</v>
      </c>
      <c r="I91" s="41" t="s">
        <v>93</v>
      </c>
      <c r="J91" s="41" t="s">
        <v>99</v>
      </c>
      <c r="K91" s="41" t="s">
        <v>99</v>
      </c>
      <c r="L91" s="41" t="s">
        <v>99</v>
      </c>
      <c r="M91" s="45"/>
    </row>
    <row r="92" spans="8:14">
      <c r="I92" s="35" t="s">
        <v>92</v>
      </c>
      <c r="J92" s="36" t="s">
        <v>93</v>
      </c>
      <c r="K92" s="36" t="s">
        <v>94</v>
      </c>
      <c r="L92" s="36" t="s">
        <v>94</v>
      </c>
      <c r="M92" s="36" t="s">
        <v>94</v>
      </c>
      <c r="N92" s="37" t="s">
        <v>94</v>
      </c>
    </row>
    <row r="93" spans="8:14">
      <c r="I93" s="28" t="s">
        <v>92</v>
      </c>
      <c r="J93" s="34" t="s">
        <v>93</v>
      </c>
      <c r="K93" s="34" t="s">
        <v>94</v>
      </c>
      <c r="L93" s="34" t="s">
        <v>94</v>
      </c>
      <c r="M93" s="34" t="s">
        <v>94</v>
      </c>
      <c r="N93" s="38" t="s">
        <v>94</v>
      </c>
    </row>
    <row r="94" spans="8:14">
      <c r="I94" s="28" t="s">
        <v>92</v>
      </c>
      <c r="J94" s="34" t="s">
        <v>93</v>
      </c>
      <c r="K94" s="34" t="s">
        <v>95</v>
      </c>
      <c r="L94" s="34" t="s">
        <v>95</v>
      </c>
      <c r="N94" s="39"/>
    </row>
    <row r="95" spans="8:14">
      <c r="I95" s="28" t="s">
        <v>92</v>
      </c>
      <c r="J95" s="34" t="s">
        <v>93</v>
      </c>
      <c r="K95" s="34" t="s">
        <v>95</v>
      </c>
      <c r="L95" s="34" t="s">
        <v>95</v>
      </c>
      <c r="N95" s="39"/>
    </row>
    <row r="96" spans="8:14">
      <c r="I96" s="28" t="s">
        <v>92</v>
      </c>
      <c r="J96" s="34" t="s">
        <v>93</v>
      </c>
      <c r="K96" s="34" t="s">
        <v>95</v>
      </c>
      <c r="L96" s="34" t="s">
        <v>95</v>
      </c>
      <c r="N96" s="39"/>
    </row>
    <row r="97" spans="9:15">
      <c r="I97" s="28" t="s">
        <v>92</v>
      </c>
      <c r="J97" s="34" t="s">
        <v>93</v>
      </c>
      <c r="K97" s="34" t="s">
        <v>95</v>
      </c>
      <c r="L97" s="34" t="s">
        <v>95</v>
      </c>
      <c r="N97" s="39"/>
    </row>
    <row r="98" spans="9:15">
      <c r="I98" s="28"/>
      <c r="J98" s="34"/>
      <c r="K98" s="34"/>
      <c r="L98" s="34"/>
      <c r="N98" s="39"/>
    </row>
    <row r="99" spans="9:15">
      <c r="I99" s="28"/>
      <c r="J99" s="34"/>
      <c r="K99" s="34"/>
      <c r="L99" s="34"/>
      <c r="N99" s="39"/>
    </row>
    <row r="100" spans="9:15">
      <c r="I100" s="28" t="s">
        <v>98</v>
      </c>
      <c r="J100" s="34" t="s">
        <v>93</v>
      </c>
      <c r="K100" s="34" t="s">
        <v>99</v>
      </c>
      <c r="L100" s="34" t="s">
        <v>99</v>
      </c>
      <c r="M100" s="34" t="s">
        <v>99</v>
      </c>
      <c r="N100" s="39"/>
    </row>
    <row r="101" spans="9:15">
      <c r="I101" s="28" t="s">
        <v>98</v>
      </c>
      <c r="J101" s="34" t="s">
        <v>93</v>
      </c>
      <c r="K101" s="34" t="s">
        <v>99</v>
      </c>
      <c r="L101" s="34" t="s">
        <v>99</v>
      </c>
      <c r="M101" s="34" t="s">
        <v>99</v>
      </c>
      <c r="N101" s="39"/>
    </row>
    <row r="102" spans="9:15">
      <c r="I102" s="28" t="s">
        <v>98</v>
      </c>
      <c r="J102" s="34" t="s">
        <v>93</v>
      </c>
      <c r="K102" s="34" t="s">
        <v>99</v>
      </c>
      <c r="L102" s="34" t="s">
        <v>99</v>
      </c>
      <c r="M102" s="34" t="s">
        <v>99</v>
      </c>
      <c r="N102" s="39"/>
    </row>
    <row r="103" spans="9:15" ht="15" thickBot="1">
      <c r="I103" s="40" t="s">
        <v>98</v>
      </c>
      <c r="J103" s="41" t="s">
        <v>93</v>
      </c>
      <c r="K103" s="41" t="s">
        <v>99</v>
      </c>
      <c r="L103" s="41" t="s">
        <v>99</v>
      </c>
      <c r="M103" s="41" t="s">
        <v>99</v>
      </c>
      <c r="N103" s="45"/>
    </row>
    <row r="104" spans="9:15">
      <c r="J104" s="35" t="s">
        <v>92</v>
      </c>
      <c r="K104" s="36" t="s">
        <v>93</v>
      </c>
      <c r="L104" s="36" t="s">
        <v>94</v>
      </c>
      <c r="M104" s="36" t="s">
        <v>94</v>
      </c>
      <c r="N104" s="36" t="s">
        <v>94</v>
      </c>
      <c r="O104" s="37" t="s">
        <v>94</v>
      </c>
    </row>
    <row r="105" spans="9:15">
      <c r="J105" s="28" t="s">
        <v>100</v>
      </c>
      <c r="K105" s="34" t="s">
        <v>93</v>
      </c>
      <c r="L105" s="34" t="s">
        <v>94</v>
      </c>
      <c r="M105" s="34" t="s">
        <v>94</v>
      </c>
      <c r="N105" s="34" t="s">
        <v>94</v>
      </c>
      <c r="O105" s="38" t="s">
        <v>94</v>
      </c>
    </row>
    <row r="106" spans="9:15">
      <c r="J106" s="28" t="s">
        <v>92</v>
      </c>
      <c r="K106" s="34" t="s">
        <v>93</v>
      </c>
      <c r="L106" s="34" t="s">
        <v>95</v>
      </c>
      <c r="M106" s="34" t="s">
        <v>95</v>
      </c>
      <c r="O106" s="39"/>
    </row>
    <row r="107" spans="9:15">
      <c r="J107" s="28" t="s">
        <v>92</v>
      </c>
      <c r="K107" s="34" t="s">
        <v>93</v>
      </c>
      <c r="L107" s="34" t="s">
        <v>95</v>
      </c>
      <c r="M107" s="34" t="s">
        <v>95</v>
      </c>
      <c r="O107" s="39"/>
    </row>
    <row r="108" spans="9:15">
      <c r="J108" s="28" t="s">
        <v>92</v>
      </c>
      <c r="K108" s="34" t="s">
        <v>93</v>
      </c>
      <c r="L108" s="34" t="s">
        <v>95</v>
      </c>
      <c r="M108" s="34" t="s">
        <v>95</v>
      </c>
      <c r="O108" s="39"/>
    </row>
    <row r="109" spans="9:15">
      <c r="J109" s="28" t="s">
        <v>92</v>
      </c>
      <c r="K109" s="34" t="s">
        <v>93</v>
      </c>
      <c r="L109" s="34" t="s">
        <v>95</v>
      </c>
      <c r="M109" s="34" t="s">
        <v>95</v>
      </c>
      <c r="O109" s="39"/>
    </row>
    <row r="110" spans="9:15">
      <c r="J110" s="28"/>
      <c r="K110" s="34"/>
      <c r="L110" s="34"/>
      <c r="M110" s="34"/>
      <c r="O110" s="39"/>
    </row>
    <row r="111" spans="9:15">
      <c r="J111" s="28"/>
      <c r="K111" s="34"/>
      <c r="L111" s="34"/>
      <c r="M111" s="34"/>
      <c r="O111" s="39"/>
    </row>
    <row r="112" spans="9:15">
      <c r="J112" s="28" t="s">
        <v>98</v>
      </c>
      <c r="K112" s="34" t="s">
        <v>93</v>
      </c>
      <c r="L112" s="34" t="s">
        <v>99</v>
      </c>
      <c r="M112" s="34" t="s">
        <v>99</v>
      </c>
      <c r="N112" s="34" t="s">
        <v>99</v>
      </c>
      <c r="O112" s="39"/>
    </row>
    <row r="113" spans="10:17">
      <c r="J113" s="28" t="s">
        <v>98</v>
      </c>
      <c r="K113" s="34" t="s">
        <v>93</v>
      </c>
      <c r="L113" s="34" t="s">
        <v>99</v>
      </c>
      <c r="M113" s="34" t="s">
        <v>99</v>
      </c>
      <c r="N113" s="34" t="s">
        <v>99</v>
      </c>
      <c r="O113" s="39"/>
    </row>
    <row r="114" spans="10:17">
      <c r="J114" s="28" t="s">
        <v>98</v>
      </c>
      <c r="K114" s="34" t="s">
        <v>93</v>
      </c>
      <c r="L114" s="34" t="s">
        <v>99</v>
      </c>
      <c r="M114" s="34" t="s">
        <v>99</v>
      </c>
      <c r="N114" s="34" t="s">
        <v>99</v>
      </c>
      <c r="O114" s="39"/>
    </row>
    <row r="115" spans="10:17" ht="15" thickBot="1">
      <c r="J115" s="40" t="s">
        <v>98</v>
      </c>
      <c r="K115" s="41" t="s">
        <v>93</v>
      </c>
      <c r="L115" s="41" t="s">
        <v>99</v>
      </c>
      <c r="M115" s="41" t="s">
        <v>99</v>
      </c>
      <c r="N115" s="41" t="s">
        <v>99</v>
      </c>
      <c r="O115" s="45"/>
    </row>
    <row r="116" spans="10:17">
      <c r="K116" s="28" t="s">
        <v>92</v>
      </c>
      <c r="L116" s="34" t="s">
        <v>93</v>
      </c>
      <c r="M116" s="36" t="s">
        <v>94</v>
      </c>
      <c r="N116" s="36" t="s">
        <v>94</v>
      </c>
      <c r="O116" s="36" t="s">
        <v>94</v>
      </c>
      <c r="P116" s="37" t="s">
        <v>94</v>
      </c>
    </row>
    <row r="117" spans="10:17">
      <c r="K117" s="28" t="s">
        <v>92</v>
      </c>
      <c r="L117" s="34" t="s">
        <v>93</v>
      </c>
      <c r="M117" s="34" t="s">
        <v>94</v>
      </c>
      <c r="N117" s="34" t="s">
        <v>94</v>
      </c>
      <c r="O117" s="34" t="s">
        <v>94</v>
      </c>
      <c r="P117" s="38" t="s">
        <v>94</v>
      </c>
    </row>
    <row r="118" spans="10:17">
      <c r="K118" s="28" t="s">
        <v>92</v>
      </c>
      <c r="L118" s="34" t="s">
        <v>93</v>
      </c>
      <c r="M118" s="34" t="s">
        <v>95</v>
      </c>
      <c r="N118" s="34" t="s">
        <v>95</v>
      </c>
    </row>
    <row r="119" spans="10:17">
      <c r="K119" s="28" t="s">
        <v>92</v>
      </c>
      <c r="L119" s="34" t="s">
        <v>93</v>
      </c>
      <c r="M119" s="34" t="s">
        <v>95</v>
      </c>
      <c r="N119" s="34" t="s">
        <v>95</v>
      </c>
    </row>
    <row r="120" spans="10:17">
      <c r="K120" s="28" t="s">
        <v>92</v>
      </c>
      <c r="L120" s="34" t="s">
        <v>93</v>
      </c>
      <c r="M120" s="34" t="s">
        <v>95</v>
      </c>
      <c r="N120" s="34" t="s">
        <v>95</v>
      </c>
    </row>
    <row r="121" spans="10:17">
      <c r="K121" s="28" t="s">
        <v>92</v>
      </c>
      <c r="L121" s="34" t="s">
        <v>93</v>
      </c>
      <c r="M121" s="34" t="s">
        <v>95</v>
      </c>
      <c r="N121" s="34" t="s">
        <v>95</v>
      </c>
    </row>
    <row r="122" spans="10:17">
      <c r="K122" s="28" t="s">
        <v>92</v>
      </c>
      <c r="L122" s="34" t="s">
        <v>93</v>
      </c>
      <c r="M122" s="34" t="s">
        <v>95</v>
      </c>
      <c r="N122" s="34" t="s">
        <v>95</v>
      </c>
    </row>
    <row r="123" spans="10:17" ht="15" thickBot="1">
      <c r="K123" s="28" t="s">
        <v>92</v>
      </c>
      <c r="L123" s="34" t="s">
        <v>93</v>
      </c>
      <c r="M123" s="34" t="s">
        <v>95</v>
      </c>
      <c r="N123" s="34" t="s">
        <v>95</v>
      </c>
    </row>
    <row r="124" spans="10:17">
      <c r="L124" s="28" t="s">
        <v>92</v>
      </c>
      <c r="M124" s="34" t="s">
        <v>93</v>
      </c>
      <c r="N124" s="36" t="s">
        <v>94</v>
      </c>
      <c r="O124" s="36" t="s">
        <v>94</v>
      </c>
      <c r="P124" s="36" t="s">
        <v>94</v>
      </c>
      <c r="Q124" s="37" t="s">
        <v>94</v>
      </c>
    </row>
    <row r="125" spans="10:17">
      <c r="L125" s="28" t="s">
        <v>92</v>
      </c>
      <c r="M125" s="34" t="s">
        <v>93</v>
      </c>
      <c r="N125" s="34" t="s">
        <v>94</v>
      </c>
      <c r="O125" s="34" t="s">
        <v>94</v>
      </c>
      <c r="P125" s="34" t="s">
        <v>94</v>
      </c>
      <c r="Q125" s="38" t="s">
        <v>94</v>
      </c>
    </row>
    <row r="126" spans="10:17">
      <c r="L126" s="28" t="s">
        <v>92</v>
      </c>
      <c r="M126" s="34" t="s">
        <v>93</v>
      </c>
      <c r="N126" s="34" t="s">
        <v>95</v>
      </c>
      <c r="O126" s="34" t="s">
        <v>95</v>
      </c>
    </row>
    <row r="127" spans="10:17">
      <c r="L127" s="28" t="s">
        <v>92</v>
      </c>
      <c r="M127" s="34" t="s">
        <v>93</v>
      </c>
      <c r="N127" s="34" t="s">
        <v>95</v>
      </c>
      <c r="O127" s="34" t="s">
        <v>95</v>
      </c>
    </row>
    <row r="128" spans="10:17">
      <c r="L128" s="28" t="s">
        <v>92</v>
      </c>
      <c r="M128" s="34" t="s">
        <v>93</v>
      </c>
      <c r="N128" s="34" t="s">
        <v>95</v>
      </c>
      <c r="O128" s="34" t="s">
        <v>95</v>
      </c>
    </row>
    <row r="129" spans="12:15">
      <c r="L129" s="28" t="s">
        <v>92</v>
      </c>
      <c r="M129" s="34" t="s">
        <v>93</v>
      </c>
      <c r="N129" s="34" t="s">
        <v>95</v>
      </c>
      <c r="O129" s="34" t="s">
        <v>95</v>
      </c>
    </row>
    <row r="130" spans="12:15">
      <c r="L130" s="28" t="s">
        <v>92</v>
      </c>
      <c r="M130" s="34" t="s">
        <v>93</v>
      </c>
      <c r="N130" s="34" t="s">
        <v>95</v>
      </c>
      <c r="O130" s="34" t="s">
        <v>95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74A0-7CA8-4B23-BA7E-C7D61AB8F421}">
  <sheetPr codeName="Sheet3"/>
  <dimension ref="A1:AE98"/>
  <sheetViews>
    <sheetView workbookViewId="0">
      <selection activeCell="O1" sqref="O1:R7"/>
    </sheetView>
  </sheetViews>
  <sheetFormatPr defaultRowHeight="14.45"/>
  <sheetData>
    <row r="1" spans="2:31">
      <c r="B1" s="35" t="s">
        <v>92</v>
      </c>
      <c r="C1" s="36" t="s">
        <v>93</v>
      </c>
      <c r="D1" s="36" t="s">
        <v>94</v>
      </c>
      <c r="E1" s="36" t="s">
        <v>94</v>
      </c>
      <c r="F1" s="36" t="s">
        <v>94</v>
      </c>
      <c r="G1" s="37" t="s">
        <v>94</v>
      </c>
      <c r="O1" s="52"/>
      <c r="P1" s="53" t="s">
        <v>2</v>
      </c>
      <c r="Q1" s="53" t="s">
        <v>3</v>
      </c>
      <c r="R1" s="52"/>
      <c r="U1" s="35" t="s">
        <v>92</v>
      </c>
      <c r="V1" s="36" t="s">
        <v>93</v>
      </c>
      <c r="W1" s="36" t="s">
        <v>93</v>
      </c>
      <c r="X1" s="36" t="s">
        <v>95</v>
      </c>
      <c r="Y1" s="36" t="s">
        <v>95</v>
      </c>
      <c r="Z1" s="36" t="s">
        <v>95</v>
      </c>
      <c r="AA1" s="36" t="s">
        <v>95</v>
      </c>
      <c r="AB1" s="49"/>
      <c r="AC1" s="49"/>
      <c r="AD1" s="49"/>
      <c r="AE1" s="50"/>
    </row>
    <row r="2" spans="2:31">
      <c r="B2" s="28" t="s">
        <v>92</v>
      </c>
      <c r="C2" s="34" t="s">
        <v>93</v>
      </c>
      <c r="D2" s="34" t="s">
        <v>95</v>
      </c>
      <c r="E2" s="34" t="s">
        <v>95</v>
      </c>
      <c r="F2" s="34"/>
      <c r="G2" s="38"/>
      <c r="O2" s="53" t="s">
        <v>6</v>
      </c>
      <c r="P2" s="52">
        <v>40</v>
      </c>
      <c r="Q2" s="52">
        <f>P2*(1-0.12)</f>
        <v>35.200000000000003</v>
      </c>
      <c r="R2" s="52">
        <f>P2*10</f>
        <v>400</v>
      </c>
      <c r="U2" s="28" t="s">
        <v>98</v>
      </c>
      <c r="V2" s="34" t="s">
        <v>93</v>
      </c>
      <c r="W2" s="34" t="s">
        <v>93</v>
      </c>
      <c r="X2" s="34" t="s">
        <v>99</v>
      </c>
      <c r="Y2" s="34" t="s">
        <v>99</v>
      </c>
      <c r="Z2" s="34" t="s">
        <v>99</v>
      </c>
      <c r="AA2" s="34" t="s">
        <v>99</v>
      </c>
      <c r="AB2" s="34" t="s">
        <v>99</v>
      </c>
      <c r="AC2" s="34" t="s">
        <v>99</v>
      </c>
      <c r="AE2" s="39"/>
    </row>
    <row r="3" spans="2:31" ht="15" thickBot="1">
      <c r="B3" s="40" t="s">
        <v>98</v>
      </c>
      <c r="C3" s="41" t="s">
        <v>93</v>
      </c>
      <c r="D3" s="41" t="s">
        <v>99</v>
      </c>
      <c r="E3" s="41" t="s">
        <v>99</v>
      </c>
      <c r="F3" s="41" t="s">
        <v>99</v>
      </c>
      <c r="G3" s="45"/>
      <c r="M3" s="21" t="s">
        <v>90</v>
      </c>
      <c r="O3" s="53" t="s">
        <v>7</v>
      </c>
      <c r="P3" s="52">
        <v>14</v>
      </c>
      <c r="Q3" s="52">
        <f>P3*(1-0.12)*0.75</f>
        <v>9.24</v>
      </c>
      <c r="R3" s="52"/>
      <c r="U3" s="40" t="s">
        <v>102</v>
      </c>
      <c r="V3" s="41" t="s">
        <v>93</v>
      </c>
      <c r="W3" s="41" t="s">
        <v>93</v>
      </c>
      <c r="X3" s="41" t="s">
        <v>94</v>
      </c>
      <c r="Y3" s="41" t="s">
        <v>94</v>
      </c>
      <c r="Z3" s="41" t="s">
        <v>94</v>
      </c>
      <c r="AA3" s="41" t="s">
        <v>94</v>
      </c>
      <c r="AB3" s="41" t="s">
        <v>94</v>
      </c>
      <c r="AC3" s="41" t="s">
        <v>94</v>
      </c>
      <c r="AD3" s="41" t="s">
        <v>94</v>
      </c>
      <c r="AE3" s="42" t="s">
        <v>94</v>
      </c>
    </row>
    <row r="4" spans="2:31">
      <c r="O4" s="53" t="s">
        <v>8</v>
      </c>
      <c r="P4" s="52">
        <v>5</v>
      </c>
      <c r="Q4" s="52">
        <f t="shared" ref="Q4:Q6" si="0">P4*(1-0.12)</f>
        <v>4.4000000000000004</v>
      </c>
      <c r="R4" s="52"/>
    </row>
    <row r="5" spans="2:31">
      <c r="B5" s="21"/>
      <c r="C5" s="21"/>
      <c r="D5" s="21"/>
      <c r="I5" t="s">
        <v>73</v>
      </c>
      <c r="O5" s="53" t="s">
        <v>10</v>
      </c>
      <c r="P5" s="52">
        <v>11</v>
      </c>
      <c r="Q5" s="52">
        <f t="shared" si="0"/>
        <v>9.68</v>
      </c>
      <c r="R5" s="52">
        <f>P6+P5+P4</f>
        <v>42</v>
      </c>
    </row>
    <row r="6" spans="2:31">
      <c r="B6" s="21"/>
      <c r="C6" s="21"/>
      <c r="O6" s="53" t="s">
        <v>11</v>
      </c>
      <c r="P6" s="52">
        <v>26</v>
      </c>
      <c r="Q6" s="52">
        <f t="shared" si="0"/>
        <v>22.88</v>
      </c>
      <c r="R6" s="52"/>
    </row>
    <row r="7" spans="2:31">
      <c r="B7" s="21"/>
      <c r="C7" s="21"/>
      <c r="D7" s="21"/>
      <c r="O7" s="52"/>
      <c r="P7" s="52">
        <f>SUM(P2:P6)</f>
        <v>96</v>
      </c>
      <c r="Q7" s="52" t="s">
        <v>12</v>
      </c>
      <c r="R7" s="54">
        <f>(R5+(P3*0.75)+(P2*0.2))*(1-0.12)</f>
        <v>53.24</v>
      </c>
    </row>
    <row r="8" spans="2:31" ht="15" thickBot="1">
      <c r="B8" s="21"/>
      <c r="C8" s="21"/>
      <c r="D8" s="21"/>
    </row>
    <row r="9" spans="2:31">
      <c r="B9" t="s">
        <v>8</v>
      </c>
      <c r="C9" s="35" t="s">
        <v>74</v>
      </c>
      <c r="D9" s="36">
        <f t="shared" ref="D9:AB9" si="1">COUNTIF(D22:D580,"LT-CAD")*2</f>
        <v>0</v>
      </c>
      <c r="E9" s="36">
        <f t="shared" si="1"/>
        <v>0</v>
      </c>
      <c r="F9" s="36">
        <f t="shared" si="1"/>
        <v>0</v>
      </c>
      <c r="G9" s="36">
        <f t="shared" si="1"/>
        <v>2</v>
      </c>
      <c r="H9" s="36">
        <f t="shared" si="1"/>
        <v>2</v>
      </c>
      <c r="I9" s="36">
        <f t="shared" si="1"/>
        <v>4</v>
      </c>
      <c r="J9" s="36">
        <f t="shared" si="1"/>
        <v>8</v>
      </c>
      <c r="K9" s="36">
        <f t="shared" si="1"/>
        <v>10</v>
      </c>
      <c r="L9" s="36">
        <f t="shared" si="1"/>
        <v>10</v>
      </c>
      <c r="M9" s="36">
        <f t="shared" si="1"/>
        <v>12</v>
      </c>
      <c r="N9" s="36">
        <f t="shared" si="1"/>
        <v>16</v>
      </c>
      <c r="O9" s="36">
        <f t="shared" si="1"/>
        <v>16</v>
      </c>
      <c r="P9" s="36">
        <f t="shared" si="1"/>
        <v>16</v>
      </c>
      <c r="Q9" s="36">
        <f t="shared" si="1"/>
        <v>18</v>
      </c>
      <c r="R9" s="36">
        <f t="shared" si="1"/>
        <v>14</v>
      </c>
      <c r="S9" s="36">
        <f t="shared" si="1"/>
        <v>12</v>
      </c>
      <c r="T9" s="36">
        <f t="shared" si="1"/>
        <v>12</v>
      </c>
      <c r="U9" s="36">
        <f t="shared" si="1"/>
        <v>10</v>
      </c>
      <c r="V9" s="36">
        <f t="shared" si="1"/>
        <v>6</v>
      </c>
      <c r="W9" s="36">
        <f t="shared" si="1"/>
        <v>4</v>
      </c>
      <c r="X9" s="36">
        <f t="shared" si="1"/>
        <v>4</v>
      </c>
      <c r="Y9" s="36">
        <f t="shared" si="1"/>
        <v>0</v>
      </c>
      <c r="Z9" s="36">
        <f t="shared" si="1"/>
        <v>0</v>
      </c>
      <c r="AA9" s="36">
        <f t="shared" si="1"/>
        <v>0</v>
      </c>
      <c r="AB9" s="36">
        <f t="shared" si="1"/>
        <v>0</v>
      </c>
    </row>
    <row r="10" spans="2:31">
      <c r="B10" t="s">
        <v>11</v>
      </c>
      <c r="C10" s="28" t="s">
        <v>75</v>
      </c>
      <c r="D10" s="34">
        <f t="shared" ref="D10:AB10" si="2">COUNTIF(D22:D580,"LT-FO")*2</f>
        <v>0</v>
      </c>
      <c r="E10" s="34">
        <f t="shared" si="2"/>
        <v>0</v>
      </c>
      <c r="F10" s="34">
        <f t="shared" si="2"/>
        <v>8</v>
      </c>
      <c r="G10" s="34">
        <f t="shared" si="2"/>
        <v>14</v>
      </c>
      <c r="H10" s="34">
        <f t="shared" si="2"/>
        <v>14</v>
      </c>
      <c r="I10" s="34">
        <f t="shared" si="2"/>
        <v>20</v>
      </c>
      <c r="J10" s="34">
        <f t="shared" si="2"/>
        <v>24</v>
      </c>
      <c r="K10" s="34">
        <f t="shared" si="2"/>
        <v>30</v>
      </c>
      <c r="L10" s="34">
        <f t="shared" si="2"/>
        <v>30</v>
      </c>
      <c r="M10" s="34">
        <f t="shared" si="2"/>
        <v>32</v>
      </c>
      <c r="N10" s="34">
        <f t="shared" si="2"/>
        <v>28</v>
      </c>
      <c r="O10" s="34">
        <f t="shared" si="2"/>
        <v>30</v>
      </c>
      <c r="P10" s="34">
        <f t="shared" si="2"/>
        <v>30</v>
      </c>
      <c r="Q10" s="34">
        <f t="shared" si="2"/>
        <v>26</v>
      </c>
      <c r="R10" s="34">
        <f t="shared" si="2"/>
        <v>18</v>
      </c>
      <c r="S10" s="34">
        <f t="shared" si="2"/>
        <v>4</v>
      </c>
      <c r="T10" s="34">
        <f t="shared" si="2"/>
        <v>4</v>
      </c>
      <c r="U10" s="34">
        <f t="shared" si="2"/>
        <v>0</v>
      </c>
      <c r="V10" s="34">
        <f t="shared" si="2"/>
        <v>0</v>
      </c>
      <c r="W10" s="34">
        <f t="shared" si="2"/>
        <v>0</v>
      </c>
      <c r="X10" s="34">
        <f t="shared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si="2"/>
        <v>0</v>
      </c>
    </row>
    <row r="11" spans="2:31" ht="15" thickBot="1">
      <c r="B11" t="s">
        <v>10</v>
      </c>
      <c r="C11" s="40" t="s">
        <v>76</v>
      </c>
      <c r="D11" s="41">
        <f t="shared" ref="D11:AB11" si="3">COUNTIF(D22:D580,"LT-CP")*2</f>
        <v>0</v>
      </c>
      <c r="E11" s="41">
        <f t="shared" si="3"/>
        <v>0</v>
      </c>
      <c r="F11" s="41">
        <f t="shared" si="3"/>
        <v>8</v>
      </c>
      <c r="G11" s="41">
        <f t="shared" si="3"/>
        <v>8</v>
      </c>
      <c r="H11" s="41">
        <f t="shared" si="3"/>
        <v>16</v>
      </c>
      <c r="I11" s="41">
        <f t="shared" si="3"/>
        <v>16</v>
      </c>
      <c r="J11" s="41">
        <f t="shared" si="3"/>
        <v>20</v>
      </c>
      <c r="K11" s="41">
        <f t="shared" si="3"/>
        <v>20</v>
      </c>
      <c r="L11" s="41">
        <f t="shared" si="3"/>
        <v>16</v>
      </c>
      <c r="M11" s="41">
        <f t="shared" si="3"/>
        <v>16</v>
      </c>
      <c r="N11" s="41">
        <f t="shared" si="3"/>
        <v>20</v>
      </c>
      <c r="O11" s="41">
        <f t="shared" si="3"/>
        <v>20</v>
      </c>
      <c r="P11" s="41">
        <f t="shared" si="3"/>
        <v>22</v>
      </c>
      <c r="Q11" s="41">
        <f t="shared" si="3"/>
        <v>22</v>
      </c>
      <c r="R11" s="41">
        <f t="shared" si="3"/>
        <v>26</v>
      </c>
      <c r="S11" s="41">
        <f t="shared" si="3"/>
        <v>26</v>
      </c>
      <c r="T11" s="41">
        <f t="shared" si="3"/>
        <v>14</v>
      </c>
      <c r="U11" s="41">
        <f t="shared" si="3"/>
        <v>14</v>
      </c>
      <c r="V11" s="41">
        <f t="shared" si="3"/>
        <v>8</v>
      </c>
      <c r="W11" s="41">
        <f t="shared" si="3"/>
        <v>8</v>
      </c>
      <c r="X11" s="41">
        <f t="shared" si="3"/>
        <v>0</v>
      </c>
      <c r="Y11" s="41">
        <f t="shared" si="3"/>
        <v>0</v>
      </c>
      <c r="Z11" s="41">
        <f t="shared" si="3"/>
        <v>0</v>
      </c>
      <c r="AA11" s="41">
        <f t="shared" si="3"/>
        <v>0</v>
      </c>
      <c r="AB11" s="41">
        <f t="shared" si="3"/>
        <v>0</v>
      </c>
    </row>
    <row r="12" spans="2:31">
      <c r="B12" t="s">
        <v>77</v>
      </c>
      <c r="D12" s="21">
        <f>SUM(D9:D11)</f>
        <v>0</v>
      </c>
      <c r="E12" s="21">
        <f t="shared" ref="E12:AA12" si="4">SUM(E9:E11)</f>
        <v>0</v>
      </c>
      <c r="F12" s="21">
        <f>SUM(F9:F11)</f>
        <v>16</v>
      </c>
      <c r="G12" s="21">
        <f t="shared" si="4"/>
        <v>24</v>
      </c>
      <c r="H12" s="21">
        <f t="shared" si="4"/>
        <v>32</v>
      </c>
      <c r="I12" s="21">
        <f t="shared" si="4"/>
        <v>40</v>
      </c>
      <c r="J12" s="21">
        <f t="shared" si="4"/>
        <v>52</v>
      </c>
      <c r="K12" s="21">
        <f t="shared" si="4"/>
        <v>60</v>
      </c>
      <c r="L12" s="21">
        <f t="shared" si="4"/>
        <v>56</v>
      </c>
      <c r="M12" s="21">
        <f t="shared" si="4"/>
        <v>60</v>
      </c>
      <c r="N12" s="21">
        <f t="shared" si="4"/>
        <v>64</v>
      </c>
      <c r="O12" s="21">
        <f t="shared" si="4"/>
        <v>66</v>
      </c>
      <c r="P12" s="51">
        <f t="shared" si="4"/>
        <v>68</v>
      </c>
      <c r="Q12" s="21">
        <f t="shared" si="4"/>
        <v>66</v>
      </c>
      <c r="R12" s="21">
        <f t="shared" si="4"/>
        <v>58</v>
      </c>
      <c r="S12" s="21">
        <f t="shared" si="4"/>
        <v>42</v>
      </c>
      <c r="T12" s="21">
        <f t="shared" si="4"/>
        <v>30</v>
      </c>
      <c r="U12" s="21">
        <f t="shared" si="4"/>
        <v>24</v>
      </c>
      <c r="V12" s="21">
        <f t="shared" si="4"/>
        <v>14</v>
      </c>
      <c r="W12" s="21">
        <f t="shared" si="4"/>
        <v>12</v>
      </c>
      <c r="X12" s="21">
        <f t="shared" si="4"/>
        <v>4</v>
      </c>
      <c r="Y12" s="21">
        <f t="shared" si="4"/>
        <v>0</v>
      </c>
      <c r="Z12" s="21">
        <f t="shared" si="4"/>
        <v>0</v>
      </c>
      <c r="AA12" s="21">
        <f t="shared" si="4"/>
        <v>0</v>
      </c>
    </row>
    <row r="13" spans="2:31">
      <c r="D13" s="21"/>
      <c r="F13" s="21"/>
      <c r="G13" s="21"/>
      <c r="H13" s="21"/>
      <c r="I13" s="21"/>
      <c r="J13" s="21"/>
      <c r="K13" s="62">
        <v>7</v>
      </c>
      <c r="L13" s="62">
        <v>3</v>
      </c>
      <c r="M13" s="62">
        <v>7</v>
      </c>
      <c r="N13" s="62">
        <v>11</v>
      </c>
      <c r="O13" s="62">
        <v>13</v>
      </c>
      <c r="P13" s="62">
        <v>15</v>
      </c>
      <c r="Q13" s="62">
        <v>13</v>
      </c>
      <c r="R13" s="62">
        <v>5</v>
      </c>
      <c r="S13" s="21"/>
      <c r="T13" s="21"/>
      <c r="U13" s="21"/>
      <c r="V13" s="21"/>
      <c r="W13" s="21"/>
      <c r="X13" s="21"/>
      <c r="Y13" s="21"/>
      <c r="Z13" s="21"/>
      <c r="AA13" s="21"/>
    </row>
    <row r="14" spans="2:31">
      <c r="AA14" s="21"/>
    </row>
    <row r="16" spans="2:31">
      <c r="D16" s="43" t="s">
        <v>103</v>
      </c>
      <c r="E16" s="43" t="s">
        <v>104</v>
      </c>
      <c r="F16" s="43" t="s">
        <v>105</v>
      </c>
      <c r="G16" s="43" t="s">
        <v>106</v>
      </c>
      <c r="H16" s="43" t="s">
        <v>107</v>
      </c>
      <c r="I16" s="43" t="s">
        <v>108</v>
      </c>
      <c r="J16" s="43" t="s">
        <v>109</v>
      </c>
      <c r="K16" s="43" t="s">
        <v>110</v>
      </c>
      <c r="L16" s="43" t="s">
        <v>111</v>
      </c>
      <c r="M16" s="43" t="s">
        <v>112</v>
      </c>
      <c r="N16" s="43" t="s">
        <v>113</v>
      </c>
      <c r="O16" s="43" t="s">
        <v>114</v>
      </c>
      <c r="P16" s="43" t="s">
        <v>115</v>
      </c>
      <c r="Q16" s="43" t="s">
        <v>116</v>
      </c>
      <c r="R16" s="43" t="s">
        <v>117</v>
      </c>
      <c r="S16" s="43" t="s">
        <v>118</v>
      </c>
      <c r="T16" s="43" t="s">
        <v>119</v>
      </c>
      <c r="U16" s="43" t="s">
        <v>120</v>
      </c>
      <c r="V16" s="43" t="s">
        <v>121</v>
      </c>
      <c r="W16" s="43" t="s">
        <v>122</v>
      </c>
      <c r="X16" s="43" t="s">
        <v>123</v>
      </c>
      <c r="Y16" s="43" t="s">
        <v>124</v>
      </c>
      <c r="Z16" s="43" t="s">
        <v>125</v>
      </c>
      <c r="AA16" s="43" t="s">
        <v>126</v>
      </c>
      <c r="AB16" s="43" t="s">
        <v>78</v>
      </c>
    </row>
    <row r="17" spans="1:28">
      <c r="D17" s="44">
        <v>5</v>
      </c>
      <c r="E17" s="44">
        <v>5</v>
      </c>
      <c r="F17" s="44">
        <v>6</v>
      </c>
      <c r="G17" s="44">
        <v>6</v>
      </c>
      <c r="H17" s="44">
        <v>7</v>
      </c>
      <c r="I17" s="44">
        <v>7</v>
      </c>
      <c r="J17" s="44">
        <v>8</v>
      </c>
      <c r="K17" s="44">
        <v>8</v>
      </c>
      <c r="L17" s="44">
        <v>9</v>
      </c>
      <c r="M17" s="44">
        <v>9</v>
      </c>
      <c r="N17" s="44">
        <v>10</v>
      </c>
      <c r="O17" s="44">
        <v>10</v>
      </c>
      <c r="P17" s="44">
        <v>11</v>
      </c>
      <c r="Q17" s="44">
        <v>11</v>
      </c>
      <c r="R17" s="44">
        <v>12</v>
      </c>
      <c r="S17" s="44">
        <v>12</v>
      </c>
      <c r="T17" s="44">
        <v>13</v>
      </c>
      <c r="U17" s="44">
        <v>13</v>
      </c>
      <c r="V17" s="44">
        <v>14</v>
      </c>
      <c r="W17" s="44">
        <v>14</v>
      </c>
      <c r="X17" s="44">
        <v>15</v>
      </c>
      <c r="Y17" s="44">
        <v>15</v>
      </c>
      <c r="Z17" s="44">
        <v>16</v>
      </c>
      <c r="AA17" s="44">
        <v>16</v>
      </c>
      <c r="AB17" s="44">
        <v>17</v>
      </c>
    </row>
    <row r="18" spans="1:28">
      <c r="C18" t="s">
        <v>76</v>
      </c>
      <c r="D18" s="21">
        <f t="shared" ref="D18:AB18" si="5">COUNTIFS(C21:C1006,"2 X CP")*2</f>
        <v>8</v>
      </c>
      <c r="E18" s="21">
        <f t="shared" si="5"/>
        <v>0</v>
      </c>
      <c r="F18" s="21">
        <f t="shared" si="5"/>
        <v>8</v>
      </c>
      <c r="G18" s="21">
        <f t="shared" si="5"/>
        <v>0</v>
      </c>
      <c r="H18" s="21">
        <f t="shared" si="5"/>
        <v>4</v>
      </c>
      <c r="I18" s="21">
        <f t="shared" si="5"/>
        <v>0</v>
      </c>
      <c r="J18" s="21">
        <f t="shared" si="5"/>
        <v>4</v>
      </c>
      <c r="K18" s="21">
        <f t="shared" si="5"/>
        <v>0</v>
      </c>
      <c r="L18" s="21">
        <f t="shared" si="5"/>
        <v>12</v>
      </c>
      <c r="M18" s="21">
        <f t="shared" si="5"/>
        <v>0</v>
      </c>
      <c r="N18" s="21">
        <f t="shared" si="5"/>
        <v>6</v>
      </c>
      <c r="O18" s="21">
        <f t="shared" si="5"/>
        <v>0</v>
      </c>
      <c r="P18" s="21">
        <f t="shared" si="5"/>
        <v>8</v>
      </c>
      <c r="Q18" s="21">
        <f t="shared" si="5"/>
        <v>0</v>
      </c>
      <c r="R18" s="21">
        <f t="shared" si="5"/>
        <v>0</v>
      </c>
      <c r="S18" s="21">
        <f t="shared" si="5"/>
        <v>0</v>
      </c>
      <c r="T18" s="21">
        <f t="shared" si="5"/>
        <v>0</v>
      </c>
      <c r="U18" s="21">
        <f t="shared" si="5"/>
        <v>0</v>
      </c>
      <c r="V18" s="21">
        <f t="shared" si="5"/>
        <v>0</v>
      </c>
      <c r="W18" s="21">
        <f t="shared" si="5"/>
        <v>0</v>
      </c>
      <c r="X18" s="21">
        <f t="shared" si="5"/>
        <v>0</v>
      </c>
      <c r="Y18" s="21">
        <f t="shared" si="5"/>
        <v>0</v>
      </c>
      <c r="Z18" s="21">
        <f t="shared" si="5"/>
        <v>0</v>
      </c>
      <c r="AA18" s="21">
        <f t="shared" si="5"/>
        <v>0</v>
      </c>
      <c r="AB18" s="21">
        <f t="shared" si="5"/>
        <v>0</v>
      </c>
    </row>
    <row r="19" spans="1:28">
      <c r="C19" t="s">
        <v>75</v>
      </c>
      <c r="D19" s="21">
        <f t="shared" ref="D19:AB19" si="6">COUNTIFS(C22:C1007,"2 X FO")*2</f>
        <v>8</v>
      </c>
      <c r="E19" s="21">
        <f t="shared" si="6"/>
        <v>6</v>
      </c>
      <c r="F19" s="21">
        <f t="shared" si="6"/>
        <v>0</v>
      </c>
      <c r="G19" s="21">
        <f t="shared" si="6"/>
        <v>6</v>
      </c>
      <c r="H19" s="21">
        <f t="shared" si="6"/>
        <v>12</v>
      </c>
      <c r="I19" s="21">
        <f t="shared" si="6"/>
        <v>12</v>
      </c>
      <c r="J19" s="21">
        <f t="shared" si="6"/>
        <v>0</v>
      </c>
      <c r="K19" s="21">
        <f t="shared" si="6"/>
        <v>8</v>
      </c>
      <c r="L19" s="21">
        <f t="shared" si="6"/>
        <v>8</v>
      </c>
      <c r="M19" s="21">
        <f t="shared" si="6"/>
        <v>14</v>
      </c>
      <c r="N19" s="21">
        <f t="shared" si="6"/>
        <v>0</v>
      </c>
      <c r="O19" s="21">
        <f t="shared" si="6"/>
        <v>4</v>
      </c>
      <c r="P19" s="21">
        <f t="shared" si="6"/>
        <v>0</v>
      </c>
      <c r="Q19" s="21">
        <f t="shared" si="6"/>
        <v>0</v>
      </c>
      <c r="R19" s="21">
        <f t="shared" si="6"/>
        <v>0</v>
      </c>
      <c r="S19" s="21">
        <f t="shared" si="6"/>
        <v>0</v>
      </c>
      <c r="T19" s="21">
        <f t="shared" si="6"/>
        <v>0</v>
      </c>
      <c r="U19" s="21">
        <f t="shared" si="6"/>
        <v>0</v>
      </c>
      <c r="V19" s="21">
        <f t="shared" si="6"/>
        <v>0</v>
      </c>
      <c r="W19" s="21">
        <f t="shared" si="6"/>
        <v>0</v>
      </c>
      <c r="X19" s="21">
        <f t="shared" si="6"/>
        <v>0</v>
      </c>
      <c r="Y19" s="21">
        <f t="shared" si="6"/>
        <v>0</v>
      </c>
      <c r="Z19" s="21">
        <f t="shared" si="6"/>
        <v>0</v>
      </c>
      <c r="AA19" s="21">
        <f t="shared" si="6"/>
        <v>0</v>
      </c>
      <c r="AB19" s="21">
        <f t="shared" si="6"/>
        <v>0</v>
      </c>
    </row>
    <row r="20" spans="1:28">
      <c r="C20" t="s">
        <v>127</v>
      </c>
      <c r="D20" s="21">
        <f t="shared" ref="D20:AB20" si="7">COUNTIFS(C22:C1007,"2 X CAD")*2</f>
        <v>0</v>
      </c>
      <c r="E20" s="21">
        <f t="shared" si="7"/>
        <v>2</v>
      </c>
      <c r="F20" s="21">
        <f t="shared" si="7"/>
        <v>0</v>
      </c>
      <c r="G20" s="21">
        <f t="shared" si="7"/>
        <v>2</v>
      </c>
      <c r="H20" s="21">
        <f t="shared" si="7"/>
        <v>4</v>
      </c>
      <c r="I20" s="21">
        <f t="shared" si="7"/>
        <v>2</v>
      </c>
      <c r="J20" s="21">
        <f t="shared" si="7"/>
        <v>0</v>
      </c>
      <c r="K20" s="21">
        <f t="shared" si="7"/>
        <v>2</v>
      </c>
      <c r="L20" s="21">
        <f t="shared" si="7"/>
        <v>4</v>
      </c>
      <c r="M20" s="21">
        <f t="shared" si="7"/>
        <v>2</v>
      </c>
      <c r="N20" s="21">
        <f t="shared" si="7"/>
        <v>0</v>
      </c>
      <c r="O20" s="21">
        <f t="shared" si="7"/>
        <v>4</v>
      </c>
      <c r="P20" s="21">
        <f t="shared" si="7"/>
        <v>0</v>
      </c>
      <c r="Q20" s="21">
        <f t="shared" si="7"/>
        <v>0</v>
      </c>
      <c r="R20" s="21">
        <f t="shared" si="7"/>
        <v>0</v>
      </c>
      <c r="S20" s="21">
        <f t="shared" si="7"/>
        <v>0</v>
      </c>
      <c r="T20" s="21">
        <f t="shared" si="7"/>
        <v>0</v>
      </c>
      <c r="U20" s="21">
        <f t="shared" si="7"/>
        <v>0</v>
      </c>
      <c r="V20" s="21">
        <f t="shared" si="7"/>
        <v>0</v>
      </c>
      <c r="W20" s="21">
        <f t="shared" si="7"/>
        <v>0</v>
      </c>
      <c r="X20" s="21">
        <f t="shared" si="7"/>
        <v>0</v>
      </c>
      <c r="Y20" s="21">
        <f t="shared" si="7"/>
        <v>0</v>
      </c>
      <c r="Z20" s="21">
        <f t="shared" si="7"/>
        <v>0</v>
      </c>
      <c r="AA20" s="21">
        <f t="shared" si="7"/>
        <v>0</v>
      </c>
      <c r="AB20" s="21">
        <f t="shared" si="7"/>
        <v>0</v>
      </c>
    </row>
    <row r="21" spans="1:28" ht="15" thickBot="1"/>
    <row r="22" spans="1:28">
      <c r="A22" s="266" t="s">
        <v>128</v>
      </c>
      <c r="D22" s="55" t="s">
        <v>102</v>
      </c>
      <c r="E22" s="36" t="s">
        <v>93</v>
      </c>
      <c r="F22" s="36" t="s">
        <v>93</v>
      </c>
      <c r="G22" s="36" t="s">
        <v>94</v>
      </c>
      <c r="H22" s="36" t="s">
        <v>94</v>
      </c>
      <c r="I22" s="36" t="s">
        <v>94</v>
      </c>
      <c r="J22" s="36" t="s">
        <v>94</v>
      </c>
      <c r="K22" s="36" t="s">
        <v>94</v>
      </c>
      <c r="L22" s="36" t="s">
        <v>94</v>
      </c>
      <c r="M22" s="36" t="s">
        <v>94</v>
      </c>
      <c r="N22" s="37" t="s">
        <v>94</v>
      </c>
    </row>
    <row r="23" spans="1:28">
      <c r="A23" s="266"/>
      <c r="D23" s="56" t="s">
        <v>92</v>
      </c>
      <c r="E23" s="34" t="s">
        <v>93</v>
      </c>
      <c r="F23" s="34" t="s">
        <v>93</v>
      </c>
      <c r="G23" s="34" t="s">
        <v>95</v>
      </c>
      <c r="H23" s="34" t="s">
        <v>95</v>
      </c>
      <c r="I23" s="34" t="s">
        <v>95</v>
      </c>
      <c r="J23" s="34" t="s">
        <v>95</v>
      </c>
      <c r="N23" s="39"/>
      <c r="S23" t="s">
        <v>129</v>
      </c>
    </row>
    <row r="24" spans="1:28">
      <c r="A24" s="266"/>
      <c r="D24" s="56" t="s">
        <v>92</v>
      </c>
      <c r="E24" s="34" t="s">
        <v>93</v>
      </c>
      <c r="F24" s="34" t="s">
        <v>93</v>
      </c>
      <c r="G24" s="34" t="s">
        <v>95</v>
      </c>
      <c r="H24" s="34" t="s">
        <v>95</v>
      </c>
      <c r="I24" s="34" t="s">
        <v>95</v>
      </c>
      <c r="J24" s="34" t="s">
        <v>95</v>
      </c>
      <c r="K24" s="34"/>
      <c r="L24" s="34"/>
      <c r="M24" s="34"/>
      <c r="N24" s="38"/>
      <c r="S24" t="s">
        <v>130</v>
      </c>
    </row>
    <row r="25" spans="1:28" ht="15" thickBot="1">
      <c r="A25" s="266"/>
      <c r="D25" s="57" t="s">
        <v>92</v>
      </c>
      <c r="E25" s="41" t="s">
        <v>93</v>
      </c>
      <c r="F25" s="41" t="s">
        <v>93</v>
      </c>
      <c r="G25" s="41" t="s">
        <v>95</v>
      </c>
      <c r="H25" s="41" t="s">
        <v>95</v>
      </c>
      <c r="I25" s="41" t="s">
        <v>95</v>
      </c>
      <c r="J25" s="41" t="s">
        <v>95</v>
      </c>
      <c r="K25" s="41"/>
      <c r="L25" s="41"/>
      <c r="M25" s="41"/>
      <c r="N25" s="42"/>
      <c r="S25" t="s">
        <v>131</v>
      </c>
    </row>
    <row r="26" spans="1:28">
      <c r="A26" s="266"/>
      <c r="C26" s="59" t="s">
        <v>98</v>
      </c>
      <c r="D26" s="36" t="s">
        <v>93</v>
      </c>
      <c r="E26" s="36" t="s">
        <v>93</v>
      </c>
      <c r="F26" s="36" t="s">
        <v>99</v>
      </c>
      <c r="G26" s="36" t="s">
        <v>99</v>
      </c>
      <c r="H26" s="36" t="s">
        <v>99</v>
      </c>
      <c r="I26" s="36" t="s">
        <v>99</v>
      </c>
      <c r="J26" s="36" t="s">
        <v>99</v>
      </c>
      <c r="K26" s="37" t="s">
        <v>99</v>
      </c>
      <c r="M26" s="34"/>
      <c r="N26" s="34"/>
    </row>
    <row r="27" spans="1:28">
      <c r="A27" s="266"/>
      <c r="C27" s="60" t="s">
        <v>98</v>
      </c>
      <c r="D27" s="34" t="s">
        <v>93</v>
      </c>
      <c r="E27" s="34" t="s">
        <v>93</v>
      </c>
      <c r="F27" s="34" t="s">
        <v>99</v>
      </c>
      <c r="G27" s="34" t="s">
        <v>99</v>
      </c>
      <c r="H27" s="34" t="s">
        <v>99</v>
      </c>
      <c r="I27" s="34" t="s">
        <v>99</v>
      </c>
      <c r="J27" s="34" t="s">
        <v>99</v>
      </c>
      <c r="K27" s="38" t="s">
        <v>99</v>
      </c>
      <c r="M27" s="34"/>
      <c r="N27" s="34"/>
    </row>
    <row r="28" spans="1:28">
      <c r="A28" s="266"/>
      <c r="C28" s="60" t="s">
        <v>98</v>
      </c>
      <c r="D28" s="34" t="s">
        <v>93</v>
      </c>
      <c r="E28" s="34" t="s">
        <v>93</v>
      </c>
      <c r="F28" s="34" t="s">
        <v>99</v>
      </c>
      <c r="G28" s="34" t="s">
        <v>99</v>
      </c>
      <c r="H28" s="34" t="s">
        <v>99</v>
      </c>
      <c r="I28" s="34" t="s">
        <v>99</v>
      </c>
      <c r="J28" s="34" t="s">
        <v>99</v>
      </c>
      <c r="K28" s="38" t="s">
        <v>99</v>
      </c>
      <c r="M28" s="34"/>
      <c r="N28" s="34"/>
      <c r="T28" t="s">
        <v>132</v>
      </c>
    </row>
    <row r="29" spans="1:28" ht="15" thickBot="1">
      <c r="A29" s="266"/>
      <c r="C29" s="61" t="s">
        <v>98</v>
      </c>
      <c r="D29" s="41" t="s">
        <v>93</v>
      </c>
      <c r="E29" s="41" t="s">
        <v>93</v>
      </c>
      <c r="F29" s="41" t="s">
        <v>99</v>
      </c>
      <c r="G29" s="41" t="s">
        <v>99</v>
      </c>
      <c r="H29" s="41" t="s">
        <v>99</v>
      </c>
      <c r="I29" s="41" t="s">
        <v>99</v>
      </c>
      <c r="J29" s="41" t="s">
        <v>99</v>
      </c>
      <c r="K29" s="42" t="s">
        <v>99</v>
      </c>
      <c r="M29" s="34"/>
      <c r="N29" s="34"/>
      <c r="T29" s="58">
        <v>45047</v>
      </c>
      <c r="U29" s="52">
        <v>8</v>
      </c>
    </row>
    <row r="30" spans="1:28">
      <c r="A30" s="266"/>
      <c r="C30" s="56" t="s">
        <v>92</v>
      </c>
      <c r="D30" s="34" t="s">
        <v>93</v>
      </c>
      <c r="E30" s="34" t="s">
        <v>93</v>
      </c>
      <c r="F30" s="34" t="s">
        <v>95</v>
      </c>
      <c r="G30" s="34" t="s">
        <v>95</v>
      </c>
      <c r="H30" s="34" t="s">
        <v>95</v>
      </c>
      <c r="I30" s="38" t="s">
        <v>95</v>
      </c>
      <c r="J30" s="34"/>
      <c r="K30" s="34"/>
      <c r="M30" s="34"/>
      <c r="N30" s="34"/>
      <c r="T30" s="58">
        <v>45078</v>
      </c>
      <c r="U30" s="52">
        <v>8</v>
      </c>
    </row>
    <row r="31" spans="1:28">
      <c r="A31" s="266"/>
      <c r="C31" s="56" t="s">
        <v>92</v>
      </c>
      <c r="D31" s="34" t="s">
        <v>93</v>
      </c>
      <c r="E31" s="34" t="s">
        <v>93</v>
      </c>
      <c r="F31" s="34" t="s">
        <v>95</v>
      </c>
      <c r="G31" s="34" t="s">
        <v>95</v>
      </c>
      <c r="H31" s="34" t="s">
        <v>95</v>
      </c>
      <c r="I31" s="38" t="s">
        <v>95</v>
      </c>
      <c r="J31" s="34"/>
      <c r="K31" s="34"/>
      <c r="M31" s="34"/>
      <c r="N31" s="34"/>
      <c r="T31" s="58">
        <v>45108</v>
      </c>
      <c r="U31" s="52">
        <v>4</v>
      </c>
    </row>
    <row r="32" spans="1:28">
      <c r="A32" s="266"/>
      <c r="C32" s="56" t="s">
        <v>92</v>
      </c>
      <c r="D32" s="34" t="s">
        <v>93</v>
      </c>
      <c r="E32" s="34" t="s">
        <v>93</v>
      </c>
      <c r="F32" s="34" t="s">
        <v>95</v>
      </c>
      <c r="G32" s="34" t="s">
        <v>95</v>
      </c>
      <c r="H32" s="34" t="s">
        <v>95</v>
      </c>
      <c r="I32" s="38" t="s">
        <v>95</v>
      </c>
      <c r="J32" s="34"/>
      <c r="K32" s="34"/>
      <c r="M32" s="34"/>
      <c r="N32" s="34"/>
      <c r="T32" s="58">
        <v>45139</v>
      </c>
      <c r="U32" s="52">
        <v>4</v>
      </c>
    </row>
    <row r="33" spans="1:21" ht="15" thickBot="1">
      <c r="A33" s="266"/>
      <c r="C33" s="57" t="s">
        <v>92</v>
      </c>
      <c r="D33" s="41" t="s">
        <v>93</v>
      </c>
      <c r="E33" s="41" t="s">
        <v>93</v>
      </c>
      <c r="F33" s="41" t="s">
        <v>95</v>
      </c>
      <c r="G33" s="41" t="s">
        <v>95</v>
      </c>
      <c r="H33" s="41" t="s">
        <v>95</v>
      </c>
      <c r="I33" s="42" t="s">
        <v>95</v>
      </c>
      <c r="J33" s="34"/>
      <c r="K33" s="34"/>
      <c r="M33" s="34"/>
      <c r="N33" s="34"/>
      <c r="T33" s="58">
        <v>45170</v>
      </c>
      <c r="U33" s="52">
        <v>12</v>
      </c>
    </row>
    <row r="34" spans="1:21">
      <c r="A34" s="266" t="s">
        <v>133</v>
      </c>
      <c r="F34" s="55" t="s">
        <v>102</v>
      </c>
      <c r="G34" s="36" t="s">
        <v>93</v>
      </c>
      <c r="H34" s="36" t="s">
        <v>93</v>
      </c>
      <c r="I34" s="36" t="s">
        <v>94</v>
      </c>
      <c r="J34" s="36" t="s">
        <v>94</v>
      </c>
      <c r="K34" s="36" t="s">
        <v>94</v>
      </c>
      <c r="L34" s="36" t="s">
        <v>94</v>
      </c>
      <c r="M34" s="36" t="s">
        <v>94</v>
      </c>
      <c r="N34" s="36" t="s">
        <v>94</v>
      </c>
      <c r="O34" s="36" t="s">
        <v>94</v>
      </c>
      <c r="P34" s="37" t="s">
        <v>94</v>
      </c>
      <c r="T34" s="58">
        <v>45200</v>
      </c>
      <c r="U34" s="52">
        <v>6</v>
      </c>
    </row>
    <row r="35" spans="1:21">
      <c r="A35" s="266"/>
      <c r="F35" s="56" t="s">
        <v>92</v>
      </c>
      <c r="G35" s="34" t="s">
        <v>93</v>
      </c>
      <c r="H35" s="34" t="s">
        <v>93</v>
      </c>
      <c r="I35" s="34" t="s">
        <v>95</v>
      </c>
      <c r="J35" s="34" t="s">
        <v>95</v>
      </c>
      <c r="K35" s="34" t="s">
        <v>95</v>
      </c>
      <c r="L35" s="34" t="s">
        <v>95</v>
      </c>
      <c r="P35" s="39"/>
      <c r="T35" s="58">
        <v>45231</v>
      </c>
      <c r="U35" s="52">
        <v>4</v>
      </c>
    </row>
    <row r="36" spans="1:21">
      <c r="A36" s="266"/>
      <c r="F36" s="56" t="s">
        <v>92</v>
      </c>
      <c r="G36" s="34" t="s">
        <v>93</v>
      </c>
      <c r="H36" s="34" t="s">
        <v>93</v>
      </c>
      <c r="I36" s="34" t="s">
        <v>95</v>
      </c>
      <c r="J36" s="34" t="s">
        <v>95</v>
      </c>
      <c r="K36" s="34" t="s">
        <v>95</v>
      </c>
      <c r="L36" s="34" t="s">
        <v>95</v>
      </c>
      <c r="M36" s="34"/>
      <c r="N36" s="34"/>
      <c r="O36" s="34"/>
      <c r="P36" s="38"/>
      <c r="T36" s="58">
        <v>45261</v>
      </c>
      <c r="U36" s="52">
        <v>0</v>
      </c>
    </row>
    <row r="37" spans="1:21" ht="15" thickBot="1">
      <c r="A37" s="266"/>
      <c r="F37" s="57" t="s">
        <v>92</v>
      </c>
      <c r="G37" s="41" t="s">
        <v>93</v>
      </c>
      <c r="H37" s="41" t="s">
        <v>93</v>
      </c>
      <c r="I37" s="41" t="s">
        <v>95</v>
      </c>
      <c r="J37" s="41" t="s">
        <v>95</v>
      </c>
      <c r="K37" s="41" t="s">
        <v>95</v>
      </c>
      <c r="L37" s="41" t="s">
        <v>95</v>
      </c>
      <c r="M37" s="41"/>
      <c r="N37" s="41"/>
      <c r="O37" s="41"/>
      <c r="P37" s="42"/>
    </row>
    <row r="38" spans="1:21">
      <c r="A38" s="266"/>
      <c r="E38" s="59" t="s">
        <v>98</v>
      </c>
      <c r="F38" s="34" t="s">
        <v>93</v>
      </c>
      <c r="G38" s="34" t="s">
        <v>93</v>
      </c>
      <c r="H38" s="34" t="s">
        <v>99</v>
      </c>
      <c r="I38" s="34" t="s">
        <v>99</v>
      </c>
      <c r="J38" s="34" t="s">
        <v>99</v>
      </c>
      <c r="K38" s="34" t="s">
        <v>99</v>
      </c>
      <c r="L38" s="34" t="s">
        <v>99</v>
      </c>
      <c r="M38" s="38" t="s">
        <v>99</v>
      </c>
    </row>
    <row r="39" spans="1:21">
      <c r="A39" s="266"/>
      <c r="E39" s="60" t="s">
        <v>98</v>
      </c>
      <c r="F39" s="34" t="s">
        <v>93</v>
      </c>
      <c r="G39" s="34" t="s">
        <v>93</v>
      </c>
      <c r="H39" s="34" t="s">
        <v>99</v>
      </c>
      <c r="I39" s="34" t="s">
        <v>99</v>
      </c>
      <c r="J39" s="34" t="s">
        <v>99</v>
      </c>
      <c r="K39" s="34" t="s">
        <v>99</v>
      </c>
      <c r="L39" s="34" t="s">
        <v>99</v>
      </c>
      <c r="M39" s="38" t="s">
        <v>99</v>
      </c>
    </row>
    <row r="40" spans="1:21">
      <c r="A40" s="266"/>
      <c r="E40" s="60" t="s">
        <v>98</v>
      </c>
      <c r="F40" s="34" t="s">
        <v>93</v>
      </c>
      <c r="G40" s="34" t="s">
        <v>93</v>
      </c>
      <c r="H40" s="34" t="s">
        <v>99</v>
      </c>
      <c r="I40" s="34" t="s">
        <v>99</v>
      </c>
      <c r="J40" s="34" t="s">
        <v>99</v>
      </c>
      <c r="K40" s="34" t="s">
        <v>99</v>
      </c>
      <c r="L40" s="34" t="s">
        <v>99</v>
      </c>
      <c r="M40" s="38" t="s">
        <v>99</v>
      </c>
    </row>
    <row r="41" spans="1:21" ht="15" thickBot="1">
      <c r="A41" s="266"/>
      <c r="E41" s="61" t="s">
        <v>98</v>
      </c>
      <c r="F41" s="41" t="s">
        <v>93</v>
      </c>
      <c r="G41" s="41" t="s">
        <v>93</v>
      </c>
      <c r="H41" s="34" t="s">
        <v>99</v>
      </c>
      <c r="I41" s="34" t="s">
        <v>99</v>
      </c>
      <c r="J41" s="34" t="s">
        <v>99</v>
      </c>
      <c r="K41" s="34" t="s">
        <v>99</v>
      </c>
      <c r="L41" s="34" t="s">
        <v>99</v>
      </c>
      <c r="M41" s="38" t="s">
        <v>99</v>
      </c>
    </row>
    <row r="42" spans="1:21">
      <c r="A42" s="266" t="s">
        <v>134</v>
      </c>
      <c r="G42" s="55" t="s">
        <v>102</v>
      </c>
      <c r="H42" s="36" t="s">
        <v>93</v>
      </c>
      <c r="I42" s="36" t="s">
        <v>93</v>
      </c>
      <c r="J42" s="36" t="s">
        <v>94</v>
      </c>
      <c r="K42" s="36" t="s">
        <v>94</v>
      </c>
      <c r="L42" s="36" t="s">
        <v>94</v>
      </c>
      <c r="M42" s="36" t="s">
        <v>94</v>
      </c>
      <c r="N42" s="36" t="s">
        <v>94</v>
      </c>
      <c r="O42" s="36" t="s">
        <v>94</v>
      </c>
      <c r="P42" s="36" t="s">
        <v>94</v>
      </c>
      <c r="Q42" s="37" t="s">
        <v>94</v>
      </c>
    </row>
    <row r="43" spans="1:21">
      <c r="A43" s="266"/>
      <c r="G43" s="56" t="s">
        <v>102</v>
      </c>
      <c r="H43" s="34" t="s">
        <v>93</v>
      </c>
      <c r="I43" s="34" t="s">
        <v>93</v>
      </c>
      <c r="J43" s="34" t="s">
        <v>94</v>
      </c>
      <c r="K43" s="34" t="s">
        <v>94</v>
      </c>
      <c r="L43" s="34" t="s">
        <v>94</v>
      </c>
      <c r="M43" s="34" t="s">
        <v>94</v>
      </c>
      <c r="N43" s="34" t="s">
        <v>94</v>
      </c>
      <c r="O43" s="34" t="s">
        <v>94</v>
      </c>
      <c r="P43" s="34" t="s">
        <v>94</v>
      </c>
      <c r="Q43" s="38" t="s">
        <v>94</v>
      </c>
    </row>
    <row r="44" spans="1:21">
      <c r="A44" s="266"/>
      <c r="G44" s="56" t="s">
        <v>92</v>
      </c>
      <c r="H44" s="34" t="s">
        <v>93</v>
      </c>
      <c r="I44" s="34" t="s">
        <v>93</v>
      </c>
      <c r="J44" s="34" t="s">
        <v>95</v>
      </c>
      <c r="K44" s="34" t="s">
        <v>95</v>
      </c>
      <c r="L44" s="34" t="s">
        <v>95</v>
      </c>
      <c r="M44" s="34" t="s">
        <v>95</v>
      </c>
      <c r="Q44" s="39"/>
    </row>
    <row r="45" spans="1:21">
      <c r="A45" s="266"/>
      <c r="G45" s="56" t="s">
        <v>92</v>
      </c>
      <c r="H45" s="34" t="s">
        <v>93</v>
      </c>
      <c r="I45" s="34" t="s">
        <v>93</v>
      </c>
      <c r="J45" s="34" t="s">
        <v>95</v>
      </c>
      <c r="K45" s="34" t="s">
        <v>95</v>
      </c>
      <c r="L45" s="34" t="s">
        <v>95</v>
      </c>
      <c r="M45" s="34" t="s">
        <v>95</v>
      </c>
      <c r="Q45" s="39"/>
    </row>
    <row r="46" spans="1:21">
      <c r="A46" s="266"/>
      <c r="C46" s="34"/>
      <c r="D46" s="34"/>
      <c r="G46" s="56" t="s">
        <v>92</v>
      </c>
      <c r="H46" s="34" t="s">
        <v>93</v>
      </c>
      <c r="I46" s="34" t="s">
        <v>93</v>
      </c>
      <c r="J46" s="34" t="s">
        <v>95</v>
      </c>
      <c r="K46" s="34" t="s">
        <v>95</v>
      </c>
      <c r="L46" s="34" t="s">
        <v>95</v>
      </c>
      <c r="M46" s="34" t="s">
        <v>95</v>
      </c>
      <c r="Q46" s="39"/>
    </row>
    <row r="47" spans="1:21" ht="15" thickBot="1">
      <c r="A47" s="266"/>
      <c r="C47" s="34"/>
      <c r="D47" s="34"/>
      <c r="G47" s="57" t="s">
        <v>92</v>
      </c>
      <c r="H47" s="41" t="s">
        <v>93</v>
      </c>
      <c r="I47" s="41" t="s">
        <v>93</v>
      </c>
      <c r="J47" s="41" t="s">
        <v>95</v>
      </c>
      <c r="K47" s="41" t="s">
        <v>95</v>
      </c>
      <c r="L47" s="41" t="s">
        <v>95</v>
      </c>
      <c r="M47" s="41" t="s">
        <v>95</v>
      </c>
      <c r="N47" s="48"/>
      <c r="O47" s="48"/>
      <c r="P47" s="48"/>
      <c r="Q47" s="45"/>
    </row>
    <row r="48" spans="1:21">
      <c r="A48" s="266"/>
      <c r="C48" s="34"/>
      <c r="D48" s="34"/>
      <c r="G48" s="55" t="s">
        <v>92</v>
      </c>
      <c r="H48" s="36" t="s">
        <v>93</v>
      </c>
      <c r="I48" s="36" t="s">
        <v>93</v>
      </c>
      <c r="J48" s="36" t="s">
        <v>95</v>
      </c>
      <c r="K48" s="36" t="s">
        <v>95</v>
      </c>
      <c r="L48" s="36" t="s">
        <v>95</v>
      </c>
      <c r="M48" s="37" t="s">
        <v>95</v>
      </c>
    </row>
    <row r="49" spans="1:20" ht="15" thickBot="1">
      <c r="A49" s="266"/>
      <c r="C49" s="34"/>
      <c r="D49" s="34"/>
      <c r="G49" s="57" t="s">
        <v>92</v>
      </c>
      <c r="H49" s="41" t="s">
        <v>93</v>
      </c>
      <c r="I49" s="41" t="s">
        <v>93</v>
      </c>
      <c r="J49" s="41" t="s">
        <v>95</v>
      </c>
      <c r="K49" s="41" t="s">
        <v>95</v>
      </c>
      <c r="L49" s="41" t="s">
        <v>95</v>
      </c>
      <c r="M49" s="42" t="s">
        <v>95</v>
      </c>
    </row>
    <row r="50" spans="1:20">
      <c r="A50" s="266"/>
      <c r="C50" s="34"/>
      <c r="D50" s="34"/>
      <c r="H50" s="55" t="s">
        <v>102</v>
      </c>
      <c r="I50" s="36" t="s">
        <v>93</v>
      </c>
      <c r="J50" s="36" t="s">
        <v>93</v>
      </c>
      <c r="K50" s="36" t="s">
        <v>94</v>
      </c>
      <c r="L50" s="36" t="s">
        <v>94</v>
      </c>
      <c r="M50" s="36" t="s">
        <v>94</v>
      </c>
      <c r="N50" s="36" t="s">
        <v>94</v>
      </c>
      <c r="O50" s="36" t="s">
        <v>94</v>
      </c>
      <c r="P50" s="36" t="s">
        <v>94</v>
      </c>
      <c r="Q50" s="36" t="s">
        <v>94</v>
      </c>
      <c r="R50" s="37" t="s">
        <v>94</v>
      </c>
    </row>
    <row r="51" spans="1:20">
      <c r="A51" s="266"/>
      <c r="C51" s="34"/>
      <c r="D51" s="34"/>
      <c r="H51" s="56" t="s">
        <v>92</v>
      </c>
      <c r="I51" s="34" t="s">
        <v>93</v>
      </c>
      <c r="J51" s="34" t="s">
        <v>93</v>
      </c>
      <c r="K51" s="34" t="s">
        <v>95</v>
      </c>
      <c r="L51" s="34" t="s">
        <v>95</v>
      </c>
      <c r="M51" s="34" t="s">
        <v>95</v>
      </c>
      <c r="N51" s="34" t="s">
        <v>95</v>
      </c>
      <c r="R51" s="39"/>
    </row>
    <row r="52" spans="1:20">
      <c r="A52" s="266"/>
      <c r="C52" s="34"/>
      <c r="D52" s="34"/>
      <c r="H52" s="56" t="s">
        <v>92</v>
      </c>
      <c r="I52" s="34" t="s">
        <v>93</v>
      </c>
      <c r="J52" s="34" t="s">
        <v>93</v>
      </c>
      <c r="K52" s="34" t="s">
        <v>95</v>
      </c>
      <c r="L52" s="34" t="s">
        <v>95</v>
      </c>
      <c r="M52" s="34" t="s">
        <v>95</v>
      </c>
      <c r="N52" s="34" t="s">
        <v>95</v>
      </c>
      <c r="R52" s="39"/>
    </row>
    <row r="53" spans="1:20">
      <c r="A53" s="266"/>
      <c r="C53" s="34"/>
      <c r="D53" s="34"/>
      <c r="H53" s="56" t="s">
        <v>92</v>
      </c>
      <c r="I53" s="34" t="s">
        <v>93</v>
      </c>
      <c r="J53" s="34" t="s">
        <v>93</v>
      </c>
      <c r="K53" s="34" t="s">
        <v>95</v>
      </c>
      <c r="L53" s="34" t="s">
        <v>95</v>
      </c>
      <c r="M53" s="34" t="s">
        <v>95</v>
      </c>
      <c r="N53" s="34" t="s">
        <v>95</v>
      </c>
      <c r="O53" s="34"/>
      <c r="P53" s="34"/>
      <c r="Q53" s="34"/>
      <c r="R53" s="38"/>
    </row>
    <row r="54" spans="1:20" ht="15" thickBot="1">
      <c r="A54" s="266"/>
      <c r="C54" s="34"/>
      <c r="D54" s="34"/>
      <c r="H54" s="57" t="s">
        <v>92</v>
      </c>
      <c r="I54" s="41" t="s">
        <v>93</v>
      </c>
      <c r="J54" s="41" t="s">
        <v>93</v>
      </c>
      <c r="K54" s="41" t="s">
        <v>95</v>
      </c>
      <c r="L54" s="41" t="s">
        <v>95</v>
      </c>
      <c r="M54" s="41" t="s">
        <v>95</v>
      </c>
      <c r="N54" s="41" t="s">
        <v>95</v>
      </c>
      <c r="O54" s="48"/>
      <c r="P54" s="48"/>
      <c r="Q54" s="48"/>
      <c r="R54" s="45"/>
    </row>
    <row r="55" spans="1:20">
      <c r="A55" s="266"/>
      <c r="C55" s="34"/>
      <c r="D55" s="34"/>
      <c r="H55" s="55" t="s">
        <v>92</v>
      </c>
      <c r="I55" s="36" t="s">
        <v>93</v>
      </c>
      <c r="J55" s="36" t="s">
        <v>93</v>
      </c>
      <c r="K55" s="36" t="s">
        <v>95</v>
      </c>
      <c r="L55" s="36" t="s">
        <v>95</v>
      </c>
      <c r="M55" s="36" t="s">
        <v>95</v>
      </c>
      <c r="N55" s="37" t="s">
        <v>95</v>
      </c>
    </row>
    <row r="56" spans="1:20" ht="15" thickBot="1">
      <c r="A56" s="266"/>
      <c r="C56" s="34"/>
      <c r="D56" s="34"/>
      <c r="H56" s="56" t="s">
        <v>92</v>
      </c>
      <c r="I56" s="34" t="s">
        <v>93</v>
      </c>
      <c r="J56" s="34" t="s">
        <v>93</v>
      </c>
      <c r="K56" s="34" t="s">
        <v>95</v>
      </c>
      <c r="L56" s="34" t="s">
        <v>95</v>
      </c>
      <c r="M56" s="34" t="s">
        <v>95</v>
      </c>
      <c r="N56" s="38" t="s">
        <v>95</v>
      </c>
    </row>
    <row r="57" spans="1:20">
      <c r="A57" s="266"/>
      <c r="C57" s="34"/>
      <c r="D57" s="34"/>
      <c r="G57" s="59" t="s">
        <v>98</v>
      </c>
      <c r="H57" s="36" t="s">
        <v>93</v>
      </c>
      <c r="I57" s="36" t="s">
        <v>93</v>
      </c>
      <c r="J57" s="36" t="s">
        <v>99</v>
      </c>
      <c r="K57" s="36" t="s">
        <v>99</v>
      </c>
      <c r="L57" s="36" t="s">
        <v>99</v>
      </c>
      <c r="M57" s="36" t="s">
        <v>99</v>
      </c>
      <c r="N57" s="36" t="s">
        <v>99</v>
      </c>
      <c r="O57" s="37" t="s">
        <v>99</v>
      </c>
    </row>
    <row r="58" spans="1:20" ht="15" thickBot="1">
      <c r="A58" s="266"/>
      <c r="C58" s="34"/>
      <c r="D58" s="34"/>
      <c r="G58" s="61" t="s">
        <v>98</v>
      </c>
      <c r="H58" s="41" t="s">
        <v>93</v>
      </c>
      <c r="I58" s="41" t="s">
        <v>93</v>
      </c>
      <c r="J58" s="41" t="s">
        <v>99</v>
      </c>
      <c r="K58" s="41" t="s">
        <v>99</v>
      </c>
      <c r="L58" s="41" t="s">
        <v>99</v>
      </c>
      <c r="M58" s="41" t="s">
        <v>99</v>
      </c>
      <c r="N58" s="41" t="s">
        <v>99</v>
      </c>
      <c r="O58" s="42" t="s">
        <v>99</v>
      </c>
    </row>
    <row r="59" spans="1:20">
      <c r="A59" s="266" t="s">
        <v>135</v>
      </c>
      <c r="J59" s="55" t="s">
        <v>102</v>
      </c>
      <c r="K59" s="36" t="s">
        <v>93</v>
      </c>
      <c r="L59" s="36" t="s">
        <v>93</v>
      </c>
      <c r="M59" s="36" t="s">
        <v>94</v>
      </c>
      <c r="N59" s="36" t="s">
        <v>94</v>
      </c>
      <c r="O59" s="36" t="s">
        <v>94</v>
      </c>
      <c r="P59" s="36" t="s">
        <v>94</v>
      </c>
      <c r="Q59" s="36" t="s">
        <v>94</v>
      </c>
      <c r="R59" s="36" t="s">
        <v>94</v>
      </c>
      <c r="S59" s="36" t="s">
        <v>94</v>
      </c>
      <c r="T59" s="37" t="s">
        <v>94</v>
      </c>
    </row>
    <row r="60" spans="1:20">
      <c r="A60" s="266"/>
      <c r="J60" s="56" t="s">
        <v>92</v>
      </c>
      <c r="K60" s="34" t="s">
        <v>93</v>
      </c>
      <c r="L60" s="34" t="s">
        <v>93</v>
      </c>
      <c r="M60" s="34" t="s">
        <v>95</v>
      </c>
      <c r="N60" s="34" t="s">
        <v>95</v>
      </c>
      <c r="O60" s="34" t="s">
        <v>95</v>
      </c>
      <c r="P60" s="34" t="s">
        <v>95</v>
      </c>
      <c r="Q60" s="34"/>
      <c r="R60" s="34"/>
      <c r="S60" s="34"/>
      <c r="T60" s="38"/>
    </row>
    <row r="61" spans="1:20" ht="15" thickBot="1">
      <c r="A61" s="266"/>
      <c r="J61" s="57" t="s">
        <v>92</v>
      </c>
      <c r="K61" s="41" t="s">
        <v>93</v>
      </c>
      <c r="L61" s="41" t="s">
        <v>93</v>
      </c>
      <c r="M61" s="41" t="s">
        <v>95</v>
      </c>
      <c r="N61" s="41" t="s">
        <v>95</v>
      </c>
      <c r="O61" s="41" t="s">
        <v>95</v>
      </c>
      <c r="P61" s="41" t="s">
        <v>95</v>
      </c>
      <c r="Q61" s="48"/>
      <c r="R61" s="48"/>
      <c r="S61" s="48"/>
      <c r="T61" s="45"/>
    </row>
    <row r="62" spans="1:20">
      <c r="A62" s="266"/>
      <c r="J62" s="56" t="s">
        <v>92</v>
      </c>
      <c r="K62" s="34" t="s">
        <v>93</v>
      </c>
      <c r="L62" s="34" t="s">
        <v>93</v>
      </c>
      <c r="M62" s="34" t="s">
        <v>95</v>
      </c>
      <c r="N62" s="34" t="s">
        <v>95</v>
      </c>
      <c r="O62" s="34" t="s">
        <v>95</v>
      </c>
      <c r="P62" s="38" t="s">
        <v>95</v>
      </c>
    </row>
    <row r="63" spans="1:20" ht="15" thickBot="1">
      <c r="A63" s="266"/>
      <c r="J63" s="57" t="s">
        <v>92</v>
      </c>
      <c r="K63" s="41" t="s">
        <v>93</v>
      </c>
      <c r="L63" s="41" t="s">
        <v>93</v>
      </c>
      <c r="M63" s="41" t="s">
        <v>95</v>
      </c>
      <c r="N63" s="41" t="s">
        <v>95</v>
      </c>
      <c r="O63" s="41" t="s">
        <v>95</v>
      </c>
      <c r="P63" s="42" t="s">
        <v>95</v>
      </c>
      <c r="Q63" s="48"/>
    </row>
    <row r="64" spans="1:20">
      <c r="A64" s="266"/>
      <c r="I64" s="59" t="s">
        <v>98</v>
      </c>
      <c r="J64" s="36" t="s">
        <v>93</v>
      </c>
      <c r="K64" s="36" t="s">
        <v>93</v>
      </c>
      <c r="L64" s="36" t="s">
        <v>99</v>
      </c>
      <c r="M64" s="36" t="s">
        <v>99</v>
      </c>
      <c r="N64" s="36" t="s">
        <v>99</v>
      </c>
      <c r="O64" s="36" t="s">
        <v>99</v>
      </c>
      <c r="P64" s="36" t="s">
        <v>99</v>
      </c>
      <c r="Q64" s="37" t="s">
        <v>99</v>
      </c>
    </row>
    <row r="65" spans="1:22" ht="15" thickBot="1">
      <c r="A65" s="266"/>
      <c r="I65" s="61" t="s">
        <v>98</v>
      </c>
      <c r="J65" s="41" t="s">
        <v>93</v>
      </c>
      <c r="K65" s="41" t="s">
        <v>93</v>
      </c>
      <c r="L65" s="41" t="s">
        <v>99</v>
      </c>
      <c r="M65" s="41" t="s">
        <v>99</v>
      </c>
      <c r="N65" s="41" t="s">
        <v>99</v>
      </c>
      <c r="O65" s="41" t="s">
        <v>99</v>
      </c>
      <c r="P65" s="41" t="s">
        <v>99</v>
      </c>
      <c r="Q65" s="42" t="s">
        <v>99</v>
      </c>
    </row>
    <row r="66" spans="1:22">
      <c r="A66" s="265" t="s">
        <v>136</v>
      </c>
      <c r="K66" s="56" t="s">
        <v>102</v>
      </c>
      <c r="L66" s="34" t="s">
        <v>93</v>
      </c>
      <c r="M66" s="34" t="s">
        <v>93</v>
      </c>
      <c r="N66" s="34" t="s">
        <v>94</v>
      </c>
      <c r="O66" s="34" t="s">
        <v>94</v>
      </c>
      <c r="P66" s="34" t="s">
        <v>94</v>
      </c>
      <c r="Q66" s="34" t="s">
        <v>94</v>
      </c>
      <c r="R66" s="36" t="s">
        <v>94</v>
      </c>
      <c r="S66" s="36" t="s">
        <v>94</v>
      </c>
      <c r="T66" s="36" t="s">
        <v>94</v>
      </c>
      <c r="U66" s="37" t="s">
        <v>94</v>
      </c>
    </row>
    <row r="67" spans="1:22">
      <c r="A67" s="265"/>
      <c r="K67" s="56" t="s">
        <v>102</v>
      </c>
      <c r="L67" s="34" t="s">
        <v>93</v>
      </c>
      <c r="M67" s="34" t="s">
        <v>93</v>
      </c>
      <c r="N67" s="34" t="s">
        <v>94</v>
      </c>
      <c r="O67" s="34" t="s">
        <v>94</v>
      </c>
      <c r="P67" s="34" t="s">
        <v>94</v>
      </c>
      <c r="Q67" s="34" t="s">
        <v>94</v>
      </c>
      <c r="R67" s="34" t="s">
        <v>94</v>
      </c>
      <c r="S67" s="34" t="s">
        <v>94</v>
      </c>
      <c r="T67" s="34" t="s">
        <v>94</v>
      </c>
      <c r="U67" s="38" t="s">
        <v>94</v>
      </c>
    </row>
    <row r="68" spans="1:22">
      <c r="A68" s="265"/>
      <c r="K68" s="56" t="s">
        <v>92</v>
      </c>
      <c r="L68" s="34" t="s">
        <v>93</v>
      </c>
      <c r="M68" s="34" t="s">
        <v>93</v>
      </c>
      <c r="N68" s="34" t="s">
        <v>95</v>
      </c>
      <c r="O68" s="34" t="s">
        <v>95</v>
      </c>
      <c r="P68" s="34" t="s">
        <v>95</v>
      </c>
      <c r="Q68" s="34" t="s">
        <v>95</v>
      </c>
      <c r="U68" s="39"/>
    </row>
    <row r="69" spans="1:22" ht="15" thickBot="1">
      <c r="A69" s="265"/>
      <c r="K69" s="57" t="s">
        <v>92</v>
      </c>
      <c r="L69" s="41" t="s">
        <v>93</v>
      </c>
      <c r="M69" s="41" t="s">
        <v>93</v>
      </c>
      <c r="N69" s="41" t="s">
        <v>95</v>
      </c>
      <c r="O69" s="41" t="s">
        <v>95</v>
      </c>
      <c r="P69" s="41" t="s">
        <v>95</v>
      </c>
      <c r="Q69" s="41" t="s">
        <v>95</v>
      </c>
      <c r="R69" s="48"/>
      <c r="S69" s="48"/>
      <c r="T69" s="48"/>
      <c r="U69" s="45"/>
    </row>
    <row r="70" spans="1:22">
      <c r="A70" s="265"/>
      <c r="K70" s="55" t="s">
        <v>92</v>
      </c>
      <c r="L70" s="36" t="s">
        <v>93</v>
      </c>
      <c r="M70" s="36" t="s">
        <v>93</v>
      </c>
      <c r="N70" s="36" t="s">
        <v>95</v>
      </c>
      <c r="O70" s="36" t="s">
        <v>95</v>
      </c>
      <c r="P70" s="36" t="s">
        <v>95</v>
      </c>
      <c r="Q70" s="37" t="s">
        <v>95</v>
      </c>
    </row>
    <row r="71" spans="1:22" ht="15" thickBot="1">
      <c r="A71" s="265"/>
      <c r="K71" s="56" t="s">
        <v>92</v>
      </c>
      <c r="L71" s="34" t="s">
        <v>93</v>
      </c>
      <c r="M71" s="34" t="s">
        <v>93</v>
      </c>
      <c r="N71" s="34" t="s">
        <v>95</v>
      </c>
      <c r="O71" s="34" t="s">
        <v>95</v>
      </c>
      <c r="P71" s="34" t="s">
        <v>95</v>
      </c>
      <c r="Q71" s="38" t="s">
        <v>95</v>
      </c>
    </row>
    <row r="72" spans="1:22">
      <c r="A72" s="265"/>
      <c r="K72" s="59" t="s">
        <v>98</v>
      </c>
      <c r="L72" s="36" t="s">
        <v>93</v>
      </c>
      <c r="M72" s="36" t="s">
        <v>93</v>
      </c>
      <c r="N72" s="36" t="s">
        <v>99</v>
      </c>
      <c r="O72" s="36" t="s">
        <v>99</v>
      </c>
      <c r="P72" s="36" t="s">
        <v>99</v>
      </c>
      <c r="Q72" s="36" t="s">
        <v>99</v>
      </c>
      <c r="R72" s="36" t="s">
        <v>99</v>
      </c>
      <c r="S72" s="37" t="s">
        <v>99</v>
      </c>
    </row>
    <row r="73" spans="1:22">
      <c r="A73" s="265"/>
      <c r="K73" s="60" t="s">
        <v>98</v>
      </c>
      <c r="L73" s="34" t="s">
        <v>93</v>
      </c>
      <c r="M73" s="34" t="s">
        <v>93</v>
      </c>
      <c r="N73" s="34" t="s">
        <v>99</v>
      </c>
      <c r="O73" s="34" t="s">
        <v>99</v>
      </c>
      <c r="P73" s="34" t="s">
        <v>99</v>
      </c>
      <c r="Q73" s="34" t="s">
        <v>99</v>
      </c>
      <c r="R73" s="34" t="s">
        <v>99</v>
      </c>
      <c r="S73" s="38" t="s">
        <v>99</v>
      </c>
    </row>
    <row r="74" spans="1:22">
      <c r="A74" s="265"/>
      <c r="K74" s="60" t="s">
        <v>98</v>
      </c>
      <c r="L74" s="34" t="s">
        <v>93</v>
      </c>
      <c r="M74" s="34" t="s">
        <v>93</v>
      </c>
      <c r="N74" s="34" t="s">
        <v>99</v>
      </c>
      <c r="O74" s="34" t="s">
        <v>99</v>
      </c>
      <c r="P74" s="34" t="s">
        <v>99</v>
      </c>
      <c r="Q74" s="34" t="s">
        <v>99</v>
      </c>
      <c r="R74" s="34" t="s">
        <v>99</v>
      </c>
      <c r="S74" s="38" t="s">
        <v>99</v>
      </c>
    </row>
    <row r="75" spans="1:22">
      <c r="A75" s="265"/>
      <c r="K75" s="60" t="s">
        <v>98</v>
      </c>
      <c r="L75" s="34" t="s">
        <v>93</v>
      </c>
      <c r="M75" s="34" t="s">
        <v>93</v>
      </c>
      <c r="N75" s="34" t="s">
        <v>99</v>
      </c>
      <c r="O75" s="34" t="s">
        <v>99</v>
      </c>
      <c r="P75" s="34" t="s">
        <v>99</v>
      </c>
      <c r="Q75" s="34" t="s">
        <v>99</v>
      </c>
      <c r="R75" s="34" t="s">
        <v>99</v>
      </c>
      <c r="S75" s="38" t="s">
        <v>99</v>
      </c>
    </row>
    <row r="76" spans="1:22">
      <c r="A76" s="265"/>
      <c r="K76" s="60" t="s">
        <v>98</v>
      </c>
      <c r="L76" s="34" t="s">
        <v>93</v>
      </c>
      <c r="M76" s="34" t="s">
        <v>93</v>
      </c>
      <c r="N76" s="34" t="s">
        <v>99</v>
      </c>
      <c r="O76" s="34" t="s">
        <v>99</v>
      </c>
      <c r="P76" s="34" t="s">
        <v>99</v>
      </c>
      <c r="Q76" s="34" t="s">
        <v>99</v>
      </c>
      <c r="R76" s="34" t="s">
        <v>99</v>
      </c>
      <c r="S76" s="38" t="s">
        <v>99</v>
      </c>
    </row>
    <row r="77" spans="1:22" ht="15" thickBot="1">
      <c r="A77" s="265"/>
      <c r="K77" s="61" t="s">
        <v>98</v>
      </c>
      <c r="L77" s="41" t="s">
        <v>93</v>
      </c>
      <c r="M77" s="41" t="s">
        <v>93</v>
      </c>
      <c r="N77" s="41" t="s">
        <v>99</v>
      </c>
      <c r="O77" s="41" t="s">
        <v>99</v>
      </c>
      <c r="P77" s="41" t="s">
        <v>99</v>
      </c>
      <c r="Q77" s="41" t="s">
        <v>99</v>
      </c>
      <c r="R77" s="41" t="s">
        <v>99</v>
      </c>
      <c r="S77" s="42" t="s">
        <v>99</v>
      </c>
    </row>
    <row r="78" spans="1:22">
      <c r="A78" s="265"/>
      <c r="L78" s="56" t="s">
        <v>102</v>
      </c>
      <c r="M78" s="34" t="s">
        <v>93</v>
      </c>
      <c r="N78" s="34" t="s">
        <v>93</v>
      </c>
      <c r="O78" s="34" t="s">
        <v>94</v>
      </c>
      <c r="P78" s="34" t="s">
        <v>94</v>
      </c>
      <c r="Q78" s="34" t="s">
        <v>94</v>
      </c>
      <c r="R78" s="34" t="s">
        <v>94</v>
      </c>
      <c r="S78" s="34" t="s">
        <v>94</v>
      </c>
      <c r="T78" s="36" t="s">
        <v>94</v>
      </c>
      <c r="U78" s="36" t="s">
        <v>94</v>
      </c>
      <c r="V78" s="37" t="s">
        <v>94</v>
      </c>
    </row>
    <row r="79" spans="1:22">
      <c r="A79" s="265"/>
      <c r="L79" s="56" t="s">
        <v>92</v>
      </c>
      <c r="M79" s="34" t="s">
        <v>93</v>
      </c>
      <c r="N79" s="34" t="s">
        <v>93</v>
      </c>
      <c r="O79" s="34" t="s">
        <v>95</v>
      </c>
      <c r="P79" s="34" t="s">
        <v>95</v>
      </c>
      <c r="Q79" s="34" t="s">
        <v>95</v>
      </c>
      <c r="R79" s="34" t="s">
        <v>95</v>
      </c>
      <c r="V79" s="39"/>
    </row>
    <row r="80" spans="1:22">
      <c r="A80" s="265"/>
      <c r="L80" s="56" t="s">
        <v>92</v>
      </c>
      <c r="M80" s="34" t="s">
        <v>93</v>
      </c>
      <c r="N80" s="34" t="s">
        <v>93</v>
      </c>
      <c r="O80" s="34" t="s">
        <v>95</v>
      </c>
      <c r="P80" s="34" t="s">
        <v>95</v>
      </c>
      <c r="Q80" s="34" t="s">
        <v>95</v>
      </c>
      <c r="R80" s="34" t="s">
        <v>95</v>
      </c>
      <c r="V80" s="39"/>
    </row>
    <row r="81" spans="1:24">
      <c r="A81" s="265"/>
      <c r="L81" s="56" t="s">
        <v>92</v>
      </c>
      <c r="M81" s="34" t="s">
        <v>93</v>
      </c>
      <c r="N81" s="34" t="s">
        <v>93</v>
      </c>
      <c r="O81" s="34" t="s">
        <v>95</v>
      </c>
      <c r="P81" s="34" t="s">
        <v>95</v>
      </c>
      <c r="Q81" s="34" t="s">
        <v>95</v>
      </c>
      <c r="R81" s="34" t="s">
        <v>95</v>
      </c>
      <c r="V81" s="39"/>
    </row>
    <row r="82" spans="1:24">
      <c r="A82" s="265"/>
      <c r="L82" s="56" t="s">
        <v>92</v>
      </c>
      <c r="M82" s="34" t="s">
        <v>93</v>
      </c>
      <c r="N82" s="34" t="s">
        <v>93</v>
      </c>
      <c r="O82" s="34" t="s">
        <v>95</v>
      </c>
      <c r="P82" s="34" t="s">
        <v>95</v>
      </c>
      <c r="Q82" s="34" t="s">
        <v>95</v>
      </c>
      <c r="R82" s="34" t="s">
        <v>95</v>
      </c>
      <c r="V82" s="39"/>
    </row>
    <row r="83" spans="1:24" ht="15" thickBot="1">
      <c r="A83" s="265"/>
      <c r="L83" s="57" t="s">
        <v>92</v>
      </c>
      <c r="M83" s="41" t="s">
        <v>93</v>
      </c>
      <c r="N83" s="41" t="s">
        <v>93</v>
      </c>
      <c r="O83" s="41" t="s">
        <v>95</v>
      </c>
      <c r="P83" s="41" t="s">
        <v>95</v>
      </c>
      <c r="Q83" s="41" t="s">
        <v>95</v>
      </c>
      <c r="R83" s="41" t="s">
        <v>95</v>
      </c>
      <c r="S83" s="48"/>
      <c r="T83" s="48"/>
      <c r="U83" s="48"/>
      <c r="V83" s="45"/>
    </row>
    <row r="84" spans="1:24">
      <c r="A84" s="265"/>
      <c r="L84" s="55" t="s">
        <v>92</v>
      </c>
      <c r="M84" s="36" t="s">
        <v>93</v>
      </c>
      <c r="N84" s="36" t="s">
        <v>93</v>
      </c>
      <c r="O84" s="36" t="s">
        <v>95</v>
      </c>
      <c r="P84" s="36" t="s">
        <v>95</v>
      </c>
      <c r="Q84" s="36" t="s">
        <v>95</v>
      </c>
      <c r="R84" s="37" t="s">
        <v>95</v>
      </c>
    </row>
    <row r="85" spans="1:24" ht="15" thickBot="1">
      <c r="A85" s="265"/>
      <c r="L85" s="57" t="s">
        <v>92</v>
      </c>
      <c r="M85" s="41" t="s">
        <v>93</v>
      </c>
      <c r="N85" s="34" t="s">
        <v>93</v>
      </c>
      <c r="O85" s="34" t="s">
        <v>95</v>
      </c>
      <c r="P85" s="34" t="s">
        <v>95</v>
      </c>
      <c r="Q85" s="34" t="s">
        <v>95</v>
      </c>
      <c r="R85" s="38" t="s">
        <v>95</v>
      </c>
    </row>
    <row r="86" spans="1:24">
      <c r="A86" s="265" t="s">
        <v>137</v>
      </c>
      <c r="N86" s="55" t="s">
        <v>102</v>
      </c>
      <c r="O86" s="36" t="s">
        <v>93</v>
      </c>
      <c r="P86" s="36" t="s">
        <v>93</v>
      </c>
      <c r="Q86" s="36" t="s">
        <v>94</v>
      </c>
      <c r="R86" s="36" t="s">
        <v>94</v>
      </c>
      <c r="S86" s="36" t="s">
        <v>94</v>
      </c>
      <c r="T86" s="36" t="s">
        <v>94</v>
      </c>
      <c r="U86" s="36" t="s">
        <v>94</v>
      </c>
      <c r="V86" s="36" t="s">
        <v>94</v>
      </c>
      <c r="W86" s="36" t="s">
        <v>94</v>
      </c>
      <c r="X86" s="37" t="s">
        <v>94</v>
      </c>
    </row>
    <row r="87" spans="1:24">
      <c r="A87" s="265"/>
      <c r="N87" s="56" t="s">
        <v>102</v>
      </c>
      <c r="O87" s="34" t="s">
        <v>93</v>
      </c>
      <c r="P87" s="34" t="s">
        <v>93</v>
      </c>
      <c r="Q87" s="34" t="s">
        <v>94</v>
      </c>
      <c r="R87" s="34" t="s">
        <v>94</v>
      </c>
      <c r="S87" s="34" t="s">
        <v>94</v>
      </c>
      <c r="T87" s="34" t="s">
        <v>94</v>
      </c>
      <c r="U87" s="34" t="s">
        <v>94</v>
      </c>
      <c r="V87" s="34" t="s">
        <v>94</v>
      </c>
      <c r="W87" s="34" t="s">
        <v>94</v>
      </c>
      <c r="X87" s="38" t="s">
        <v>94</v>
      </c>
    </row>
    <row r="88" spans="1:24">
      <c r="A88" s="265"/>
      <c r="N88" s="56" t="s">
        <v>92</v>
      </c>
      <c r="O88" s="34" t="s">
        <v>93</v>
      </c>
      <c r="P88" s="34" t="s">
        <v>93</v>
      </c>
      <c r="Q88" s="34" t="s">
        <v>95</v>
      </c>
      <c r="R88" s="34" t="s">
        <v>95</v>
      </c>
      <c r="S88" s="34" t="s">
        <v>95</v>
      </c>
      <c r="T88" s="34" t="s">
        <v>95</v>
      </c>
      <c r="U88" s="34"/>
      <c r="V88" s="34"/>
      <c r="W88" s="34"/>
      <c r="X88" s="38"/>
    </row>
    <row r="89" spans="1:24" ht="15" thickBot="1">
      <c r="A89" s="265"/>
      <c r="N89" s="56" t="s">
        <v>92</v>
      </c>
      <c r="O89" s="34" t="s">
        <v>93</v>
      </c>
      <c r="P89" s="34" t="s">
        <v>93</v>
      </c>
      <c r="Q89" s="34" t="s">
        <v>95</v>
      </c>
      <c r="R89" s="34" t="s">
        <v>95</v>
      </c>
      <c r="S89" s="34" t="s">
        <v>95</v>
      </c>
      <c r="T89" s="34" t="s">
        <v>95</v>
      </c>
      <c r="V89" s="48"/>
      <c r="W89" s="48"/>
      <c r="X89" s="45"/>
    </row>
    <row r="90" spans="1:24">
      <c r="A90" s="265"/>
      <c r="M90" s="59" t="s">
        <v>98</v>
      </c>
      <c r="N90" s="36" t="s">
        <v>93</v>
      </c>
      <c r="O90" s="36" t="s">
        <v>93</v>
      </c>
      <c r="P90" s="36" t="s">
        <v>99</v>
      </c>
      <c r="Q90" s="36" t="s">
        <v>99</v>
      </c>
      <c r="R90" s="36" t="s">
        <v>99</v>
      </c>
      <c r="S90" s="36" t="s">
        <v>99</v>
      </c>
      <c r="T90" s="36" t="s">
        <v>99</v>
      </c>
      <c r="U90" s="37" t="s">
        <v>99</v>
      </c>
    </row>
    <row r="91" spans="1:24">
      <c r="A91" s="265"/>
      <c r="M91" s="60" t="s">
        <v>98</v>
      </c>
      <c r="N91" s="34" t="s">
        <v>93</v>
      </c>
      <c r="O91" s="34" t="s">
        <v>93</v>
      </c>
      <c r="P91" s="34" t="s">
        <v>99</v>
      </c>
      <c r="Q91" s="34" t="s">
        <v>99</v>
      </c>
      <c r="R91" s="34" t="s">
        <v>99</v>
      </c>
      <c r="S91" s="34" t="s">
        <v>99</v>
      </c>
      <c r="T91" s="34" t="s">
        <v>99</v>
      </c>
      <c r="U91" s="38" t="s">
        <v>99</v>
      </c>
    </row>
    <row r="92" spans="1:24" ht="15" thickBot="1">
      <c r="A92" s="265"/>
      <c r="M92" s="61" t="s">
        <v>98</v>
      </c>
      <c r="N92" s="41" t="s">
        <v>93</v>
      </c>
      <c r="O92" s="41" t="s">
        <v>93</v>
      </c>
      <c r="P92" s="41" t="s">
        <v>99</v>
      </c>
      <c r="Q92" s="41" t="s">
        <v>99</v>
      </c>
      <c r="R92" s="41" t="s">
        <v>99</v>
      </c>
      <c r="S92" s="41" t="s">
        <v>99</v>
      </c>
      <c r="T92" s="41" t="s">
        <v>99</v>
      </c>
      <c r="U92" s="42" t="s">
        <v>99</v>
      </c>
    </row>
    <row r="93" spans="1:24">
      <c r="A93" s="265" t="s">
        <v>138</v>
      </c>
      <c r="O93" s="59" t="s">
        <v>98</v>
      </c>
      <c r="P93" s="36" t="s">
        <v>93</v>
      </c>
      <c r="Q93" s="36" t="s">
        <v>93</v>
      </c>
      <c r="R93" s="36" t="s">
        <v>99</v>
      </c>
      <c r="S93" s="36" t="s">
        <v>99</v>
      </c>
      <c r="T93" s="36" t="s">
        <v>99</v>
      </c>
      <c r="U93" s="36" t="s">
        <v>99</v>
      </c>
      <c r="V93" s="36" t="s">
        <v>99</v>
      </c>
      <c r="W93" s="37" t="s">
        <v>99</v>
      </c>
    </row>
    <row r="94" spans="1:24">
      <c r="A94" s="265"/>
      <c r="O94" s="60" t="s">
        <v>98</v>
      </c>
      <c r="P94" s="34" t="s">
        <v>93</v>
      </c>
      <c r="Q94" s="34" t="s">
        <v>93</v>
      </c>
      <c r="R94" s="34" t="s">
        <v>99</v>
      </c>
      <c r="S94" s="34" t="s">
        <v>99</v>
      </c>
      <c r="T94" s="34" t="s">
        <v>99</v>
      </c>
      <c r="U94" s="34" t="s">
        <v>99</v>
      </c>
      <c r="V94" s="34" t="s">
        <v>99</v>
      </c>
      <c r="W94" s="38" t="s">
        <v>99</v>
      </c>
    </row>
    <row r="95" spans="1:24">
      <c r="A95" s="265"/>
      <c r="O95" s="60" t="s">
        <v>98</v>
      </c>
      <c r="P95" s="34" t="s">
        <v>93</v>
      </c>
      <c r="Q95" s="34" t="s">
        <v>93</v>
      </c>
      <c r="R95" s="34" t="s">
        <v>99</v>
      </c>
      <c r="S95" s="34" t="s">
        <v>99</v>
      </c>
      <c r="T95" s="34" t="s">
        <v>99</v>
      </c>
      <c r="U95" s="34" t="s">
        <v>99</v>
      </c>
      <c r="V95" s="34" t="s">
        <v>99</v>
      </c>
      <c r="W95" s="38" t="s">
        <v>99</v>
      </c>
    </row>
    <row r="96" spans="1:24" ht="15" thickBot="1">
      <c r="A96" s="265"/>
      <c r="O96" s="61" t="s">
        <v>98</v>
      </c>
      <c r="P96" s="41" t="s">
        <v>93</v>
      </c>
      <c r="Q96" s="41" t="s">
        <v>93</v>
      </c>
      <c r="R96" s="41" t="s">
        <v>99</v>
      </c>
      <c r="S96" s="41" t="s">
        <v>99</v>
      </c>
      <c r="T96" s="41" t="s">
        <v>99</v>
      </c>
      <c r="U96" s="41" t="s">
        <v>99</v>
      </c>
      <c r="V96" s="41" t="s">
        <v>99</v>
      </c>
      <c r="W96" s="42" t="s">
        <v>99</v>
      </c>
    </row>
    <row r="97" spans="1:25">
      <c r="A97" s="265" t="s">
        <v>139</v>
      </c>
      <c r="Q97" s="21"/>
      <c r="R97" s="34"/>
      <c r="S97" s="34"/>
      <c r="T97" s="34"/>
      <c r="U97" s="34"/>
      <c r="V97" s="34"/>
      <c r="W97" s="34"/>
      <c r="X97" s="34"/>
      <c r="Y97" s="34"/>
    </row>
    <row r="98" spans="1:25">
      <c r="A98" s="265"/>
      <c r="Q98" s="21"/>
      <c r="R98" s="34"/>
      <c r="S98" s="34"/>
      <c r="T98" s="34"/>
      <c r="U98" s="34"/>
      <c r="V98" s="34"/>
      <c r="W98" s="34"/>
      <c r="X98" s="34"/>
      <c r="Y98" s="34"/>
    </row>
  </sheetData>
  <mergeCells count="8">
    <mergeCell ref="A93:A96"/>
    <mergeCell ref="A97:A98"/>
    <mergeCell ref="A59:A65"/>
    <mergeCell ref="A34:A41"/>
    <mergeCell ref="A22:A33"/>
    <mergeCell ref="A66:A85"/>
    <mergeCell ref="A42:A58"/>
    <mergeCell ref="A86:A92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DBEA-587F-4C52-BBCC-8100CF3D7845}">
  <sheetPr codeName="Sheet4"/>
  <dimension ref="G4:AA17"/>
  <sheetViews>
    <sheetView workbookViewId="0"/>
  </sheetViews>
  <sheetFormatPr defaultRowHeight="14.45"/>
  <cols>
    <col min="7" max="7" width="20" bestFit="1" customWidth="1"/>
    <col min="21" max="21" width="9.5703125" bestFit="1" customWidth="1"/>
    <col min="26" max="26" width="9.7109375" bestFit="1" customWidth="1"/>
    <col min="27" max="27" width="22.28515625" customWidth="1"/>
  </cols>
  <sheetData>
    <row r="4" spans="7:27" ht="15" thickBot="1"/>
    <row r="5" spans="7:27" ht="18" thickBot="1">
      <c r="G5" s="23"/>
      <c r="H5" s="24">
        <v>44927</v>
      </c>
      <c r="I5" s="24">
        <v>44958</v>
      </c>
      <c r="J5" s="24">
        <v>44986</v>
      </c>
      <c r="K5" s="24">
        <v>45017</v>
      </c>
      <c r="L5" s="24">
        <v>45047</v>
      </c>
      <c r="M5" s="24">
        <v>45078</v>
      </c>
      <c r="N5" s="24">
        <v>45108</v>
      </c>
      <c r="O5" s="24">
        <v>45139</v>
      </c>
      <c r="P5" s="24">
        <v>45170</v>
      </c>
      <c r="Q5" s="24">
        <v>45200</v>
      </c>
      <c r="R5" s="25" t="s">
        <v>140</v>
      </c>
      <c r="S5" s="24">
        <v>45444</v>
      </c>
      <c r="T5" s="25" t="s">
        <v>141</v>
      </c>
      <c r="U5" s="24">
        <v>45505</v>
      </c>
      <c r="V5" s="267" t="s">
        <v>142</v>
      </c>
      <c r="W5" s="267"/>
      <c r="X5" s="267"/>
      <c r="Y5" s="267"/>
      <c r="Z5" s="26">
        <v>46082</v>
      </c>
      <c r="AA5" s="30" t="s">
        <v>143</v>
      </c>
    </row>
    <row r="6" spans="7:27" ht="15" thickTop="1">
      <c r="G6" s="27" t="s">
        <v>144</v>
      </c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9"/>
      <c r="AA6" s="31" t="s">
        <v>145</v>
      </c>
    </row>
    <row r="7" spans="7:27">
      <c r="G7" s="28" t="s">
        <v>146</v>
      </c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1"/>
      <c r="AA7" s="32" t="s">
        <v>147</v>
      </c>
    </row>
    <row r="8" spans="7:27">
      <c r="G8" s="27" t="s">
        <v>148</v>
      </c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1"/>
      <c r="AA8" s="32" t="s">
        <v>149</v>
      </c>
    </row>
    <row r="9" spans="7:27" ht="15" thickBot="1">
      <c r="G9" s="29" t="s">
        <v>150</v>
      </c>
      <c r="H9" s="272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3"/>
      <c r="AA9" s="33" t="s">
        <v>151</v>
      </c>
    </row>
    <row r="12" spans="7:27">
      <c r="V12">
        <f>S5-Q5</f>
        <v>244</v>
      </c>
    </row>
    <row r="13" spans="7:27">
      <c r="V13">
        <f>V12/30</f>
        <v>8.1333333333333329</v>
      </c>
    </row>
    <row r="15" spans="7:27">
      <c r="S15" s="22">
        <v>44713</v>
      </c>
    </row>
    <row r="16" spans="7:27">
      <c r="S16">
        <f>Q5-S15</f>
        <v>487</v>
      </c>
    </row>
    <row r="17" spans="19:19">
      <c r="S17">
        <f>S16/30</f>
        <v>16.233333333333334</v>
      </c>
    </row>
  </sheetData>
  <mergeCells count="5">
    <mergeCell ref="V5:Y5"/>
    <mergeCell ref="H6:Z6"/>
    <mergeCell ref="H7:Z7"/>
    <mergeCell ref="H8:Z8"/>
    <mergeCell ref="H9:Z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EC13-20B4-4E00-AF30-1A5243A07DCC}">
  <sheetPr codeName="Sheet5"/>
  <dimension ref="A1:AG126"/>
  <sheetViews>
    <sheetView topLeftCell="A94" workbookViewId="0">
      <selection activeCell="F24" sqref="F24"/>
    </sheetView>
  </sheetViews>
  <sheetFormatPr defaultRowHeight="14.45"/>
  <sheetData>
    <row r="1" spans="2:33">
      <c r="B1" s="35" t="s">
        <v>92</v>
      </c>
      <c r="C1" s="36" t="s">
        <v>93</v>
      </c>
      <c r="D1" s="36" t="s">
        <v>94</v>
      </c>
      <c r="E1" s="36" t="s">
        <v>94</v>
      </c>
      <c r="F1" s="36" t="s">
        <v>94</v>
      </c>
      <c r="G1" s="37" t="s">
        <v>94</v>
      </c>
      <c r="O1" s="52"/>
      <c r="P1" s="53" t="s">
        <v>2</v>
      </c>
      <c r="Q1" s="53" t="s">
        <v>3</v>
      </c>
      <c r="R1" s="52"/>
      <c r="U1" s="35" t="s">
        <v>92</v>
      </c>
      <c r="V1" s="36" t="s">
        <v>93</v>
      </c>
      <c r="W1" s="36" t="s">
        <v>93</v>
      </c>
      <c r="X1" s="36" t="s">
        <v>93</v>
      </c>
      <c r="Y1" s="36" t="s">
        <v>93</v>
      </c>
      <c r="Z1" s="36" t="s">
        <v>95</v>
      </c>
      <c r="AA1" s="36" t="s">
        <v>95</v>
      </c>
      <c r="AB1" s="36" t="s">
        <v>95</v>
      </c>
      <c r="AC1" s="36" t="s">
        <v>95</v>
      </c>
      <c r="AD1" s="49"/>
      <c r="AE1" s="50"/>
    </row>
    <row r="2" spans="2:33">
      <c r="B2" s="28" t="s">
        <v>92</v>
      </c>
      <c r="C2" s="34" t="s">
        <v>93</v>
      </c>
      <c r="D2" s="34" t="s">
        <v>95</v>
      </c>
      <c r="E2" s="34" t="s">
        <v>95</v>
      </c>
      <c r="F2" s="34"/>
      <c r="G2" s="38"/>
      <c r="O2" s="53" t="s">
        <v>6</v>
      </c>
      <c r="P2" s="52">
        <v>40</v>
      </c>
      <c r="Q2" s="52">
        <f>P2*(1-0.12)</f>
        <v>35.200000000000003</v>
      </c>
      <c r="R2" s="52">
        <f>Q2*12</f>
        <v>422.40000000000003</v>
      </c>
      <c r="S2">
        <v>7</v>
      </c>
      <c r="U2" s="28" t="s">
        <v>98</v>
      </c>
      <c r="V2" s="34" t="s">
        <v>93</v>
      </c>
      <c r="W2" s="34" t="s">
        <v>93</v>
      </c>
      <c r="X2" s="34" t="s">
        <v>99</v>
      </c>
      <c r="Y2" s="34" t="s">
        <v>99</v>
      </c>
      <c r="Z2" s="34" t="s">
        <v>99</v>
      </c>
      <c r="AA2" s="34" t="s">
        <v>99</v>
      </c>
      <c r="AB2" s="34" t="s">
        <v>99</v>
      </c>
      <c r="AC2" s="34" t="s">
        <v>99</v>
      </c>
      <c r="AE2" s="39"/>
    </row>
    <row r="3" spans="2:33" ht="15" thickBot="1">
      <c r="B3" s="40" t="s">
        <v>98</v>
      </c>
      <c r="C3" s="41" t="s">
        <v>93</v>
      </c>
      <c r="D3" s="41" t="s">
        <v>99</v>
      </c>
      <c r="E3" s="41" t="s">
        <v>99</v>
      </c>
      <c r="F3" s="41" t="s">
        <v>99</v>
      </c>
      <c r="G3" s="45"/>
      <c r="M3" s="21" t="s">
        <v>90</v>
      </c>
      <c r="O3" s="53" t="s">
        <v>7</v>
      </c>
      <c r="P3" s="52">
        <v>14</v>
      </c>
      <c r="Q3" s="52">
        <f>P3*(1-0.12)</f>
        <v>12.32</v>
      </c>
      <c r="R3" s="52"/>
      <c r="S3">
        <f>(Q2*7)-50</f>
        <v>196.40000000000003</v>
      </c>
      <c r="U3" s="40" t="s">
        <v>102</v>
      </c>
      <c r="V3" s="41" t="s">
        <v>93</v>
      </c>
      <c r="W3" s="41" t="s">
        <v>93</v>
      </c>
      <c r="X3" s="41" t="s">
        <v>93</v>
      </c>
      <c r="Y3" s="41" t="s">
        <v>93</v>
      </c>
      <c r="Z3" s="41" t="s">
        <v>94</v>
      </c>
      <c r="AA3" s="41" t="s">
        <v>94</v>
      </c>
      <c r="AB3" s="41" t="s">
        <v>94</v>
      </c>
      <c r="AC3" s="41" t="s">
        <v>94</v>
      </c>
      <c r="AD3" s="41" t="s">
        <v>94</v>
      </c>
      <c r="AE3" s="41" t="s">
        <v>94</v>
      </c>
      <c r="AF3" s="41" t="s">
        <v>94</v>
      </c>
      <c r="AG3" s="42" t="s">
        <v>94</v>
      </c>
    </row>
    <row r="4" spans="2:33">
      <c r="O4" s="53" t="s">
        <v>8</v>
      </c>
      <c r="P4" s="52">
        <v>5</v>
      </c>
      <c r="Q4" s="52">
        <f t="shared" ref="Q4:Q6" si="0">P4*(1-0.12)</f>
        <v>4.4000000000000004</v>
      </c>
      <c r="R4" s="52"/>
      <c r="S4">
        <f>S3/(S3+R2)</f>
        <v>0.31738849385908213</v>
      </c>
    </row>
    <row r="5" spans="2:33">
      <c r="B5" s="21"/>
      <c r="C5" s="21"/>
      <c r="D5" s="21"/>
      <c r="I5" t="s">
        <v>73</v>
      </c>
      <c r="O5" s="53" t="s">
        <v>10</v>
      </c>
      <c r="P5" s="52">
        <v>11</v>
      </c>
      <c r="Q5" s="52">
        <f t="shared" si="0"/>
        <v>9.68</v>
      </c>
      <c r="R5" s="52">
        <f>P6+P5+P4</f>
        <v>42</v>
      </c>
    </row>
    <row r="6" spans="2:33">
      <c r="B6" s="21"/>
      <c r="C6" s="21"/>
      <c r="O6" s="53" t="s">
        <v>11</v>
      </c>
      <c r="P6" s="52">
        <v>26</v>
      </c>
      <c r="Q6" s="52">
        <f t="shared" si="0"/>
        <v>22.88</v>
      </c>
      <c r="R6" s="52"/>
    </row>
    <row r="7" spans="2:33">
      <c r="B7" s="21"/>
      <c r="C7" s="21"/>
      <c r="D7" s="21"/>
      <c r="O7" s="52"/>
      <c r="P7" s="52">
        <f>SUM(P2:P6)</f>
        <v>96</v>
      </c>
      <c r="Q7" s="52" t="s">
        <v>12</v>
      </c>
      <c r="R7" s="64">
        <f>(R5+(Q3)+(Q2*0.3))*(1-0.12)</f>
        <v>57.094399999999993</v>
      </c>
      <c r="X7">
        <f>6*7</f>
        <v>42</v>
      </c>
    </row>
    <row r="8" spans="2:33" ht="15" thickBot="1">
      <c r="B8" s="21"/>
      <c r="C8" s="21"/>
      <c r="D8" s="21"/>
    </row>
    <row r="9" spans="2:33">
      <c r="B9" t="s">
        <v>8</v>
      </c>
      <c r="C9" s="35" t="s">
        <v>74</v>
      </c>
      <c r="D9" s="36">
        <f t="shared" ref="D9:AB9" si="1">COUNTIF(D48:D608,"LT-CAD")*2</f>
        <v>0</v>
      </c>
      <c r="E9" s="36">
        <f t="shared" si="1"/>
        <v>0</v>
      </c>
      <c r="F9" s="36">
        <f t="shared" si="1"/>
        <v>0</v>
      </c>
      <c r="G9" s="36">
        <f t="shared" si="1"/>
        <v>0</v>
      </c>
      <c r="H9" s="36">
        <f t="shared" si="1"/>
        <v>0</v>
      </c>
      <c r="I9" s="36">
        <f t="shared" si="1"/>
        <v>2</v>
      </c>
      <c r="J9" s="36">
        <f t="shared" si="1"/>
        <v>2</v>
      </c>
      <c r="K9" s="36">
        <f t="shared" si="1"/>
        <v>4</v>
      </c>
      <c r="L9" s="36">
        <f t="shared" si="1"/>
        <v>4</v>
      </c>
      <c r="M9" s="36">
        <f t="shared" si="1"/>
        <v>4</v>
      </c>
      <c r="N9" s="36">
        <f t="shared" si="1"/>
        <v>4</v>
      </c>
      <c r="O9" s="36">
        <f t="shared" si="1"/>
        <v>4</v>
      </c>
      <c r="P9" s="36">
        <f t="shared" si="1"/>
        <v>8</v>
      </c>
      <c r="Q9" s="36">
        <f t="shared" si="1"/>
        <v>14</v>
      </c>
      <c r="R9" s="36">
        <f t="shared" si="1"/>
        <v>14</v>
      </c>
      <c r="S9" s="36">
        <f t="shared" si="1"/>
        <v>18</v>
      </c>
      <c r="T9" s="36">
        <f t="shared" si="1"/>
        <v>18</v>
      </c>
      <c r="U9" s="36">
        <f t="shared" si="1"/>
        <v>18</v>
      </c>
      <c r="V9" s="36">
        <f t="shared" si="1"/>
        <v>18</v>
      </c>
      <c r="W9" s="36">
        <f t="shared" si="1"/>
        <v>18</v>
      </c>
      <c r="X9" s="36">
        <f t="shared" si="1"/>
        <v>14</v>
      </c>
      <c r="Y9" s="36">
        <f t="shared" si="1"/>
        <v>6</v>
      </c>
      <c r="Z9" s="36">
        <f t="shared" si="1"/>
        <v>6</v>
      </c>
      <c r="AA9" s="36">
        <f t="shared" si="1"/>
        <v>0</v>
      </c>
      <c r="AB9" s="36">
        <f t="shared" si="1"/>
        <v>0</v>
      </c>
    </row>
    <row r="10" spans="2:33">
      <c r="B10" t="s">
        <v>11</v>
      </c>
      <c r="C10" s="28" t="s">
        <v>75</v>
      </c>
      <c r="D10" s="34">
        <f t="shared" ref="D10:AB10" si="2">COUNTIF(D48:D608,"LT-FO")*2</f>
        <v>0</v>
      </c>
      <c r="E10" s="34">
        <f t="shared" si="2"/>
        <v>0</v>
      </c>
      <c r="F10" s="34">
        <f t="shared" si="2"/>
        <v>0</v>
      </c>
      <c r="G10" s="34">
        <f t="shared" si="2"/>
        <v>0</v>
      </c>
      <c r="H10" s="34">
        <f t="shared" si="2"/>
        <v>8</v>
      </c>
      <c r="I10" s="34">
        <f t="shared" si="2"/>
        <v>14</v>
      </c>
      <c r="J10" s="34">
        <f t="shared" si="2"/>
        <v>14</v>
      </c>
      <c r="K10" s="34">
        <f t="shared" si="2"/>
        <v>20</v>
      </c>
      <c r="L10" s="34">
        <f t="shared" si="2"/>
        <v>28</v>
      </c>
      <c r="M10" s="34">
        <f t="shared" si="2"/>
        <v>36</v>
      </c>
      <c r="N10" s="34">
        <f t="shared" si="2"/>
        <v>36</v>
      </c>
      <c r="O10" s="34">
        <f t="shared" si="2"/>
        <v>40</v>
      </c>
      <c r="P10" s="34">
        <f t="shared" si="2"/>
        <v>32</v>
      </c>
      <c r="Q10" s="34">
        <f t="shared" si="2"/>
        <v>26</v>
      </c>
      <c r="R10" s="34">
        <f t="shared" si="2"/>
        <v>26</v>
      </c>
      <c r="S10" s="34">
        <f t="shared" si="2"/>
        <v>18</v>
      </c>
      <c r="T10" s="34">
        <f t="shared" si="2"/>
        <v>10</v>
      </c>
      <c r="U10" s="34">
        <f t="shared" si="2"/>
        <v>2</v>
      </c>
      <c r="V10" s="34">
        <f t="shared" si="2"/>
        <v>2</v>
      </c>
      <c r="W10" s="34">
        <f t="shared" si="2"/>
        <v>0</v>
      </c>
      <c r="X10" s="34">
        <f t="shared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si="2"/>
        <v>0</v>
      </c>
    </row>
    <row r="11" spans="2:33" ht="15" thickBot="1">
      <c r="B11" t="s">
        <v>10</v>
      </c>
      <c r="C11" s="40" t="s">
        <v>76</v>
      </c>
      <c r="D11" s="41">
        <f t="shared" ref="D11:AB11" si="3">COUNTIF(D48:D608,"LT-CP")*2</f>
        <v>0</v>
      </c>
      <c r="E11" s="41">
        <f t="shared" si="3"/>
        <v>0</v>
      </c>
      <c r="F11" s="41">
        <f t="shared" si="3"/>
        <v>8</v>
      </c>
      <c r="G11" s="41">
        <f t="shared" si="3"/>
        <v>8</v>
      </c>
      <c r="H11" s="41">
        <f t="shared" si="3"/>
        <v>16</v>
      </c>
      <c r="I11" s="41">
        <f t="shared" si="3"/>
        <v>16</v>
      </c>
      <c r="J11" s="41">
        <f t="shared" si="3"/>
        <v>20</v>
      </c>
      <c r="K11" s="41">
        <f t="shared" si="3"/>
        <v>20</v>
      </c>
      <c r="L11" s="41">
        <f t="shared" si="3"/>
        <v>16</v>
      </c>
      <c r="M11" s="41">
        <f t="shared" si="3"/>
        <v>16</v>
      </c>
      <c r="N11" s="41">
        <f t="shared" si="3"/>
        <v>20</v>
      </c>
      <c r="O11" s="41">
        <f t="shared" si="3"/>
        <v>20</v>
      </c>
      <c r="P11" s="41">
        <f t="shared" si="3"/>
        <v>22</v>
      </c>
      <c r="Q11" s="41">
        <f t="shared" si="3"/>
        <v>22</v>
      </c>
      <c r="R11" s="41">
        <f t="shared" si="3"/>
        <v>26</v>
      </c>
      <c r="S11" s="41">
        <f t="shared" si="3"/>
        <v>26</v>
      </c>
      <c r="T11" s="41">
        <f t="shared" si="3"/>
        <v>14</v>
      </c>
      <c r="U11" s="41">
        <f t="shared" si="3"/>
        <v>14</v>
      </c>
      <c r="V11" s="41">
        <f t="shared" si="3"/>
        <v>8</v>
      </c>
      <c r="W11" s="41">
        <f t="shared" si="3"/>
        <v>8</v>
      </c>
      <c r="X11" s="41">
        <f t="shared" si="3"/>
        <v>0</v>
      </c>
      <c r="Y11" s="41">
        <f t="shared" si="3"/>
        <v>0</v>
      </c>
      <c r="Z11" s="41">
        <f t="shared" si="3"/>
        <v>0</v>
      </c>
      <c r="AA11" s="41">
        <f t="shared" si="3"/>
        <v>0</v>
      </c>
      <c r="AB11" s="41">
        <f t="shared" si="3"/>
        <v>0</v>
      </c>
    </row>
    <row r="12" spans="2:33">
      <c r="B12" t="s">
        <v>77</v>
      </c>
      <c r="D12" s="21">
        <f>SUM(D9:D11)</f>
        <v>0</v>
      </c>
      <c r="E12" s="21">
        <f t="shared" ref="E12:AA12" si="4">SUM(E9:E11)</f>
        <v>0</v>
      </c>
      <c r="F12" s="21">
        <f>SUM(F9:F11)</f>
        <v>8</v>
      </c>
      <c r="G12" s="21">
        <f t="shared" si="4"/>
        <v>8</v>
      </c>
      <c r="H12" s="21">
        <f t="shared" si="4"/>
        <v>24</v>
      </c>
      <c r="I12" s="21">
        <f t="shared" si="4"/>
        <v>32</v>
      </c>
      <c r="J12" s="21">
        <f t="shared" si="4"/>
        <v>36</v>
      </c>
      <c r="K12" s="65">
        <f t="shared" si="4"/>
        <v>44</v>
      </c>
      <c r="L12" s="65">
        <f t="shared" si="4"/>
        <v>48</v>
      </c>
      <c r="M12" s="65">
        <f t="shared" si="4"/>
        <v>56</v>
      </c>
      <c r="N12" s="65">
        <f t="shared" si="4"/>
        <v>60</v>
      </c>
      <c r="O12" s="65">
        <f t="shared" si="4"/>
        <v>64</v>
      </c>
      <c r="P12" s="65">
        <f t="shared" si="4"/>
        <v>62</v>
      </c>
      <c r="Q12" s="65">
        <f t="shared" si="4"/>
        <v>62</v>
      </c>
      <c r="R12" s="21">
        <f t="shared" si="4"/>
        <v>66</v>
      </c>
      <c r="S12" s="21">
        <f t="shared" si="4"/>
        <v>62</v>
      </c>
      <c r="T12" s="21">
        <f t="shared" si="4"/>
        <v>42</v>
      </c>
      <c r="U12" s="21">
        <f t="shared" si="4"/>
        <v>34</v>
      </c>
      <c r="V12" s="21">
        <f t="shared" si="4"/>
        <v>28</v>
      </c>
      <c r="W12" s="21">
        <f t="shared" si="4"/>
        <v>26</v>
      </c>
      <c r="X12" s="21">
        <f t="shared" si="4"/>
        <v>14</v>
      </c>
      <c r="Y12" s="21">
        <f t="shared" si="4"/>
        <v>6</v>
      </c>
      <c r="Z12" s="21">
        <f t="shared" si="4"/>
        <v>6</v>
      </c>
      <c r="AA12" s="21">
        <f t="shared" si="4"/>
        <v>0</v>
      </c>
      <c r="AB12" s="21">
        <f>SUM(AB9:AB11)</f>
        <v>0</v>
      </c>
    </row>
    <row r="13" spans="2:33">
      <c r="D13" s="21"/>
      <c r="F13" s="21"/>
      <c r="G13" s="21"/>
      <c r="H13" s="63"/>
      <c r="I13" s="63"/>
      <c r="J13" s="63"/>
      <c r="K13" s="63"/>
      <c r="L13" s="63"/>
      <c r="M13" s="63"/>
      <c r="N13" s="63">
        <f t="shared" ref="N13:S13" si="5">N12-$R$7</f>
        <v>2.9056000000000068</v>
      </c>
      <c r="O13" s="63">
        <f t="shared" si="5"/>
        <v>6.9056000000000068</v>
      </c>
      <c r="P13" s="63">
        <f t="shared" si="5"/>
        <v>4.9056000000000068</v>
      </c>
      <c r="Q13" s="63">
        <f t="shared" si="5"/>
        <v>4.9056000000000068</v>
      </c>
      <c r="R13" s="63">
        <f t="shared" si="5"/>
        <v>8.9056000000000068</v>
      </c>
      <c r="S13" s="63">
        <f t="shared" si="5"/>
        <v>4.9056000000000068</v>
      </c>
      <c r="T13" s="63"/>
      <c r="U13" s="63"/>
      <c r="V13" s="63"/>
      <c r="W13" s="21"/>
      <c r="X13" s="21"/>
      <c r="Y13" s="21"/>
      <c r="Z13" s="21"/>
      <c r="AA13" s="21"/>
    </row>
    <row r="14" spans="2:33">
      <c r="AA14" s="21"/>
    </row>
    <row r="16" spans="2:33">
      <c r="D16" s="43" t="s">
        <v>103</v>
      </c>
      <c r="E16" s="43" t="s">
        <v>104</v>
      </c>
      <c r="F16" s="43" t="s">
        <v>105</v>
      </c>
      <c r="G16" s="43" t="s">
        <v>106</v>
      </c>
      <c r="H16" s="43" t="s">
        <v>107</v>
      </c>
      <c r="I16" s="43" t="s">
        <v>108</v>
      </c>
      <c r="J16" s="43" t="s">
        <v>109</v>
      </c>
      <c r="K16" s="43" t="s">
        <v>110</v>
      </c>
      <c r="L16" s="43" t="s">
        <v>111</v>
      </c>
      <c r="M16" s="43" t="s">
        <v>112</v>
      </c>
      <c r="N16" s="43" t="s">
        <v>113</v>
      </c>
      <c r="O16" s="43" t="s">
        <v>114</v>
      </c>
      <c r="P16" s="43" t="s">
        <v>115</v>
      </c>
      <c r="Q16" s="43" t="s">
        <v>116</v>
      </c>
      <c r="R16" s="43" t="s">
        <v>117</v>
      </c>
      <c r="S16" s="43" t="s">
        <v>118</v>
      </c>
      <c r="T16" s="43" t="s">
        <v>119</v>
      </c>
      <c r="U16" s="43" t="s">
        <v>120</v>
      </c>
      <c r="V16" s="43" t="s">
        <v>121</v>
      </c>
      <c r="W16" s="43" t="s">
        <v>122</v>
      </c>
      <c r="X16" s="43" t="s">
        <v>123</v>
      </c>
      <c r="Y16" s="43" t="s">
        <v>124</v>
      </c>
      <c r="Z16" s="43" t="s">
        <v>125</v>
      </c>
      <c r="AA16" s="43" t="s">
        <v>126</v>
      </c>
      <c r="AB16" s="43" t="s">
        <v>78</v>
      </c>
    </row>
    <row r="17" spans="3:28">
      <c r="D17" s="44">
        <v>5</v>
      </c>
      <c r="E17" s="44">
        <v>5</v>
      </c>
      <c r="F17" s="44">
        <v>6</v>
      </c>
      <c r="G17" s="44">
        <v>6</v>
      </c>
      <c r="H17" s="44">
        <v>7</v>
      </c>
      <c r="I17" s="44">
        <v>7</v>
      </c>
      <c r="J17" s="44">
        <v>8</v>
      </c>
      <c r="K17" s="44">
        <v>8</v>
      </c>
      <c r="L17" s="44">
        <v>9</v>
      </c>
      <c r="M17" s="44">
        <v>9</v>
      </c>
      <c r="N17" s="44">
        <v>10</v>
      </c>
      <c r="O17" s="44">
        <v>10</v>
      </c>
      <c r="P17" s="44">
        <v>11</v>
      </c>
      <c r="Q17" s="44">
        <v>11</v>
      </c>
      <c r="R17" s="44">
        <v>12</v>
      </c>
      <c r="S17" s="44">
        <v>12</v>
      </c>
      <c r="T17" s="44">
        <v>13</v>
      </c>
      <c r="U17" s="44">
        <v>13</v>
      </c>
      <c r="V17" s="44">
        <v>14</v>
      </c>
      <c r="W17" s="44">
        <v>14</v>
      </c>
      <c r="X17" s="44">
        <v>15</v>
      </c>
      <c r="Y17" s="44">
        <v>15</v>
      </c>
      <c r="Z17" s="44">
        <v>16</v>
      </c>
      <c r="AA17" s="44">
        <v>16</v>
      </c>
      <c r="AB17" s="44">
        <v>17</v>
      </c>
    </row>
    <row r="18" spans="3:28">
      <c r="C18" t="s">
        <v>76</v>
      </c>
      <c r="D18" s="21">
        <f t="shared" ref="D18:AB18" si="6">COUNTIFS(C47:C1034,"2 X CP")*2</f>
        <v>8</v>
      </c>
      <c r="E18" s="21">
        <f t="shared" si="6"/>
        <v>0</v>
      </c>
      <c r="F18" s="21">
        <f t="shared" si="6"/>
        <v>8</v>
      </c>
      <c r="G18" s="21">
        <f t="shared" si="6"/>
        <v>0</v>
      </c>
      <c r="H18" s="21">
        <f t="shared" si="6"/>
        <v>4</v>
      </c>
      <c r="I18" s="21">
        <f t="shared" si="6"/>
        <v>0</v>
      </c>
      <c r="J18" s="21">
        <f t="shared" si="6"/>
        <v>4</v>
      </c>
      <c r="K18" s="21">
        <f t="shared" si="6"/>
        <v>0</v>
      </c>
      <c r="L18" s="21">
        <f t="shared" si="6"/>
        <v>12</v>
      </c>
      <c r="M18" s="21">
        <f t="shared" si="6"/>
        <v>0</v>
      </c>
      <c r="N18" s="21">
        <f t="shared" si="6"/>
        <v>6</v>
      </c>
      <c r="O18" s="21">
        <f t="shared" si="6"/>
        <v>0</v>
      </c>
      <c r="P18" s="21">
        <f t="shared" si="6"/>
        <v>8</v>
      </c>
      <c r="Q18" s="21">
        <f t="shared" si="6"/>
        <v>0</v>
      </c>
      <c r="R18" s="21">
        <f t="shared" si="6"/>
        <v>0</v>
      </c>
      <c r="S18" s="21">
        <f t="shared" si="6"/>
        <v>0</v>
      </c>
      <c r="T18" s="21">
        <f t="shared" si="6"/>
        <v>0</v>
      </c>
      <c r="U18" s="21">
        <f t="shared" si="6"/>
        <v>0</v>
      </c>
      <c r="V18" s="21">
        <f t="shared" si="6"/>
        <v>0</v>
      </c>
      <c r="W18" s="21">
        <f t="shared" si="6"/>
        <v>0</v>
      </c>
      <c r="X18" s="21">
        <f t="shared" si="6"/>
        <v>0</v>
      </c>
      <c r="Y18" s="21">
        <f t="shared" si="6"/>
        <v>0</v>
      </c>
      <c r="Z18" s="21">
        <f t="shared" si="6"/>
        <v>0</v>
      </c>
      <c r="AA18" s="21">
        <f t="shared" si="6"/>
        <v>0</v>
      </c>
      <c r="AB18" s="21">
        <f t="shared" si="6"/>
        <v>0</v>
      </c>
    </row>
    <row r="19" spans="3:28">
      <c r="C19" t="s">
        <v>75</v>
      </c>
      <c r="D19" s="21">
        <f t="shared" ref="D19:AB19" si="7">COUNTIFS(C48:C1035,"2 X FO")*2</f>
        <v>8</v>
      </c>
      <c r="E19" s="21">
        <f t="shared" si="7"/>
        <v>6</v>
      </c>
      <c r="F19" s="21">
        <f t="shared" si="7"/>
        <v>0</v>
      </c>
      <c r="G19" s="21">
        <f t="shared" si="7"/>
        <v>6</v>
      </c>
      <c r="H19" s="21">
        <f t="shared" si="7"/>
        <v>16</v>
      </c>
      <c r="I19" s="21">
        <f t="shared" si="7"/>
        <v>14</v>
      </c>
      <c r="J19" s="21">
        <f t="shared" si="7"/>
        <v>0</v>
      </c>
      <c r="K19" s="21">
        <f t="shared" si="7"/>
        <v>10</v>
      </c>
      <c r="L19" s="21">
        <f t="shared" si="7"/>
        <v>8</v>
      </c>
      <c r="M19" s="21">
        <f t="shared" si="7"/>
        <v>8</v>
      </c>
      <c r="N19" s="21">
        <f t="shared" si="7"/>
        <v>0</v>
      </c>
      <c r="O19" s="21">
        <f t="shared" si="7"/>
        <v>2</v>
      </c>
      <c r="P19" s="21">
        <f t="shared" si="7"/>
        <v>0</v>
      </c>
      <c r="Q19" s="21">
        <f t="shared" si="7"/>
        <v>0</v>
      </c>
      <c r="R19" s="21">
        <f t="shared" si="7"/>
        <v>0</v>
      </c>
      <c r="S19" s="21">
        <f t="shared" si="7"/>
        <v>0</v>
      </c>
      <c r="T19" s="21">
        <f t="shared" si="7"/>
        <v>0</v>
      </c>
      <c r="U19" s="21">
        <f t="shared" si="7"/>
        <v>0</v>
      </c>
      <c r="V19" s="21">
        <f t="shared" si="7"/>
        <v>0</v>
      </c>
      <c r="W19" s="21">
        <f t="shared" si="7"/>
        <v>0</v>
      </c>
      <c r="X19" s="21">
        <f t="shared" si="7"/>
        <v>0</v>
      </c>
      <c r="Y19" s="21">
        <f t="shared" si="7"/>
        <v>0</v>
      </c>
      <c r="Z19" s="21">
        <f t="shared" si="7"/>
        <v>0</v>
      </c>
      <c r="AA19" s="21">
        <f t="shared" si="7"/>
        <v>0</v>
      </c>
      <c r="AB19" s="21">
        <f t="shared" si="7"/>
        <v>0</v>
      </c>
    </row>
    <row r="20" spans="3:28">
      <c r="C20" t="s">
        <v>127</v>
      </c>
      <c r="D20" s="21">
        <f t="shared" ref="D20:AB20" si="8">COUNTIFS(C48:C1035,"2 X CAD")*2</f>
        <v>0</v>
      </c>
      <c r="E20" s="21">
        <f t="shared" si="8"/>
        <v>2</v>
      </c>
      <c r="F20" s="21">
        <f t="shared" si="8"/>
        <v>0</v>
      </c>
      <c r="G20" s="21">
        <f t="shared" si="8"/>
        <v>2</v>
      </c>
      <c r="H20" s="21">
        <f t="shared" si="8"/>
        <v>0</v>
      </c>
      <c r="I20" s="21">
        <f t="shared" si="8"/>
        <v>0</v>
      </c>
      <c r="J20" s="21">
        <f t="shared" si="8"/>
        <v>0</v>
      </c>
      <c r="K20" s="21">
        <f t="shared" si="8"/>
        <v>0</v>
      </c>
      <c r="L20" s="21">
        <f t="shared" si="8"/>
        <v>4</v>
      </c>
      <c r="M20" s="21">
        <f t="shared" si="8"/>
        <v>8</v>
      </c>
      <c r="N20" s="21">
        <f t="shared" si="8"/>
        <v>0</v>
      </c>
      <c r="O20" s="21">
        <f t="shared" si="8"/>
        <v>6</v>
      </c>
      <c r="P20" s="21">
        <f t="shared" si="8"/>
        <v>0</v>
      </c>
      <c r="Q20" s="21">
        <f t="shared" si="8"/>
        <v>0</v>
      </c>
      <c r="R20" s="21">
        <f t="shared" si="8"/>
        <v>0</v>
      </c>
      <c r="S20" s="21">
        <f t="shared" si="8"/>
        <v>0</v>
      </c>
      <c r="T20" s="21">
        <f t="shared" si="8"/>
        <v>0</v>
      </c>
      <c r="U20" s="21">
        <f t="shared" si="8"/>
        <v>0</v>
      </c>
      <c r="V20" s="21">
        <f t="shared" si="8"/>
        <v>0</v>
      </c>
      <c r="W20" s="21">
        <f t="shared" si="8"/>
        <v>0</v>
      </c>
      <c r="X20" s="21">
        <f t="shared" si="8"/>
        <v>0</v>
      </c>
      <c r="Y20" s="21">
        <f t="shared" si="8"/>
        <v>0</v>
      </c>
      <c r="Z20" s="21">
        <f t="shared" si="8"/>
        <v>0</v>
      </c>
      <c r="AA20" s="21">
        <f t="shared" si="8"/>
        <v>0</v>
      </c>
      <c r="AB20" s="21">
        <f t="shared" si="8"/>
        <v>0</v>
      </c>
    </row>
    <row r="21" spans="3:28"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3:28"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3:28"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3:28"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3:28"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3:28"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3:28"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3:28"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3:28"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3:28"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3:28"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3:28" ht="15" thickBot="1"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>
      <c r="A33" s="36" t="s">
        <v>93</v>
      </c>
      <c r="B33" s="36" t="s">
        <v>93</v>
      </c>
      <c r="C33" s="36" t="s">
        <v>95</v>
      </c>
      <c r="D33" s="36" t="s">
        <v>95</v>
      </c>
      <c r="E33" s="36" t="s">
        <v>95</v>
      </c>
      <c r="F33" s="37" t="s">
        <v>95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ht="15" thickBot="1">
      <c r="A34" s="34" t="s">
        <v>93</v>
      </c>
      <c r="B34" s="34" t="s">
        <v>93</v>
      </c>
      <c r="C34" s="34" t="s">
        <v>95</v>
      </c>
      <c r="D34" s="34" t="s">
        <v>95</v>
      </c>
      <c r="E34" s="34" t="s">
        <v>95</v>
      </c>
      <c r="F34" s="38" t="s">
        <v>95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>
      <c r="A35" s="36" t="s">
        <v>93</v>
      </c>
      <c r="B35" s="36" t="s">
        <v>93</v>
      </c>
      <c r="C35" s="36" t="s">
        <v>95</v>
      </c>
      <c r="D35" s="36" t="s">
        <v>95</v>
      </c>
      <c r="E35" s="36" t="s">
        <v>95</v>
      </c>
      <c r="F35" s="37" t="s">
        <v>95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>
      <c r="A36" s="34" t="s">
        <v>93</v>
      </c>
      <c r="B36" s="34" t="s">
        <v>93</v>
      </c>
      <c r="C36" s="34" t="s">
        <v>95</v>
      </c>
      <c r="D36" s="34" t="s">
        <v>95</v>
      </c>
      <c r="E36" s="34" t="s">
        <v>95</v>
      </c>
      <c r="F36" s="38" t="s">
        <v>95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>
      <c r="A37" s="34" t="s">
        <v>93</v>
      </c>
      <c r="B37" s="34" t="s">
        <v>93</v>
      </c>
      <c r="C37" s="34" t="s">
        <v>95</v>
      </c>
      <c r="D37" s="34" t="s">
        <v>95</v>
      </c>
      <c r="E37" s="34" t="s">
        <v>95</v>
      </c>
      <c r="F37" s="38" t="s">
        <v>95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ht="15" thickBot="1">
      <c r="A38" s="34" t="s">
        <v>93</v>
      </c>
      <c r="B38" s="34" t="s">
        <v>93</v>
      </c>
      <c r="C38" s="34" t="s">
        <v>95</v>
      </c>
      <c r="D38" s="34" t="s">
        <v>95</v>
      </c>
      <c r="E38" s="34" t="s">
        <v>95</v>
      </c>
      <c r="F38" s="38" t="s">
        <v>95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>
      <c r="A39" s="36" t="s">
        <v>93</v>
      </c>
      <c r="B39" s="36" t="s">
        <v>93</v>
      </c>
      <c r="C39" s="36" t="s">
        <v>93</v>
      </c>
      <c r="D39" s="36" t="s">
        <v>93</v>
      </c>
      <c r="E39" s="36" t="s">
        <v>95</v>
      </c>
      <c r="F39" s="36" t="s">
        <v>95</v>
      </c>
      <c r="G39" s="36" t="s">
        <v>95</v>
      </c>
      <c r="H39" s="37" t="s">
        <v>95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>
      <c r="A40" s="34" t="s">
        <v>93</v>
      </c>
      <c r="B40" s="34" t="s">
        <v>93</v>
      </c>
      <c r="C40" s="34" t="s">
        <v>93</v>
      </c>
      <c r="D40" s="34" t="s">
        <v>93</v>
      </c>
      <c r="E40" s="34" t="s">
        <v>95</v>
      </c>
      <c r="F40" s="34" t="s">
        <v>95</v>
      </c>
      <c r="G40" s="34" t="s">
        <v>95</v>
      </c>
      <c r="H40" s="38" t="s">
        <v>95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>
      <c r="A41" s="34" t="s">
        <v>93</v>
      </c>
      <c r="B41" s="34" t="s">
        <v>93</v>
      </c>
      <c r="C41" s="34" t="s">
        <v>93</v>
      </c>
      <c r="D41" s="34" t="s">
        <v>93</v>
      </c>
      <c r="E41" s="34" t="s">
        <v>95</v>
      </c>
      <c r="F41" s="34" t="s">
        <v>95</v>
      </c>
      <c r="G41" s="34" t="s">
        <v>95</v>
      </c>
      <c r="H41" s="38" t="s">
        <v>95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ht="15" thickBot="1">
      <c r="A42" s="41" t="s">
        <v>93</v>
      </c>
      <c r="B42" s="41" t="s">
        <v>93</v>
      </c>
      <c r="C42" s="34" t="s">
        <v>93</v>
      </c>
      <c r="D42" s="34" t="s">
        <v>93</v>
      </c>
      <c r="E42" s="34" t="s">
        <v>95</v>
      </c>
      <c r="F42" s="34" t="s">
        <v>95</v>
      </c>
      <c r="G42" s="34" t="s">
        <v>95</v>
      </c>
      <c r="H42" s="38" t="s">
        <v>95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>
      <c r="A43" s="35" t="s">
        <v>92</v>
      </c>
      <c r="B43" s="36" t="s">
        <v>93</v>
      </c>
      <c r="C43" s="36" t="s">
        <v>93</v>
      </c>
      <c r="D43" s="36" t="s">
        <v>93</v>
      </c>
      <c r="E43" s="36" t="s">
        <v>93</v>
      </c>
      <c r="F43" s="36" t="s">
        <v>95</v>
      </c>
      <c r="G43" s="36" t="s">
        <v>95</v>
      </c>
      <c r="H43" s="36" t="s">
        <v>95</v>
      </c>
      <c r="I43" s="37" t="s">
        <v>95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>
      <c r="A44" s="28" t="s">
        <v>92</v>
      </c>
      <c r="B44" s="34" t="s">
        <v>93</v>
      </c>
      <c r="C44" s="34" t="s">
        <v>93</v>
      </c>
      <c r="D44" s="34" t="s">
        <v>93</v>
      </c>
      <c r="E44" s="34" t="s">
        <v>93</v>
      </c>
      <c r="F44" s="34" t="s">
        <v>95</v>
      </c>
      <c r="G44" s="34" t="s">
        <v>95</v>
      </c>
      <c r="H44" s="34" t="s">
        <v>95</v>
      </c>
      <c r="I44" s="38" t="s">
        <v>95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>
      <c r="A45" s="28" t="s">
        <v>92</v>
      </c>
      <c r="B45" s="34" t="s">
        <v>93</v>
      </c>
      <c r="C45" s="34" t="s">
        <v>93</v>
      </c>
      <c r="D45" s="34" t="s">
        <v>93</v>
      </c>
      <c r="E45" s="34" t="s">
        <v>93</v>
      </c>
      <c r="F45" s="34" t="s">
        <v>95</v>
      </c>
      <c r="G45" s="34" t="s">
        <v>95</v>
      </c>
      <c r="H45" s="34" t="s">
        <v>95</v>
      </c>
      <c r="I45" s="38" t="s">
        <v>95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ht="15" thickBot="1">
      <c r="A46" s="40" t="s">
        <v>92</v>
      </c>
      <c r="B46" s="41" t="s">
        <v>93</v>
      </c>
      <c r="C46" s="41" t="s">
        <v>93</v>
      </c>
      <c r="D46" s="41" t="s">
        <v>93</v>
      </c>
      <c r="E46" s="41" t="s">
        <v>93</v>
      </c>
      <c r="F46" s="41" t="s">
        <v>95</v>
      </c>
      <c r="G46" s="41" t="s">
        <v>95</v>
      </c>
      <c r="H46" s="41" t="s">
        <v>95</v>
      </c>
      <c r="I46" s="42" t="s">
        <v>95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ht="15" thickBot="1"/>
    <row r="48" spans="1:28">
      <c r="A48" s="266" t="s">
        <v>128</v>
      </c>
      <c r="D48" s="35" t="s">
        <v>102</v>
      </c>
      <c r="E48" s="36" t="s">
        <v>93</v>
      </c>
      <c r="F48" s="36" t="s">
        <v>93</v>
      </c>
      <c r="G48" s="36" t="s">
        <v>93</v>
      </c>
      <c r="H48" s="36" t="s">
        <v>93</v>
      </c>
      <c r="I48" s="36" t="s">
        <v>94</v>
      </c>
      <c r="J48" s="36" t="s">
        <v>94</v>
      </c>
      <c r="K48" s="36" t="s">
        <v>94</v>
      </c>
      <c r="L48" s="36" t="s">
        <v>94</v>
      </c>
      <c r="M48" s="36" t="s">
        <v>94</v>
      </c>
      <c r="N48" s="36" t="s">
        <v>94</v>
      </c>
      <c r="O48" s="36" t="s">
        <v>94</v>
      </c>
      <c r="P48" s="37" t="s">
        <v>94</v>
      </c>
    </row>
    <row r="49" spans="1:23">
      <c r="A49" s="266"/>
      <c r="D49" s="28" t="s">
        <v>92</v>
      </c>
      <c r="E49" s="34" t="s">
        <v>93</v>
      </c>
      <c r="F49" s="34" t="s">
        <v>93</v>
      </c>
      <c r="G49" s="34" t="s">
        <v>93</v>
      </c>
      <c r="H49" s="34" t="s">
        <v>93</v>
      </c>
      <c r="I49" s="34" t="s">
        <v>95</v>
      </c>
      <c r="J49" s="34" t="s">
        <v>95</v>
      </c>
      <c r="K49" s="34" t="s">
        <v>95</v>
      </c>
      <c r="L49" s="34" t="s">
        <v>95</v>
      </c>
      <c r="P49" s="39"/>
      <c r="U49" t="s">
        <v>129</v>
      </c>
    </row>
    <row r="50" spans="1:23">
      <c r="A50" s="266"/>
      <c r="D50" s="28" t="s">
        <v>92</v>
      </c>
      <c r="E50" s="34" t="s">
        <v>93</v>
      </c>
      <c r="F50" s="34" t="s">
        <v>93</v>
      </c>
      <c r="G50" s="34" t="s">
        <v>93</v>
      </c>
      <c r="H50" s="34" t="s">
        <v>93</v>
      </c>
      <c r="I50" s="34" t="s">
        <v>95</v>
      </c>
      <c r="J50" s="34" t="s">
        <v>95</v>
      </c>
      <c r="K50" s="34" t="s">
        <v>95</v>
      </c>
      <c r="L50" s="34" t="s">
        <v>95</v>
      </c>
      <c r="M50" s="34"/>
      <c r="N50" s="34"/>
      <c r="P50" s="39"/>
      <c r="U50" t="s">
        <v>130</v>
      </c>
    </row>
    <row r="51" spans="1:23" ht="15" thickBot="1">
      <c r="A51" s="266"/>
      <c r="D51" s="40" t="s">
        <v>92</v>
      </c>
      <c r="E51" s="41" t="s">
        <v>93</v>
      </c>
      <c r="F51" s="41" t="s">
        <v>93</v>
      </c>
      <c r="G51" s="41" t="s">
        <v>93</v>
      </c>
      <c r="H51" s="41" t="s">
        <v>93</v>
      </c>
      <c r="I51" s="41" t="s">
        <v>95</v>
      </c>
      <c r="J51" s="41" t="s">
        <v>95</v>
      </c>
      <c r="K51" s="41" t="s">
        <v>95</v>
      </c>
      <c r="L51" s="41" t="s">
        <v>95</v>
      </c>
      <c r="M51" s="41"/>
      <c r="N51" s="41"/>
      <c r="O51" s="48"/>
      <c r="P51" s="45"/>
      <c r="U51" t="s">
        <v>131</v>
      </c>
    </row>
    <row r="52" spans="1:23">
      <c r="A52" s="266"/>
      <c r="C52" s="59" t="s">
        <v>98</v>
      </c>
      <c r="D52" s="34" t="s">
        <v>93</v>
      </c>
      <c r="E52" s="34" t="s">
        <v>93</v>
      </c>
      <c r="F52" s="34" t="s">
        <v>99</v>
      </c>
      <c r="G52" s="34" t="s">
        <v>99</v>
      </c>
      <c r="H52" s="34" t="s">
        <v>99</v>
      </c>
      <c r="I52" s="34" t="s">
        <v>99</v>
      </c>
      <c r="J52" s="34" t="s">
        <v>99</v>
      </c>
      <c r="K52" s="38" t="s">
        <v>99</v>
      </c>
      <c r="M52" s="34"/>
      <c r="N52" s="34"/>
    </row>
    <row r="53" spans="1:23">
      <c r="A53" s="266"/>
      <c r="C53" s="60" t="s">
        <v>98</v>
      </c>
      <c r="D53" s="34" t="s">
        <v>93</v>
      </c>
      <c r="E53" s="34" t="s">
        <v>93</v>
      </c>
      <c r="F53" s="34" t="s">
        <v>99</v>
      </c>
      <c r="G53" s="34" t="s">
        <v>99</v>
      </c>
      <c r="H53" s="34" t="s">
        <v>99</v>
      </c>
      <c r="I53" s="34" t="s">
        <v>99</v>
      </c>
      <c r="J53" s="34" t="s">
        <v>99</v>
      </c>
      <c r="K53" s="38" t="s">
        <v>99</v>
      </c>
      <c r="M53" s="34"/>
      <c r="N53" s="34"/>
    </row>
    <row r="54" spans="1:23">
      <c r="A54" s="266"/>
      <c r="C54" s="60" t="s">
        <v>98</v>
      </c>
      <c r="D54" s="34" t="s">
        <v>93</v>
      </c>
      <c r="E54" s="34" t="s">
        <v>93</v>
      </c>
      <c r="F54" s="34" t="s">
        <v>99</v>
      </c>
      <c r="G54" s="34" t="s">
        <v>99</v>
      </c>
      <c r="H54" s="34" t="s">
        <v>99</v>
      </c>
      <c r="I54" s="34" t="s">
        <v>99</v>
      </c>
      <c r="J54" s="34" t="s">
        <v>99</v>
      </c>
      <c r="K54" s="38" t="s">
        <v>99</v>
      </c>
      <c r="M54" s="34"/>
      <c r="N54" s="34"/>
      <c r="V54" t="s">
        <v>132</v>
      </c>
    </row>
    <row r="55" spans="1:23" ht="15" thickBot="1">
      <c r="A55" s="266"/>
      <c r="C55" s="60" t="s">
        <v>98</v>
      </c>
      <c r="D55" s="34" t="s">
        <v>93</v>
      </c>
      <c r="E55" s="34" t="s">
        <v>93</v>
      </c>
      <c r="F55" s="34" t="s">
        <v>99</v>
      </c>
      <c r="G55" s="34" t="s">
        <v>99</v>
      </c>
      <c r="H55" s="34" t="s">
        <v>99</v>
      </c>
      <c r="I55" s="34" t="s">
        <v>99</v>
      </c>
      <c r="J55" s="34" t="s">
        <v>99</v>
      </c>
      <c r="K55" s="38" t="s">
        <v>99</v>
      </c>
      <c r="M55" s="34"/>
      <c r="N55" s="34"/>
      <c r="V55" s="58">
        <v>45047</v>
      </c>
      <c r="W55" s="52">
        <v>8</v>
      </c>
    </row>
    <row r="56" spans="1:23">
      <c r="A56" s="266"/>
      <c r="C56" s="35" t="s">
        <v>92</v>
      </c>
      <c r="D56" s="36" t="s">
        <v>93</v>
      </c>
      <c r="E56" s="36" t="s">
        <v>93</v>
      </c>
      <c r="F56" s="36" t="s">
        <v>93</v>
      </c>
      <c r="G56" s="36" t="s">
        <v>93</v>
      </c>
      <c r="H56" s="36" t="s">
        <v>95</v>
      </c>
      <c r="I56" s="36" t="s">
        <v>95</v>
      </c>
      <c r="J56" s="36" t="s">
        <v>95</v>
      </c>
      <c r="K56" s="37" t="s">
        <v>95</v>
      </c>
      <c r="M56" s="34"/>
      <c r="N56" s="34"/>
      <c r="V56" s="58">
        <v>45078</v>
      </c>
      <c r="W56" s="52">
        <v>8</v>
      </c>
    </row>
    <row r="57" spans="1:23">
      <c r="A57" s="266"/>
      <c r="C57" s="28" t="s">
        <v>92</v>
      </c>
      <c r="D57" s="34" t="s">
        <v>93</v>
      </c>
      <c r="E57" s="34" t="s">
        <v>93</v>
      </c>
      <c r="F57" s="34" t="s">
        <v>93</v>
      </c>
      <c r="G57" s="34" t="s">
        <v>93</v>
      </c>
      <c r="H57" s="34" t="s">
        <v>95</v>
      </c>
      <c r="I57" s="34" t="s">
        <v>95</v>
      </c>
      <c r="J57" s="34" t="s">
        <v>95</v>
      </c>
      <c r="K57" s="38" t="s">
        <v>95</v>
      </c>
      <c r="M57" s="34"/>
      <c r="N57" s="34"/>
      <c r="V57" s="58">
        <v>45108</v>
      </c>
      <c r="W57" s="52">
        <v>4</v>
      </c>
    </row>
    <row r="58" spans="1:23">
      <c r="A58" s="266"/>
      <c r="C58" s="28" t="s">
        <v>92</v>
      </c>
      <c r="D58" s="34" t="s">
        <v>93</v>
      </c>
      <c r="E58" s="34" t="s">
        <v>93</v>
      </c>
      <c r="F58" s="34" t="s">
        <v>93</v>
      </c>
      <c r="G58" s="34" t="s">
        <v>93</v>
      </c>
      <c r="H58" s="34" t="s">
        <v>95</v>
      </c>
      <c r="I58" s="34" t="s">
        <v>95</v>
      </c>
      <c r="J58" s="34" t="s">
        <v>95</v>
      </c>
      <c r="K58" s="38" t="s">
        <v>95</v>
      </c>
      <c r="M58" s="34"/>
      <c r="N58" s="34"/>
      <c r="V58" s="58">
        <v>45139</v>
      </c>
      <c r="W58" s="52">
        <v>4</v>
      </c>
    </row>
    <row r="59" spans="1:23" ht="15" thickBot="1">
      <c r="A59" s="266"/>
      <c r="C59" s="40" t="s">
        <v>92</v>
      </c>
      <c r="D59" s="41" t="s">
        <v>93</v>
      </c>
      <c r="E59" s="41" t="s">
        <v>93</v>
      </c>
      <c r="F59" s="34" t="s">
        <v>93</v>
      </c>
      <c r="G59" s="34" t="s">
        <v>93</v>
      </c>
      <c r="H59" s="34" t="s">
        <v>95</v>
      </c>
      <c r="I59" s="34" t="s">
        <v>95</v>
      </c>
      <c r="J59" s="34" t="s">
        <v>95</v>
      </c>
      <c r="K59" s="38" t="s">
        <v>95</v>
      </c>
      <c r="M59" s="34"/>
      <c r="N59" s="34"/>
      <c r="V59" s="58">
        <v>45170</v>
      </c>
      <c r="W59" s="52">
        <v>12</v>
      </c>
    </row>
    <row r="60" spans="1:23">
      <c r="A60" s="266" t="s">
        <v>133</v>
      </c>
      <c r="F60" s="35" t="s">
        <v>102</v>
      </c>
      <c r="G60" s="36" t="s">
        <v>93</v>
      </c>
      <c r="H60" s="36" t="s">
        <v>93</v>
      </c>
      <c r="I60" s="36" t="s">
        <v>93</v>
      </c>
      <c r="J60" s="36" t="s">
        <v>93</v>
      </c>
      <c r="K60" s="36" t="s">
        <v>94</v>
      </c>
      <c r="L60" s="36" t="s">
        <v>94</v>
      </c>
      <c r="M60" s="36" t="s">
        <v>94</v>
      </c>
      <c r="N60" s="36" t="s">
        <v>94</v>
      </c>
      <c r="O60" s="36" t="s">
        <v>94</v>
      </c>
      <c r="P60" s="36" t="s">
        <v>94</v>
      </c>
      <c r="Q60" s="36" t="s">
        <v>94</v>
      </c>
      <c r="R60" s="37" t="s">
        <v>94</v>
      </c>
      <c r="V60" s="58">
        <v>45200</v>
      </c>
      <c r="W60" s="52">
        <v>6</v>
      </c>
    </row>
    <row r="61" spans="1:23">
      <c r="A61" s="266"/>
      <c r="F61" s="28" t="s">
        <v>92</v>
      </c>
      <c r="G61" s="34" t="s">
        <v>93</v>
      </c>
      <c r="H61" s="34" t="s">
        <v>93</v>
      </c>
      <c r="I61" s="34" t="s">
        <v>93</v>
      </c>
      <c r="J61" s="34" t="s">
        <v>93</v>
      </c>
      <c r="K61" s="34" t="s">
        <v>95</v>
      </c>
      <c r="L61" s="34" t="s">
        <v>95</v>
      </c>
      <c r="M61" s="34" t="s">
        <v>95</v>
      </c>
      <c r="N61" s="34" t="s">
        <v>95</v>
      </c>
      <c r="R61" s="39"/>
      <c r="V61" s="58">
        <v>45231</v>
      </c>
      <c r="W61" s="52">
        <v>4</v>
      </c>
    </row>
    <row r="62" spans="1:23">
      <c r="A62" s="266"/>
      <c r="F62" s="28" t="s">
        <v>92</v>
      </c>
      <c r="G62" s="34" t="s">
        <v>93</v>
      </c>
      <c r="H62" s="34" t="s">
        <v>93</v>
      </c>
      <c r="I62" s="34" t="s">
        <v>93</v>
      </c>
      <c r="J62" s="34" t="s">
        <v>93</v>
      </c>
      <c r="K62" s="34" t="s">
        <v>95</v>
      </c>
      <c r="L62" s="34" t="s">
        <v>95</v>
      </c>
      <c r="M62" s="34" t="s">
        <v>95</v>
      </c>
      <c r="N62" s="34" t="s">
        <v>95</v>
      </c>
      <c r="O62" s="34"/>
      <c r="P62" s="34"/>
      <c r="R62" s="39"/>
      <c r="V62" s="58">
        <v>45261</v>
      </c>
      <c r="W62" s="52">
        <v>0</v>
      </c>
    </row>
    <row r="63" spans="1:23" ht="15" thickBot="1">
      <c r="A63" s="266"/>
      <c r="F63" s="40" t="s">
        <v>92</v>
      </c>
      <c r="G63" s="41" t="s">
        <v>93</v>
      </c>
      <c r="H63" s="41" t="s">
        <v>93</v>
      </c>
      <c r="I63" s="41" t="s">
        <v>93</v>
      </c>
      <c r="J63" s="41" t="s">
        <v>93</v>
      </c>
      <c r="K63" s="41" t="s">
        <v>95</v>
      </c>
      <c r="L63" s="41" t="s">
        <v>95</v>
      </c>
      <c r="M63" s="41" t="s">
        <v>95</v>
      </c>
      <c r="N63" s="41" t="s">
        <v>95</v>
      </c>
      <c r="O63" s="41"/>
      <c r="P63" s="41"/>
      <c r="Q63" s="48"/>
      <c r="R63" s="45"/>
    </row>
    <row r="64" spans="1:23">
      <c r="A64" s="266"/>
      <c r="E64" s="59" t="s">
        <v>98</v>
      </c>
      <c r="F64" s="34" t="s">
        <v>93</v>
      </c>
      <c r="G64" s="34" t="s">
        <v>93</v>
      </c>
      <c r="H64" s="34" t="s">
        <v>99</v>
      </c>
      <c r="I64" s="34" t="s">
        <v>99</v>
      </c>
      <c r="J64" s="34" t="s">
        <v>99</v>
      </c>
      <c r="K64" s="34" t="s">
        <v>99</v>
      </c>
      <c r="L64" s="34" t="s">
        <v>99</v>
      </c>
      <c r="M64" s="38" t="s">
        <v>99</v>
      </c>
    </row>
    <row r="65" spans="1:18">
      <c r="A65" s="266"/>
      <c r="E65" s="60" t="s">
        <v>98</v>
      </c>
      <c r="F65" s="34" t="s">
        <v>93</v>
      </c>
      <c r="G65" s="34" t="s">
        <v>93</v>
      </c>
      <c r="H65" s="34" t="s">
        <v>99</v>
      </c>
      <c r="I65" s="34" t="s">
        <v>99</v>
      </c>
      <c r="J65" s="34" t="s">
        <v>99</v>
      </c>
      <c r="K65" s="34" t="s">
        <v>99</v>
      </c>
      <c r="L65" s="34" t="s">
        <v>99</v>
      </c>
      <c r="M65" s="38" t="s">
        <v>99</v>
      </c>
    </row>
    <row r="66" spans="1:18">
      <c r="A66" s="266"/>
      <c r="E66" s="60" t="s">
        <v>98</v>
      </c>
      <c r="F66" s="34" t="s">
        <v>93</v>
      </c>
      <c r="G66" s="34" t="s">
        <v>93</v>
      </c>
      <c r="H66" s="34" t="s">
        <v>99</v>
      </c>
      <c r="I66" s="34" t="s">
        <v>99</v>
      </c>
      <c r="J66" s="34" t="s">
        <v>99</v>
      </c>
      <c r="K66" s="34" t="s">
        <v>99</v>
      </c>
      <c r="L66" s="34" t="s">
        <v>99</v>
      </c>
      <c r="M66" s="38" t="s">
        <v>99</v>
      </c>
    </row>
    <row r="67" spans="1:18">
      <c r="A67" s="266"/>
      <c r="E67" s="60" t="s">
        <v>98</v>
      </c>
      <c r="F67" s="34" t="s">
        <v>93</v>
      </c>
      <c r="G67" s="34" t="s">
        <v>93</v>
      </c>
      <c r="H67" s="34" t="s">
        <v>99</v>
      </c>
      <c r="I67" s="34" t="s">
        <v>99</v>
      </c>
      <c r="J67" s="34" t="s">
        <v>99</v>
      </c>
      <c r="K67" s="34" t="s">
        <v>99</v>
      </c>
      <c r="L67" s="34" t="s">
        <v>99</v>
      </c>
      <c r="M67" s="38" t="s">
        <v>99</v>
      </c>
    </row>
    <row r="68" spans="1:18">
      <c r="A68" s="266"/>
      <c r="E68" s="67"/>
      <c r="F68" s="68"/>
      <c r="G68" s="68"/>
      <c r="H68" s="68"/>
      <c r="I68" s="68"/>
      <c r="J68" s="68"/>
      <c r="K68" s="68"/>
      <c r="L68" s="68"/>
      <c r="M68" s="69"/>
    </row>
    <row r="69" spans="1:18" ht="15" thickBot="1">
      <c r="A69" s="266"/>
      <c r="E69" s="70"/>
      <c r="F69" s="71"/>
      <c r="G69" s="68"/>
      <c r="H69" s="68"/>
      <c r="I69" s="68"/>
      <c r="J69" s="68"/>
      <c r="K69" s="68"/>
      <c r="L69" s="68"/>
      <c r="M69" s="69"/>
    </row>
    <row r="70" spans="1:18">
      <c r="A70" s="266" t="s">
        <v>134</v>
      </c>
      <c r="G70" s="35" t="s">
        <v>92</v>
      </c>
      <c r="H70" s="36" t="s">
        <v>93</v>
      </c>
      <c r="I70" s="36" t="s">
        <v>93</v>
      </c>
      <c r="J70" s="36" t="s">
        <v>93</v>
      </c>
      <c r="K70" s="36" t="s">
        <v>93</v>
      </c>
      <c r="L70" s="36" t="s">
        <v>95</v>
      </c>
      <c r="M70" s="36" t="s">
        <v>95</v>
      </c>
      <c r="N70" s="36" t="s">
        <v>95</v>
      </c>
      <c r="O70" s="37" t="s">
        <v>95</v>
      </c>
      <c r="P70" s="34"/>
      <c r="Q70" s="34"/>
    </row>
    <row r="71" spans="1:18">
      <c r="A71" s="266"/>
      <c r="G71" s="28" t="s">
        <v>92</v>
      </c>
      <c r="H71" s="34" t="s">
        <v>93</v>
      </c>
      <c r="I71" s="34" t="s">
        <v>93</v>
      </c>
      <c r="J71" s="34" t="s">
        <v>93</v>
      </c>
      <c r="K71" s="34" t="s">
        <v>93</v>
      </c>
      <c r="L71" s="34" t="s">
        <v>95</v>
      </c>
      <c r="M71" s="34" t="s">
        <v>95</v>
      </c>
      <c r="N71" s="34" t="s">
        <v>95</v>
      </c>
      <c r="O71" s="38" t="s">
        <v>95</v>
      </c>
      <c r="P71" s="34"/>
      <c r="Q71" s="34"/>
    </row>
    <row r="72" spans="1:18">
      <c r="A72" s="266"/>
      <c r="G72" s="28" t="s">
        <v>92</v>
      </c>
      <c r="H72" s="34" t="s">
        <v>93</v>
      </c>
      <c r="I72" s="34" t="s">
        <v>93</v>
      </c>
      <c r="J72" s="34" t="s">
        <v>93</v>
      </c>
      <c r="K72" s="34" t="s">
        <v>93</v>
      </c>
      <c r="L72" s="34" t="s">
        <v>95</v>
      </c>
      <c r="M72" s="34" t="s">
        <v>95</v>
      </c>
      <c r="N72" s="34" t="s">
        <v>95</v>
      </c>
      <c r="O72" s="38" t="s">
        <v>95</v>
      </c>
    </row>
    <row r="73" spans="1:18">
      <c r="A73" s="266"/>
      <c r="G73" s="28" t="s">
        <v>92</v>
      </c>
      <c r="H73" s="34" t="s">
        <v>93</v>
      </c>
      <c r="I73" s="34" t="s">
        <v>93</v>
      </c>
      <c r="J73" s="34" t="s">
        <v>93</v>
      </c>
      <c r="K73" s="34" t="s">
        <v>93</v>
      </c>
      <c r="L73" s="34" t="s">
        <v>95</v>
      </c>
      <c r="M73" s="34" t="s">
        <v>95</v>
      </c>
      <c r="N73" s="34" t="s">
        <v>95</v>
      </c>
      <c r="O73" s="38" t="s">
        <v>95</v>
      </c>
    </row>
    <row r="74" spans="1:18">
      <c r="A74" s="266"/>
      <c r="C74" s="34"/>
      <c r="D74" s="34"/>
      <c r="G74" s="28" t="s">
        <v>92</v>
      </c>
      <c r="H74" s="34" t="s">
        <v>93</v>
      </c>
      <c r="I74" s="34" t="s">
        <v>93</v>
      </c>
      <c r="J74" s="34" t="s">
        <v>93</v>
      </c>
      <c r="K74" s="34" t="s">
        <v>93</v>
      </c>
      <c r="L74" s="34" t="s">
        <v>95</v>
      </c>
      <c r="M74" s="34" t="s">
        <v>95</v>
      </c>
      <c r="N74" s="34" t="s">
        <v>95</v>
      </c>
      <c r="O74" s="38" t="s">
        <v>95</v>
      </c>
    </row>
    <row r="75" spans="1:18">
      <c r="A75" s="266"/>
      <c r="C75" s="34"/>
      <c r="D75" s="34"/>
      <c r="G75" s="28" t="s">
        <v>92</v>
      </c>
      <c r="H75" s="34" t="s">
        <v>93</v>
      </c>
      <c r="I75" s="34" t="s">
        <v>93</v>
      </c>
      <c r="J75" s="34" t="s">
        <v>93</v>
      </c>
      <c r="K75" s="34" t="s">
        <v>93</v>
      </c>
      <c r="L75" s="34" t="s">
        <v>95</v>
      </c>
      <c r="M75" s="34" t="s">
        <v>95</v>
      </c>
      <c r="N75" s="34" t="s">
        <v>95</v>
      </c>
      <c r="O75" s="38" t="s">
        <v>95</v>
      </c>
    </row>
    <row r="76" spans="1:18">
      <c r="A76" s="266"/>
      <c r="C76" s="34"/>
      <c r="D76" s="34"/>
      <c r="G76" s="28" t="s">
        <v>92</v>
      </c>
      <c r="H76" s="34" t="s">
        <v>93</v>
      </c>
      <c r="I76" s="34" t="s">
        <v>93</v>
      </c>
      <c r="J76" s="34" t="s">
        <v>93</v>
      </c>
      <c r="K76" s="34" t="s">
        <v>93</v>
      </c>
      <c r="L76" s="34" t="s">
        <v>95</v>
      </c>
      <c r="M76" s="34" t="s">
        <v>95</v>
      </c>
      <c r="N76" s="34" t="s">
        <v>95</v>
      </c>
      <c r="O76" s="38" t="s">
        <v>95</v>
      </c>
    </row>
    <row r="77" spans="1:18" ht="15" thickBot="1">
      <c r="A77" s="266"/>
      <c r="C77" s="34"/>
      <c r="D77" s="34"/>
      <c r="G77" s="40" t="s">
        <v>92</v>
      </c>
      <c r="H77" s="34" t="s">
        <v>93</v>
      </c>
      <c r="I77" s="34" t="s">
        <v>93</v>
      </c>
      <c r="J77" s="34" t="s">
        <v>93</v>
      </c>
      <c r="K77" s="34" t="s">
        <v>93</v>
      </c>
      <c r="L77" s="34" t="s">
        <v>95</v>
      </c>
      <c r="M77" s="34" t="s">
        <v>95</v>
      </c>
      <c r="N77" s="34" t="s">
        <v>95</v>
      </c>
      <c r="O77" s="38" t="s">
        <v>95</v>
      </c>
    </row>
    <row r="78" spans="1:18">
      <c r="A78" s="266"/>
      <c r="C78" s="34"/>
      <c r="D78" s="34"/>
      <c r="H78" s="35" t="s">
        <v>92</v>
      </c>
      <c r="I78" s="36" t="s">
        <v>93</v>
      </c>
      <c r="J78" s="36" t="s">
        <v>93</v>
      </c>
      <c r="K78" s="36" t="s">
        <v>93</v>
      </c>
      <c r="L78" s="36" t="s">
        <v>93</v>
      </c>
      <c r="M78" s="36" t="s">
        <v>95</v>
      </c>
      <c r="N78" s="36" t="s">
        <v>95</v>
      </c>
      <c r="O78" s="36" t="s">
        <v>95</v>
      </c>
      <c r="P78" s="37" t="s">
        <v>95</v>
      </c>
      <c r="Q78" s="34"/>
      <c r="R78" s="34"/>
    </row>
    <row r="79" spans="1:18">
      <c r="A79" s="266"/>
      <c r="C79" s="34"/>
      <c r="D79" s="34"/>
      <c r="H79" s="28" t="s">
        <v>92</v>
      </c>
      <c r="I79" s="34" t="s">
        <v>93</v>
      </c>
      <c r="J79" s="34" t="s">
        <v>93</v>
      </c>
      <c r="K79" s="34" t="s">
        <v>93</v>
      </c>
      <c r="L79" s="34" t="s">
        <v>93</v>
      </c>
      <c r="M79" s="34" t="s">
        <v>95</v>
      </c>
      <c r="N79" s="34" t="s">
        <v>95</v>
      </c>
      <c r="O79" s="34" t="s">
        <v>95</v>
      </c>
      <c r="P79" s="38" t="s">
        <v>95</v>
      </c>
    </row>
    <row r="80" spans="1:18">
      <c r="A80" s="266"/>
      <c r="C80" s="34"/>
      <c r="D80" s="34"/>
      <c r="H80" s="28" t="s">
        <v>92</v>
      </c>
      <c r="I80" s="34" t="s">
        <v>93</v>
      </c>
      <c r="J80" s="34" t="s">
        <v>93</v>
      </c>
      <c r="K80" s="34" t="s">
        <v>93</v>
      </c>
      <c r="L80" s="34" t="s">
        <v>93</v>
      </c>
      <c r="M80" s="34" t="s">
        <v>95</v>
      </c>
      <c r="N80" s="34" t="s">
        <v>95</v>
      </c>
      <c r="O80" s="34" t="s">
        <v>95</v>
      </c>
      <c r="P80" s="38" t="s">
        <v>95</v>
      </c>
    </row>
    <row r="81" spans="1:23">
      <c r="A81" s="266"/>
      <c r="C81" s="34"/>
      <c r="D81" s="34"/>
      <c r="H81" s="28" t="s">
        <v>92</v>
      </c>
      <c r="I81" s="34" t="s">
        <v>93</v>
      </c>
      <c r="J81" s="34" t="s">
        <v>93</v>
      </c>
      <c r="K81" s="34" t="s">
        <v>93</v>
      </c>
      <c r="L81" s="34" t="s">
        <v>93</v>
      </c>
      <c r="M81" s="34" t="s">
        <v>95</v>
      </c>
      <c r="N81" s="34" t="s">
        <v>95</v>
      </c>
      <c r="O81" s="34" t="s">
        <v>95</v>
      </c>
      <c r="P81" s="38" t="s">
        <v>95</v>
      </c>
      <c r="Q81" s="34"/>
      <c r="R81" s="34"/>
    </row>
    <row r="82" spans="1:23" ht="15" thickBot="1">
      <c r="A82" s="266"/>
      <c r="C82" s="34"/>
      <c r="D82" s="34"/>
      <c r="H82" s="40" t="s">
        <v>92</v>
      </c>
      <c r="I82" s="41" t="s">
        <v>93</v>
      </c>
      <c r="J82" s="41" t="s">
        <v>93</v>
      </c>
      <c r="K82" s="41" t="s">
        <v>93</v>
      </c>
      <c r="L82" s="41" t="s">
        <v>93</v>
      </c>
      <c r="M82" s="41" t="s">
        <v>95</v>
      </c>
      <c r="N82" s="41" t="s">
        <v>95</v>
      </c>
      <c r="O82" s="41" t="s">
        <v>95</v>
      </c>
      <c r="P82" s="42" t="s">
        <v>95</v>
      </c>
    </row>
    <row r="83" spans="1:23">
      <c r="A83" s="266"/>
      <c r="C83" s="34"/>
      <c r="D83" s="34"/>
      <c r="H83" s="28" t="s">
        <v>92</v>
      </c>
      <c r="I83" s="34" t="s">
        <v>93</v>
      </c>
      <c r="J83" s="34" t="s">
        <v>93</v>
      </c>
      <c r="K83" s="34" t="s">
        <v>93</v>
      </c>
      <c r="L83" s="34" t="s">
        <v>93</v>
      </c>
      <c r="M83" s="34" t="s">
        <v>95</v>
      </c>
      <c r="N83" s="34" t="s">
        <v>95</v>
      </c>
      <c r="O83" s="34" t="s">
        <v>95</v>
      </c>
      <c r="P83" s="38" t="s">
        <v>95</v>
      </c>
    </row>
    <row r="84" spans="1:23" ht="15" thickBot="1">
      <c r="A84" s="266"/>
      <c r="C84" s="34"/>
      <c r="D84" s="34"/>
      <c r="H84" s="40" t="s">
        <v>92</v>
      </c>
      <c r="I84" s="41" t="s">
        <v>93</v>
      </c>
      <c r="J84" s="41" t="s">
        <v>93</v>
      </c>
      <c r="K84" s="41" t="s">
        <v>93</v>
      </c>
      <c r="L84" s="41" t="s">
        <v>93</v>
      </c>
      <c r="M84" s="41" t="s">
        <v>95</v>
      </c>
      <c r="N84" s="41" t="s">
        <v>95</v>
      </c>
      <c r="O84" s="41" t="s">
        <v>95</v>
      </c>
      <c r="P84" s="42" t="s">
        <v>95</v>
      </c>
    </row>
    <row r="85" spans="1:23">
      <c r="A85" s="266"/>
      <c r="C85" s="34"/>
      <c r="D85" s="34"/>
      <c r="G85" s="59" t="s">
        <v>98</v>
      </c>
      <c r="H85" s="36" t="s">
        <v>93</v>
      </c>
      <c r="I85" s="36" t="s">
        <v>93</v>
      </c>
      <c r="J85" s="36" t="s">
        <v>99</v>
      </c>
      <c r="K85" s="36" t="s">
        <v>99</v>
      </c>
      <c r="L85" s="36" t="s">
        <v>99</v>
      </c>
      <c r="M85" s="36" t="s">
        <v>99</v>
      </c>
      <c r="N85" s="36" t="s">
        <v>99</v>
      </c>
      <c r="O85" s="37" t="s">
        <v>99</v>
      </c>
    </row>
    <row r="86" spans="1:23" ht="15" thickBot="1">
      <c r="A86" s="266"/>
      <c r="C86" s="34"/>
      <c r="D86" s="34"/>
      <c r="G86" s="61" t="s">
        <v>98</v>
      </c>
      <c r="H86" s="41" t="s">
        <v>93</v>
      </c>
      <c r="I86" s="41" t="s">
        <v>93</v>
      </c>
      <c r="J86" s="34" t="s">
        <v>99</v>
      </c>
      <c r="K86" s="34" t="s">
        <v>99</v>
      </c>
      <c r="L86" s="34" t="s">
        <v>99</v>
      </c>
      <c r="M86" s="34" t="s">
        <v>99</v>
      </c>
      <c r="N86" s="34" t="s">
        <v>99</v>
      </c>
      <c r="O86" s="38" t="s">
        <v>99</v>
      </c>
    </row>
    <row r="87" spans="1:23">
      <c r="A87" s="266" t="s">
        <v>135</v>
      </c>
      <c r="J87" s="35" t="s">
        <v>92</v>
      </c>
      <c r="K87" s="36" t="s">
        <v>93</v>
      </c>
      <c r="L87" s="36" t="s">
        <v>93</v>
      </c>
      <c r="M87" s="36" t="s">
        <v>93</v>
      </c>
      <c r="N87" s="36" t="s">
        <v>93</v>
      </c>
      <c r="O87" s="36" t="s">
        <v>95</v>
      </c>
      <c r="P87" s="36" t="s">
        <v>95</v>
      </c>
      <c r="Q87" s="36" t="s">
        <v>95</v>
      </c>
      <c r="R87" s="37" t="s">
        <v>95</v>
      </c>
      <c r="S87" s="34"/>
      <c r="T87" s="34"/>
    </row>
    <row r="88" spans="1:23">
      <c r="A88" s="266"/>
      <c r="J88" s="28" t="s">
        <v>92</v>
      </c>
      <c r="K88" s="34" t="s">
        <v>93</v>
      </c>
      <c r="L88" s="34" t="s">
        <v>93</v>
      </c>
      <c r="M88" s="34" t="s">
        <v>93</v>
      </c>
      <c r="N88" s="34" t="s">
        <v>93</v>
      </c>
      <c r="O88" s="34" t="s">
        <v>95</v>
      </c>
      <c r="P88" s="34" t="s">
        <v>95</v>
      </c>
      <c r="Q88" s="34" t="s">
        <v>95</v>
      </c>
      <c r="R88" s="38" t="s">
        <v>95</v>
      </c>
      <c r="S88" s="34"/>
      <c r="T88" s="34"/>
    </row>
    <row r="89" spans="1:23" ht="15" thickBot="1">
      <c r="A89" s="266"/>
      <c r="J89" s="40" t="s">
        <v>92</v>
      </c>
      <c r="K89" s="41" t="s">
        <v>93</v>
      </c>
      <c r="L89" s="41" t="s">
        <v>93</v>
      </c>
      <c r="M89" s="41" t="s">
        <v>93</v>
      </c>
      <c r="N89" s="41" t="s">
        <v>93</v>
      </c>
      <c r="O89" s="41" t="s">
        <v>95</v>
      </c>
      <c r="P89" s="41" t="s">
        <v>95</v>
      </c>
      <c r="Q89" s="41" t="s">
        <v>95</v>
      </c>
      <c r="R89" s="42" t="s">
        <v>95</v>
      </c>
    </row>
    <row r="90" spans="1:23">
      <c r="A90" s="266"/>
      <c r="J90" s="28" t="s">
        <v>92</v>
      </c>
      <c r="K90" s="34" t="s">
        <v>93</v>
      </c>
      <c r="L90" s="34" t="s">
        <v>93</v>
      </c>
      <c r="M90" s="34" t="s">
        <v>93</v>
      </c>
      <c r="N90" s="34" t="s">
        <v>93</v>
      </c>
      <c r="O90" s="34" t="s">
        <v>95</v>
      </c>
      <c r="P90" s="34" t="s">
        <v>95</v>
      </c>
      <c r="Q90" s="34" t="s">
        <v>95</v>
      </c>
      <c r="R90" s="38" t="s">
        <v>95</v>
      </c>
    </row>
    <row r="91" spans="1:23" ht="15" thickBot="1">
      <c r="A91" s="266"/>
      <c r="J91" s="40" t="s">
        <v>92</v>
      </c>
      <c r="K91" s="41" t="s">
        <v>93</v>
      </c>
      <c r="L91" s="41" t="s">
        <v>93</v>
      </c>
      <c r="M91" s="41" t="s">
        <v>93</v>
      </c>
      <c r="N91" s="41" t="s">
        <v>93</v>
      </c>
      <c r="O91" s="41" t="s">
        <v>95</v>
      </c>
      <c r="P91" s="41" t="s">
        <v>95</v>
      </c>
      <c r="Q91" s="41" t="s">
        <v>95</v>
      </c>
      <c r="R91" s="42" t="s">
        <v>95</v>
      </c>
    </row>
    <row r="92" spans="1:23">
      <c r="A92" s="266"/>
      <c r="I92" s="59" t="s">
        <v>98</v>
      </c>
      <c r="J92" s="36" t="s">
        <v>93</v>
      </c>
      <c r="K92" s="36" t="s">
        <v>93</v>
      </c>
      <c r="L92" s="36" t="s">
        <v>99</v>
      </c>
      <c r="M92" s="36" t="s">
        <v>99</v>
      </c>
      <c r="N92" s="36" t="s">
        <v>99</v>
      </c>
      <c r="O92" s="36" t="s">
        <v>99</v>
      </c>
      <c r="P92" s="36" t="s">
        <v>99</v>
      </c>
      <c r="Q92" s="37" t="s">
        <v>99</v>
      </c>
    </row>
    <row r="93" spans="1:23" ht="15" thickBot="1">
      <c r="A93" s="266"/>
      <c r="I93" s="61" t="s">
        <v>98</v>
      </c>
      <c r="J93" s="41" t="s">
        <v>93</v>
      </c>
      <c r="K93" s="34" t="s">
        <v>93</v>
      </c>
      <c r="L93" s="34" t="s">
        <v>99</v>
      </c>
      <c r="M93" s="34" t="s">
        <v>99</v>
      </c>
      <c r="N93" s="34" t="s">
        <v>99</v>
      </c>
      <c r="O93" s="34" t="s">
        <v>99</v>
      </c>
      <c r="P93" s="34" t="s">
        <v>99</v>
      </c>
      <c r="Q93" s="38" t="s">
        <v>99</v>
      </c>
    </row>
    <row r="94" spans="1:23">
      <c r="A94" s="265" t="s">
        <v>136</v>
      </c>
      <c r="K94" s="35" t="s">
        <v>102</v>
      </c>
      <c r="L94" s="36" t="s">
        <v>93</v>
      </c>
      <c r="M94" s="36" t="s">
        <v>93</v>
      </c>
      <c r="N94" s="36" t="s">
        <v>93</v>
      </c>
      <c r="O94" s="36" t="s">
        <v>93</v>
      </c>
      <c r="P94" s="36" t="s">
        <v>94</v>
      </c>
      <c r="Q94" s="36" t="s">
        <v>94</v>
      </c>
      <c r="R94" s="36" t="s">
        <v>94</v>
      </c>
      <c r="S94" s="36" t="s">
        <v>94</v>
      </c>
      <c r="T94" s="36" t="s">
        <v>94</v>
      </c>
      <c r="U94" s="36" t="s">
        <v>94</v>
      </c>
      <c r="V94" s="36" t="s">
        <v>94</v>
      </c>
      <c r="W94" s="37" t="s">
        <v>94</v>
      </c>
    </row>
    <row r="95" spans="1:23">
      <c r="A95" s="265"/>
      <c r="K95" s="28" t="s">
        <v>102</v>
      </c>
      <c r="L95" s="34" t="s">
        <v>93</v>
      </c>
      <c r="M95" s="34" t="s">
        <v>93</v>
      </c>
      <c r="N95" s="34" t="s">
        <v>93</v>
      </c>
      <c r="O95" s="34" t="s">
        <v>93</v>
      </c>
      <c r="P95" s="34" t="s">
        <v>94</v>
      </c>
      <c r="Q95" s="34" t="s">
        <v>94</v>
      </c>
      <c r="R95" s="34" t="s">
        <v>94</v>
      </c>
      <c r="S95" s="34" t="s">
        <v>94</v>
      </c>
      <c r="T95" s="34" t="s">
        <v>94</v>
      </c>
      <c r="U95" s="34" t="s">
        <v>94</v>
      </c>
      <c r="V95" s="34" t="s">
        <v>94</v>
      </c>
      <c r="W95" s="38" t="s">
        <v>94</v>
      </c>
    </row>
    <row r="96" spans="1:23">
      <c r="A96" s="265"/>
      <c r="K96" s="28" t="s">
        <v>92</v>
      </c>
      <c r="L96" s="34" t="s">
        <v>93</v>
      </c>
      <c r="M96" s="34" t="s">
        <v>93</v>
      </c>
      <c r="N96" s="34" t="s">
        <v>93</v>
      </c>
      <c r="O96" s="34" t="s">
        <v>93</v>
      </c>
      <c r="P96" s="34" t="s">
        <v>95</v>
      </c>
      <c r="Q96" s="34" t="s">
        <v>95</v>
      </c>
      <c r="R96" s="34" t="s">
        <v>95</v>
      </c>
      <c r="S96" s="34" t="s">
        <v>95</v>
      </c>
      <c r="W96" s="39"/>
    </row>
    <row r="97" spans="1:24" ht="15" thickBot="1">
      <c r="A97" s="265"/>
      <c r="K97" s="40" t="s">
        <v>92</v>
      </c>
      <c r="L97" s="41" t="s">
        <v>93</v>
      </c>
      <c r="M97" s="41" t="s">
        <v>93</v>
      </c>
      <c r="N97" s="41" t="s">
        <v>93</v>
      </c>
      <c r="O97" s="41" t="s">
        <v>93</v>
      </c>
      <c r="P97" s="41" t="s">
        <v>95</v>
      </c>
      <c r="Q97" s="41" t="s">
        <v>95</v>
      </c>
      <c r="R97" s="41" t="s">
        <v>95</v>
      </c>
      <c r="S97" s="41" t="s">
        <v>95</v>
      </c>
      <c r="T97" s="48"/>
      <c r="U97" s="48"/>
      <c r="V97" s="48"/>
      <c r="W97" s="45"/>
    </row>
    <row r="98" spans="1:24">
      <c r="A98" s="265"/>
      <c r="K98" s="28" t="s">
        <v>92</v>
      </c>
      <c r="L98" s="34" t="s">
        <v>93</v>
      </c>
      <c r="M98" s="34" t="s">
        <v>93</v>
      </c>
      <c r="N98" s="34" t="s">
        <v>93</v>
      </c>
      <c r="O98" s="34" t="s">
        <v>93</v>
      </c>
      <c r="P98" s="34" t="s">
        <v>95</v>
      </c>
      <c r="Q98" s="34" t="s">
        <v>95</v>
      </c>
      <c r="R98" s="34" t="s">
        <v>95</v>
      </c>
      <c r="S98" s="38" t="s">
        <v>95</v>
      </c>
    </row>
    <row r="99" spans="1:24" ht="15" thickBot="1">
      <c r="A99" s="265"/>
      <c r="K99" s="40" t="s">
        <v>92</v>
      </c>
      <c r="L99" s="41" t="s">
        <v>93</v>
      </c>
      <c r="M99" s="41" t="s">
        <v>93</v>
      </c>
      <c r="N99" s="41" t="s">
        <v>93</v>
      </c>
      <c r="O99" s="41" t="s">
        <v>93</v>
      </c>
      <c r="P99" s="41" t="s">
        <v>95</v>
      </c>
      <c r="Q99" s="41" t="s">
        <v>95</v>
      </c>
      <c r="R99" s="41" t="s">
        <v>95</v>
      </c>
      <c r="S99" s="42" t="s">
        <v>95</v>
      </c>
    </row>
    <row r="100" spans="1:24">
      <c r="A100" s="265"/>
      <c r="K100" s="60" t="s">
        <v>98</v>
      </c>
      <c r="L100" s="34" t="s">
        <v>93</v>
      </c>
      <c r="M100" s="34" t="s">
        <v>93</v>
      </c>
      <c r="N100" s="34" t="s">
        <v>99</v>
      </c>
      <c r="O100" s="34" t="s">
        <v>99</v>
      </c>
      <c r="P100" s="34" t="s">
        <v>99</v>
      </c>
      <c r="Q100" s="34" t="s">
        <v>99</v>
      </c>
      <c r="R100" s="34" t="s">
        <v>99</v>
      </c>
      <c r="S100" s="38" t="s">
        <v>99</v>
      </c>
    </row>
    <row r="101" spans="1:24">
      <c r="A101" s="265"/>
      <c r="K101" s="60" t="s">
        <v>98</v>
      </c>
      <c r="L101" s="34" t="s">
        <v>93</v>
      </c>
      <c r="M101" s="34" t="s">
        <v>93</v>
      </c>
      <c r="N101" s="34" t="s">
        <v>99</v>
      </c>
      <c r="O101" s="34" t="s">
        <v>99</v>
      </c>
      <c r="P101" s="34" t="s">
        <v>99</v>
      </c>
      <c r="Q101" s="34" t="s">
        <v>99</v>
      </c>
      <c r="R101" s="34" t="s">
        <v>99</v>
      </c>
      <c r="S101" s="38" t="s">
        <v>99</v>
      </c>
    </row>
    <row r="102" spans="1:24">
      <c r="A102" s="265"/>
      <c r="K102" s="60" t="s">
        <v>98</v>
      </c>
      <c r="L102" s="34" t="s">
        <v>93</v>
      </c>
      <c r="M102" s="34" t="s">
        <v>93</v>
      </c>
      <c r="N102" s="34" t="s">
        <v>99</v>
      </c>
      <c r="O102" s="34" t="s">
        <v>99</v>
      </c>
      <c r="P102" s="34" t="s">
        <v>99</v>
      </c>
      <c r="Q102" s="34" t="s">
        <v>99</v>
      </c>
      <c r="R102" s="34" t="s">
        <v>99</v>
      </c>
      <c r="S102" s="38" t="s">
        <v>99</v>
      </c>
    </row>
    <row r="103" spans="1:24">
      <c r="A103" s="265"/>
      <c r="K103" s="60" t="s">
        <v>98</v>
      </c>
      <c r="L103" s="34" t="s">
        <v>93</v>
      </c>
      <c r="M103" s="34" t="s">
        <v>93</v>
      </c>
      <c r="N103" s="34" t="s">
        <v>99</v>
      </c>
      <c r="O103" s="34" t="s">
        <v>99</v>
      </c>
      <c r="P103" s="34" t="s">
        <v>99</v>
      </c>
      <c r="Q103" s="34" t="s">
        <v>99</v>
      </c>
      <c r="R103" s="34" t="s">
        <v>99</v>
      </c>
      <c r="S103" s="38" t="s">
        <v>99</v>
      </c>
    </row>
    <row r="104" spans="1:24">
      <c r="A104" s="265"/>
      <c r="K104" s="60" t="s">
        <v>98</v>
      </c>
      <c r="L104" s="34" t="s">
        <v>93</v>
      </c>
      <c r="M104" s="34" t="s">
        <v>93</v>
      </c>
      <c r="N104" s="34" t="s">
        <v>99</v>
      </c>
      <c r="O104" s="34" t="s">
        <v>99</v>
      </c>
      <c r="P104" s="34" t="s">
        <v>99</v>
      </c>
      <c r="Q104" s="34" t="s">
        <v>99</v>
      </c>
      <c r="R104" s="34" t="s">
        <v>99</v>
      </c>
      <c r="S104" s="38" t="s">
        <v>99</v>
      </c>
    </row>
    <row r="105" spans="1:24" ht="15" thickBot="1">
      <c r="A105" s="265"/>
      <c r="K105" s="61" t="s">
        <v>98</v>
      </c>
      <c r="L105" s="34" t="s">
        <v>93</v>
      </c>
      <c r="M105" s="34" t="s">
        <v>93</v>
      </c>
      <c r="N105" s="34" t="s">
        <v>99</v>
      </c>
      <c r="O105" s="34" t="s">
        <v>99</v>
      </c>
      <c r="P105" s="34" t="s">
        <v>99</v>
      </c>
      <c r="Q105" s="34" t="s">
        <v>99</v>
      </c>
      <c r="R105" s="34" t="s">
        <v>99</v>
      </c>
      <c r="S105" s="38" t="s">
        <v>99</v>
      </c>
    </row>
    <row r="106" spans="1:24">
      <c r="A106" s="265"/>
      <c r="L106" s="35" t="s">
        <v>102</v>
      </c>
      <c r="M106" s="36" t="s">
        <v>93</v>
      </c>
      <c r="N106" s="36" t="s">
        <v>93</v>
      </c>
      <c r="O106" s="36" t="s">
        <v>93</v>
      </c>
      <c r="P106" s="36" t="s">
        <v>93</v>
      </c>
      <c r="Q106" s="36" t="s">
        <v>94</v>
      </c>
      <c r="R106" s="36" t="s">
        <v>94</v>
      </c>
      <c r="S106" s="36" t="s">
        <v>94</v>
      </c>
      <c r="T106" s="36" t="s">
        <v>94</v>
      </c>
      <c r="U106" s="36" t="s">
        <v>94</v>
      </c>
      <c r="V106" s="36" t="s">
        <v>94</v>
      </c>
      <c r="W106" s="36" t="s">
        <v>94</v>
      </c>
      <c r="X106" s="37" t="s">
        <v>94</v>
      </c>
    </row>
    <row r="107" spans="1:24">
      <c r="A107" s="265"/>
      <c r="L107" s="28" t="s">
        <v>102</v>
      </c>
      <c r="M107" s="34" t="s">
        <v>93</v>
      </c>
      <c r="N107" s="34" t="s">
        <v>93</v>
      </c>
      <c r="O107" s="34" t="s">
        <v>93</v>
      </c>
      <c r="P107" s="34" t="s">
        <v>93</v>
      </c>
      <c r="Q107" s="34" t="s">
        <v>94</v>
      </c>
      <c r="R107" s="34" t="s">
        <v>94</v>
      </c>
      <c r="S107" s="34" t="s">
        <v>94</v>
      </c>
      <c r="T107" s="34" t="s">
        <v>94</v>
      </c>
      <c r="U107" s="34" t="s">
        <v>94</v>
      </c>
      <c r="V107" s="34" t="s">
        <v>94</v>
      </c>
      <c r="W107" s="34" t="s">
        <v>94</v>
      </c>
      <c r="X107" s="38" t="s">
        <v>94</v>
      </c>
    </row>
    <row r="108" spans="1:24">
      <c r="A108" s="265"/>
      <c r="L108" s="28" t="s">
        <v>102</v>
      </c>
      <c r="M108" s="34" t="s">
        <v>93</v>
      </c>
      <c r="N108" s="34" t="s">
        <v>93</v>
      </c>
      <c r="O108" s="34" t="s">
        <v>93</v>
      </c>
      <c r="P108" s="34" t="s">
        <v>93</v>
      </c>
      <c r="Q108" s="34" t="s">
        <v>94</v>
      </c>
      <c r="R108" s="34" t="s">
        <v>94</v>
      </c>
      <c r="S108" s="34" t="s">
        <v>94</v>
      </c>
      <c r="T108" s="34" t="s">
        <v>94</v>
      </c>
      <c r="U108" s="34" t="s">
        <v>94</v>
      </c>
      <c r="V108" s="34" t="s">
        <v>94</v>
      </c>
      <c r="W108" s="34" t="s">
        <v>94</v>
      </c>
      <c r="X108" s="38" t="s">
        <v>94</v>
      </c>
    </row>
    <row r="109" spans="1:24">
      <c r="A109" s="265"/>
      <c r="L109" s="28" t="s">
        <v>102</v>
      </c>
      <c r="M109" s="34" t="s">
        <v>93</v>
      </c>
      <c r="N109" s="34" t="s">
        <v>93</v>
      </c>
      <c r="O109" s="34" t="s">
        <v>93</v>
      </c>
      <c r="P109" s="34" t="s">
        <v>93</v>
      </c>
      <c r="Q109" s="34" t="s">
        <v>94</v>
      </c>
      <c r="R109" s="34" t="s">
        <v>94</v>
      </c>
      <c r="S109" s="34" t="s">
        <v>94</v>
      </c>
      <c r="T109" s="34" t="s">
        <v>94</v>
      </c>
      <c r="U109" s="34" t="s">
        <v>94</v>
      </c>
      <c r="V109" s="34" t="s">
        <v>94</v>
      </c>
      <c r="W109" s="34" t="s">
        <v>94</v>
      </c>
      <c r="X109" s="38" t="s">
        <v>94</v>
      </c>
    </row>
    <row r="110" spans="1:24">
      <c r="A110" s="265"/>
      <c r="L110" s="28" t="s">
        <v>92</v>
      </c>
      <c r="M110" s="34" t="s">
        <v>93</v>
      </c>
      <c r="N110" s="34" t="s">
        <v>93</v>
      </c>
      <c r="O110" s="34" t="s">
        <v>93</v>
      </c>
      <c r="P110" s="34" t="s">
        <v>93</v>
      </c>
      <c r="Q110" s="34" t="s">
        <v>95</v>
      </c>
      <c r="R110" s="34" t="s">
        <v>95</v>
      </c>
      <c r="S110" s="34" t="s">
        <v>95</v>
      </c>
      <c r="T110" s="34" t="s">
        <v>95</v>
      </c>
      <c r="X110" s="39"/>
    </row>
    <row r="111" spans="1:24" ht="15" thickBot="1">
      <c r="A111" s="265"/>
      <c r="L111" s="40" t="s">
        <v>92</v>
      </c>
      <c r="M111" s="41" t="s">
        <v>93</v>
      </c>
      <c r="N111" s="41" t="s">
        <v>93</v>
      </c>
      <c r="O111" s="41" t="s">
        <v>93</v>
      </c>
      <c r="P111" s="41" t="s">
        <v>93</v>
      </c>
      <c r="Q111" s="41" t="s">
        <v>95</v>
      </c>
      <c r="R111" s="41" t="s">
        <v>95</v>
      </c>
      <c r="S111" s="41" t="s">
        <v>95</v>
      </c>
      <c r="T111" s="41" t="s">
        <v>95</v>
      </c>
      <c r="U111" s="48"/>
      <c r="V111" s="48"/>
      <c r="W111" s="48"/>
      <c r="X111" s="45"/>
    </row>
    <row r="112" spans="1:24">
      <c r="A112" s="265"/>
      <c r="L112" s="28" t="s">
        <v>92</v>
      </c>
      <c r="M112" s="34" t="s">
        <v>93</v>
      </c>
      <c r="N112" s="34" t="s">
        <v>93</v>
      </c>
      <c r="O112" s="34" t="s">
        <v>93</v>
      </c>
      <c r="P112" s="34" t="s">
        <v>93</v>
      </c>
      <c r="Q112" s="34" t="s">
        <v>95</v>
      </c>
      <c r="R112" s="34" t="s">
        <v>95</v>
      </c>
      <c r="S112" s="34" t="s">
        <v>95</v>
      </c>
      <c r="T112" s="38" t="s">
        <v>95</v>
      </c>
    </row>
    <row r="113" spans="1:26" ht="15" thickBot="1">
      <c r="A113" s="265"/>
      <c r="L113" s="40" t="s">
        <v>92</v>
      </c>
      <c r="M113" s="41" t="s">
        <v>93</v>
      </c>
      <c r="N113" s="34" t="s">
        <v>93</v>
      </c>
      <c r="O113" s="34" t="s">
        <v>93</v>
      </c>
      <c r="P113" s="34" t="s">
        <v>93</v>
      </c>
      <c r="Q113" s="34" t="s">
        <v>95</v>
      </c>
      <c r="R113" s="34" t="s">
        <v>95</v>
      </c>
      <c r="S113" s="34" t="s">
        <v>95</v>
      </c>
      <c r="T113" s="38" t="s">
        <v>95</v>
      </c>
    </row>
    <row r="114" spans="1:26">
      <c r="A114" s="265" t="s">
        <v>137</v>
      </c>
      <c r="N114" s="35" t="s">
        <v>102</v>
      </c>
      <c r="O114" s="36" t="s">
        <v>93</v>
      </c>
      <c r="P114" s="36" t="s">
        <v>93</v>
      </c>
      <c r="Q114" s="36" t="s">
        <v>93</v>
      </c>
      <c r="R114" s="36" t="s">
        <v>93</v>
      </c>
      <c r="S114" s="36" t="s">
        <v>94</v>
      </c>
      <c r="T114" s="36" t="s">
        <v>94</v>
      </c>
      <c r="U114" s="36" t="s">
        <v>94</v>
      </c>
      <c r="V114" s="36" t="s">
        <v>94</v>
      </c>
      <c r="W114" s="36" t="s">
        <v>94</v>
      </c>
      <c r="X114" s="36" t="s">
        <v>94</v>
      </c>
      <c r="Y114" s="36" t="s">
        <v>94</v>
      </c>
      <c r="Z114" s="37" t="s">
        <v>94</v>
      </c>
    </row>
    <row r="115" spans="1:26">
      <c r="A115" s="265"/>
      <c r="N115" s="28" t="s">
        <v>102</v>
      </c>
      <c r="O115" s="34" t="s">
        <v>93</v>
      </c>
      <c r="P115" s="34" t="s">
        <v>93</v>
      </c>
      <c r="Q115" s="34" t="s">
        <v>93</v>
      </c>
      <c r="R115" s="34" t="s">
        <v>93</v>
      </c>
      <c r="S115" s="34" t="s">
        <v>94</v>
      </c>
      <c r="T115" s="34" t="s">
        <v>94</v>
      </c>
      <c r="U115" s="34" t="s">
        <v>94</v>
      </c>
      <c r="V115" s="34" t="s">
        <v>94</v>
      </c>
      <c r="W115" s="34" t="s">
        <v>94</v>
      </c>
      <c r="X115" s="34" t="s">
        <v>94</v>
      </c>
      <c r="Y115" s="34" t="s">
        <v>94</v>
      </c>
      <c r="Z115" s="38" t="s">
        <v>94</v>
      </c>
    </row>
    <row r="116" spans="1:26">
      <c r="A116" s="265"/>
      <c r="N116" s="28" t="s">
        <v>102</v>
      </c>
      <c r="O116" s="34" t="s">
        <v>93</v>
      </c>
      <c r="P116" s="34" t="s">
        <v>93</v>
      </c>
      <c r="Q116" s="34" t="s">
        <v>93</v>
      </c>
      <c r="R116" s="34" t="s">
        <v>93</v>
      </c>
      <c r="S116" s="34" t="s">
        <v>94</v>
      </c>
      <c r="T116" s="34" t="s">
        <v>94</v>
      </c>
      <c r="U116" s="34" t="s">
        <v>94</v>
      </c>
      <c r="V116" s="34" t="s">
        <v>94</v>
      </c>
      <c r="W116" s="34" t="s">
        <v>94</v>
      </c>
      <c r="X116" s="34" t="s">
        <v>94</v>
      </c>
      <c r="Y116" s="34" t="s">
        <v>94</v>
      </c>
      <c r="Z116" s="38" t="s">
        <v>94</v>
      </c>
    </row>
    <row r="117" spans="1:26" ht="15" thickBot="1">
      <c r="A117" s="265"/>
      <c r="N117" s="66" t="s">
        <v>92</v>
      </c>
      <c r="O117" s="41" t="s">
        <v>93</v>
      </c>
      <c r="P117" s="41" t="s">
        <v>93</v>
      </c>
      <c r="Q117" s="41" t="s">
        <v>93</v>
      </c>
      <c r="R117" s="41" t="s">
        <v>93</v>
      </c>
      <c r="S117" s="41" t="s">
        <v>95</v>
      </c>
      <c r="T117" s="41" t="s">
        <v>95</v>
      </c>
      <c r="U117" s="41" t="s">
        <v>95</v>
      </c>
      <c r="V117" s="41" t="s">
        <v>95</v>
      </c>
      <c r="W117" s="48"/>
      <c r="X117" s="48"/>
      <c r="Y117" s="48"/>
      <c r="Z117" s="45"/>
    </row>
    <row r="118" spans="1:26">
      <c r="A118" s="265"/>
      <c r="M118" s="59" t="s">
        <v>98</v>
      </c>
      <c r="N118" s="34" t="s">
        <v>93</v>
      </c>
      <c r="O118" s="34" t="s">
        <v>93</v>
      </c>
      <c r="P118" s="34" t="s">
        <v>99</v>
      </c>
      <c r="Q118" s="34" t="s">
        <v>99</v>
      </c>
      <c r="R118" s="34" t="s">
        <v>99</v>
      </c>
      <c r="S118" s="34" t="s">
        <v>99</v>
      </c>
      <c r="T118" s="34" t="s">
        <v>99</v>
      </c>
      <c r="U118" s="38" t="s">
        <v>99</v>
      </c>
    </row>
    <row r="119" spans="1:26">
      <c r="A119" s="265"/>
      <c r="M119" s="60" t="s">
        <v>98</v>
      </c>
      <c r="N119" s="34" t="s">
        <v>93</v>
      </c>
      <c r="O119" s="34" t="s">
        <v>93</v>
      </c>
      <c r="P119" s="34" t="s">
        <v>99</v>
      </c>
      <c r="Q119" s="34" t="s">
        <v>99</v>
      </c>
      <c r="R119" s="34" t="s">
        <v>99</v>
      </c>
      <c r="S119" s="34" t="s">
        <v>99</v>
      </c>
      <c r="T119" s="34" t="s">
        <v>99</v>
      </c>
      <c r="U119" s="38" t="s">
        <v>99</v>
      </c>
    </row>
    <row r="120" spans="1:26" ht="15" thickBot="1">
      <c r="A120" s="265"/>
      <c r="M120" s="61" t="s">
        <v>98</v>
      </c>
      <c r="N120" s="41" t="s">
        <v>93</v>
      </c>
      <c r="O120" s="41" t="s">
        <v>93</v>
      </c>
      <c r="P120" s="41" t="s">
        <v>99</v>
      </c>
      <c r="Q120" s="41" t="s">
        <v>99</v>
      </c>
      <c r="R120" s="41" t="s">
        <v>99</v>
      </c>
      <c r="S120" s="41" t="s">
        <v>99</v>
      </c>
      <c r="T120" s="41" t="s">
        <v>99</v>
      </c>
      <c r="U120" s="42" t="s">
        <v>99</v>
      </c>
    </row>
    <row r="121" spans="1:26">
      <c r="A121" s="265" t="s">
        <v>138</v>
      </c>
      <c r="O121" s="59" t="s">
        <v>98</v>
      </c>
      <c r="P121" s="36" t="s">
        <v>93</v>
      </c>
      <c r="Q121" s="36" t="s">
        <v>93</v>
      </c>
      <c r="R121" s="36" t="s">
        <v>99</v>
      </c>
      <c r="S121" s="36" t="s">
        <v>99</v>
      </c>
      <c r="T121" s="36" t="s">
        <v>99</v>
      </c>
      <c r="U121" s="36" t="s">
        <v>99</v>
      </c>
      <c r="V121" s="36" t="s">
        <v>99</v>
      </c>
      <c r="W121" s="37" t="s">
        <v>99</v>
      </c>
    </row>
    <row r="122" spans="1:26">
      <c r="A122" s="265"/>
      <c r="O122" s="60" t="s">
        <v>98</v>
      </c>
      <c r="P122" s="34" t="s">
        <v>93</v>
      </c>
      <c r="Q122" s="34" t="s">
        <v>93</v>
      </c>
      <c r="R122" s="34" t="s">
        <v>99</v>
      </c>
      <c r="S122" s="34" t="s">
        <v>99</v>
      </c>
      <c r="T122" s="34" t="s">
        <v>99</v>
      </c>
      <c r="U122" s="34" t="s">
        <v>99</v>
      </c>
      <c r="V122" s="34" t="s">
        <v>99</v>
      </c>
      <c r="W122" s="38" t="s">
        <v>99</v>
      </c>
    </row>
    <row r="123" spans="1:26">
      <c r="A123" s="265"/>
      <c r="O123" s="60" t="s">
        <v>98</v>
      </c>
      <c r="P123" s="34" t="s">
        <v>93</v>
      </c>
      <c r="Q123" s="34" t="s">
        <v>93</v>
      </c>
      <c r="R123" s="34" t="s">
        <v>99</v>
      </c>
      <c r="S123" s="34" t="s">
        <v>99</v>
      </c>
      <c r="T123" s="34" t="s">
        <v>99</v>
      </c>
      <c r="U123" s="34" t="s">
        <v>99</v>
      </c>
      <c r="V123" s="34" t="s">
        <v>99</v>
      </c>
      <c r="W123" s="38" t="s">
        <v>99</v>
      </c>
    </row>
    <row r="124" spans="1:26" ht="15" thickBot="1">
      <c r="A124" s="265"/>
      <c r="O124" s="61" t="s">
        <v>98</v>
      </c>
      <c r="P124" s="41" t="s">
        <v>93</v>
      </c>
      <c r="Q124" s="41" t="s">
        <v>93</v>
      </c>
      <c r="R124" s="41" t="s">
        <v>99</v>
      </c>
      <c r="S124" s="41" t="s">
        <v>99</v>
      </c>
      <c r="T124" s="41" t="s">
        <v>99</v>
      </c>
      <c r="U124" s="41" t="s">
        <v>99</v>
      </c>
      <c r="V124" s="41" t="s">
        <v>99</v>
      </c>
      <c r="W124" s="42" t="s">
        <v>99</v>
      </c>
    </row>
    <row r="125" spans="1:26">
      <c r="A125" s="265" t="s">
        <v>139</v>
      </c>
      <c r="Q125" s="21"/>
      <c r="R125" s="34"/>
      <c r="S125" s="34"/>
      <c r="T125" s="34"/>
      <c r="U125" s="34"/>
      <c r="V125" s="34"/>
      <c r="W125" s="34"/>
      <c r="X125" s="34"/>
      <c r="Y125" s="34"/>
    </row>
    <row r="126" spans="1:26">
      <c r="A126" s="265"/>
      <c r="Q126" s="21"/>
      <c r="R126" s="34"/>
      <c r="S126" s="34"/>
      <c r="T126" s="34"/>
      <c r="U126" s="34"/>
      <c r="V126" s="34"/>
      <c r="W126" s="34"/>
      <c r="X126" s="34"/>
      <c r="Y126" s="34"/>
    </row>
  </sheetData>
  <mergeCells count="8">
    <mergeCell ref="A121:A124"/>
    <mergeCell ref="A125:A126"/>
    <mergeCell ref="A48:A59"/>
    <mergeCell ref="A60:A69"/>
    <mergeCell ref="A70:A86"/>
    <mergeCell ref="A87:A93"/>
    <mergeCell ref="A94:A113"/>
    <mergeCell ref="A114:A120"/>
  </mergeCells>
  <phoneticPr fontId="8" type="noConversion"/>
  <conditionalFormatting sqref="D12:AB12">
    <cfRule type="cellIs" dxfId="31" priority="2" operator="greaterThan">
      <formula>$R$7</formula>
    </cfRule>
  </conditionalFormatting>
  <conditionalFormatting sqref="H13:V13">
    <cfRule type="cellIs" dxfId="30" priority="1" operator="greater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F275-587E-4E05-AC7A-4CA6B0326643}">
  <sheetPr codeName="Sheet6"/>
  <dimension ref="A1:BO324"/>
  <sheetViews>
    <sheetView zoomScale="80" zoomScaleNormal="80" workbookViewId="0">
      <pane xSplit="1" ySplit="20" topLeftCell="I76" activePane="bottomRight" state="frozen"/>
      <selection pane="bottomRight" activeCell="O1" sqref="O1:R7"/>
      <selection pane="bottomLeft" activeCell="A21" sqref="A21"/>
      <selection pane="topRight" activeCell="B1" sqref="B1"/>
    </sheetView>
  </sheetViews>
  <sheetFormatPr defaultRowHeight="14.45"/>
  <cols>
    <col min="1" max="1" width="11.140625" customWidth="1"/>
    <col min="4" max="57" width="11.28515625" customWidth="1"/>
  </cols>
  <sheetData>
    <row r="1" spans="2:57">
      <c r="B1" s="35" t="s">
        <v>92</v>
      </c>
      <c r="C1" s="36" t="s">
        <v>93</v>
      </c>
      <c r="D1" s="36" t="s">
        <v>94</v>
      </c>
      <c r="E1" s="36" t="s">
        <v>94</v>
      </c>
      <c r="F1" s="36" t="s">
        <v>94</v>
      </c>
      <c r="G1" s="37" t="s">
        <v>94</v>
      </c>
      <c r="O1" s="52"/>
      <c r="P1" s="53" t="s">
        <v>2</v>
      </c>
      <c r="Q1" s="53" t="s">
        <v>3</v>
      </c>
      <c r="R1" s="52"/>
      <c r="U1" s="21" t="s">
        <v>92</v>
      </c>
      <c r="V1" s="34" t="s">
        <v>93</v>
      </c>
      <c r="W1" s="34" t="s">
        <v>93</v>
      </c>
      <c r="X1" s="34" t="s">
        <v>93</v>
      </c>
      <c r="Y1" s="34" t="s">
        <v>93</v>
      </c>
      <c r="Z1" s="34" t="s">
        <v>95</v>
      </c>
      <c r="AA1" s="34" t="s">
        <v>95</v>
      </c>
      <c r="AB1" s="34" t="s">
        <v>95</v>
      </c>
      <c r="AC1" s="34" t="s">
        <v>95</v>
      </c>
    </row>
    <row r="2" spans="2:57">
      <c r="B2" s="28" t="s">
        <v>92</v>
      </c>
      <c r="C2" s="34" t="s">
        <v>93</v>
      </c>
      <c r="D2" s="34" t="s">
        <v>95</v>
      </c>
      <c r="E2" s="34" t="s">
        <v>95</v>
      </c>
      <c r="F2" s="34"/>
      <c r="G2" s="38"/>
      <c r="O2" s="53" t="s">
        <v>6</v>
      </c>
      <c r="P2" s="52">
        <v>37</v>
      </c>
      <c r="Q2" s="52">
        <f>P2*(1-0.12)</f>
        <v>32.56</v>
      </c>
      <c r="R2" s="52">
        <f>Q2*8.5</f>
        <v>276.76</v>
      </c>
      <c r="S2">
        <v>7</v>
      </c>
      <c r="U2" s="21" t="s">
        <v>98</v>
      </c>
      <c r="V2" s="34" t="s">
        <v>93</v>
      </c>
      <c r="W2" s="34" t="s">
        <v>93</v>
      </c>
      <c r="X2" s="34" t="s">
        <v>99</v>
      </c>
      <c r="Y2" s="34" t="s">
        <v>99</v>
      </c>
      <c r="Z2" s="34" t="s">
        <v>99</v>
      </c>
      <c r="AA2" s="34" t="s">
        <v>99</v>
      </c>
      <c r="AB2" s="34" t="s">
        <v>99</v>
      </c>
      <c r="AC2" s="34" t="s">
        <v>99</v>
      </c>
    </row>
    <row r="3" spans="2:57" ht="15" thickBot="1">
      <c r="B3" s="40" t="s">
        <v>98</v>
      </c>
      <c r="C3" s="41" t="s">
        <v>93</v>
      </c>
      <c r="D3" s="41" t="s">
        <v>99</v>
      </c>
      <c r="E3" s="41" t="s">
        <v>99</v>
      </c>
      <c r="F3" s="41" t="s">
        <v>99</v>
      </c>
      <c r="G3" s="45"/>
      <c r="M3" s="21" t="s">
        <v>90</v>
      </c>
      <c r="O3" s="53" t="s">
        <v>7</v>
      </c>
      <c r="P3" s="52">
        <v>14</v>
      </c>
      <c r="Q3" s="52">
        <f>P3*(1-0.12)</f>
        <v>12.32</v>
      </c>
      <c r="R3" s="52"/>
      <c r="S3">
        <f>(Q2*7)-50</f>
        <v>177.92000000000002</v>
      </c>
      <c r="U3" s="21" t="s">
        <v>102</v>
      </c>
      <c r="V3" s="34" t="s">
        <v>93</v>
      </c>
      <c r="W3" s="34" t="s">
        <v>93</v>
      </c>
      <c r="X3" s="34" t="s">
        <v>93</v>
      </c>
      <c r="Y3" s="34" t="s">
        <v>93</v>
      </c>
      <c r="Z3" s="34" t="s">
        <v>94</v>
      </c>
      <c r="AA3" s="34" t="s">
        <v>94</v>
      </c>
      <c r="AB3" s="34" t="s">
        <v>94</v>
      </c>
      <c r="AC3" s="34" t="s">
        <v>94</v>
      </c>
      <c r="AD3" s="34" t="s">
        <v>94</v>
      </c>
      <c r="AE3" s="34" t="s">
        <v>94</v>
      </c>
      <c r="AF3" s="34" t="s">
        <v>94</v>
      </c>
      <c r="AG3" s="34" t="s">
        <v>94</v>
      </c>
    </row>
    <row r="4" spans="2:57">
      <c r="O4" s="53" t="s">
        <v>8</v>
      </c>
      <c r="P4" s="52">
        <v>5</v>
      </c>
      <c r="Q4" s="52">
        <f t="shared" ref="Q4:Q6" si="0">P4*(1-0.12)</f>
        <v>4.4000000000000004</v>
      </c>
      <c r="R4" s="52"/>
      <c r="S4">
        <f>S3/(S3+R2)</f>
        <v>0.39130817278085689</v>
      </c>
      <c r="U4" s="84" t="s">
        <v>102</v>
      </c>
      <c r="V4" s="82" t="s">
        <v>93</v>
      </c>
      <c r="W4" s="82" t="s">
        <v>93</v>
      </c>
      <c r="X4" s="82" t="s">
        <v>93</v>
      </c>
      <c r="Y4" s="82" t="s">
        <v>93</v>
      </c>
      <c r="Z4" s="82" t="s">
        <v>94</v>
      </c>
      <c r="AA4" s="82" t="s">
        <v>94</v>
      </c>
      <c r="AB4" s="82" t="s">
        <v>94</v>
      </c>
      <c r="AC4" s="82" t="s">
        <v>94</v>
      </c>
      <c r="AD4" s="82" t="s">
        <v>94</v>
      </c>
      <c r="AE4" s="82" t="s">
        <v>94</v>
      </c>
      <c r="AF4" s="83" t="s">
        <v>152</v>
      </c>
    </row>
    <row r="5" spans="2:57">
      <c r="B5" s="21"/>
      <c r="C5" s="21"/>
      <c r="D5" s="21"/>
      <c r="I5" t="s">
        <v>73</v>
      </c>
      <c r="O5" s="53" t="s">
        <v>10</v>
      </c>
      <c r="P5" s="52">
        <v>11</v>
      </c>
      <c r="Q5" s="52">
        <f t="shared" si="0"/>
        <v>9.68</v>
      </c>
      <c r="R5" s="52">
        <f>P6+P5+P4</f>
        <v>39</v>
      </c>
    </row>
    <row r="6" spans="2:57">
      <c r="B6" s="21"/>
      <c r="C6" s="21"/>
      <c r="O6" s="53" t="s">
        <v>11</v>
      </c>
      <c r="P6" s="52">
        <v>23</v>
      </c>
      <c r="Q6" s="52">
        <f t="shared" si="0"/>
        <v>20.239999999999998</v>
      </c>
      <c r="R6" s="52"/>
    </row>
    <row r="7" spans="2:57">
      <c r="B7" s="21"/>
      <c r="C7" s="21"/>
      <c r="D7" s="21"/>
      <c r="O7" s="52"/>
      <c r="P7" s="52">
        <f>SUM(P2:P6)</f>
        <v>90</v>
      </c>
      <c r="Q7" s="52" t="s">
        <v>12</v>
      </c>
      <c r="R7" s="64">
        <f>(R5+(Q3)+(Q2*0.4))*(1-0.12)</f>
        <v>56.622719999999994</v>
      </c>
      <c r="X7">
        <f>6*7</f>
        <v>42</v>
      </c>
    </row>
    <row r="8" spans="2:57" ht="12" customHeight="1" thickBot="1">
      <c r="B8" s="21"/>
      <c r="C8" s="21"/>
    </row>
    <row r="9" spans="2:57">
      <c r="B9" t="s">
        <v>8</v>
      </c>
      <c r="C9" s="35" t="s">
        <v>74</v>
      </c>
      <c r="D9" s="36">
        <f t="shared" ref="D9:AI9" si="1">COUNTIF(D22:D624,"LT-CAD")*2</f>
        <v>0</v>
      </c>
      <c r="E9" s="36">
        <f t="shared" si="1"/>
        <v>0</v>
      </c>
      <c r="F9" s="36">
        <f t="shared" si="1"/>
        <v>0</v>
      </c>
      <c r="G9" s="36">
        <f t="shared" si="1"/>
        <v>0</v>
      </c>
      <c r="H9" s="36">
        <f t="shared" si="1"/>
        <v>0</v>
      </c>
      <c r="I9" s="36">
        <f t="shared" si="1"/>
        <v>2</v>
      </c>
      <c r="J9" s="36">
        <f t="shared" si="1"/>
        <v>2</v>
      </c>
      <c r="K9" s="36">
        <f t="shared" si="1"/>
        <v>4</v>
      </c>
      <c r="L9" s="36">
        <f t="shared" si="1"/>
        <v>8</v>
      </c>
      <c r="M9" s="36">
        <f t="shared" si="1"/>
        <v>8</v>
      </c>
      <c r="N9" s="36">
        <f t="shared" si="1"/>
        <v>8</v>
      </c>
      <c r="O9" s="36">
        <f t="shared" si="1"/>
        <v>8</v>
      </c>
      <c r="P9" s="36">
        <f t="shared" si="1"/>
        <v>12</v>
      </c>
      <c r="Q9" s="36">
        <f t="shared" si="1"/>
        <v>10</v>
      </c>
      <c r="R9" s="36">
        <f t="shared" si="1"/>
        <v>10</v>
      </c>
      <c r="S9" s="77">
        <f t="shared" si="1"/>
        <v>12</v>
      </c>
      <c r="T9" s="36">
        <f t="shared" si="1"/>
        <v>8</v>
      </c>
      <c r="U9" s="36">
        <f t="shared" si="1"/>
        <v>8</v>
      </c>
      <c r="V9" s="36">
        <f t="shared" si="1"/>
        <v>8</v>
      </c>
      <c r="W9" s="36">
        <f t="shared" si="1"/>
        <v>12</v>
      </c>
      <c r="X9" s="36">
        <f t="shared" si="1"/>
        <v>12</v>
      </c>
      <c r="Y9" s="36">
        <f t="shared" si="1"/>
        <v>12</v>
      </c>
      <c r="Z9" s="36">
        <f t="shared" si="1"/>
        <v>12</v>
      </c>
      <c r="AA9" s="36">
        <f t="shared" si="1"/>
        <v>8</v>
      </c>
      <c r="AB9" s="36">
        <f t="shared" si="1"/>
        <v>10</v>
      </c>
      <c r="AC9" s="36">
        <f t="shared" si="1"/>
        <v>12</v>
      </c>
      <c r="AD9" s="36">
        <f t="shared" si="1"/>
        <v>14</v>
      </c>
      <c r="AE9" s="36">
        <f t="shared" si="1"/>
        <v>14</v>
      </c>
      <c r="AF9" s="36">
        <f t="shared" si="1"/>
        <v>10</v>
      </c>
      <c r="AG9" s="36">
        <f t="shared" si="1"/>
        <v>12</v>
      </c>
      <c r="AH9" s="36">
        <f t="shared" si="1"/>
        <v>16</v>
      </c>
      <c r="AI9" s="36">
        <f t="shared" si="1"/>
        <v>20</v>
      </c>
      <c r="AJ9" s="36">
        <f t="shared" ref="AJ9:BE9" si="2">COUNTIF(AJ22:AJ624,"LT-CAD")*2</f>
        <v>18</v>
      </c>
      <c r="AK9" s="36">
        <f t="shared" si="2"/>
        <v>20</v>
      </c>
      <c r="AL9" s="36">
        <f t="shared" si="2"/>
        <v>18</v>
      </c>
      <c r="AM9" s="36">
        <f t="shared" si="2"/>
        <v>14</v>
      </c>
      <c r="AN9" s="36">
        <f t="shared" si="2"/>
        <v>14</v>
      </c>
      <c r="AO9" s="36">
        <f t="shared" si="2"/>
        <v>12</v>
      </c>
      <c r="AP9" s="36">
        <f t="shared" si="2"/>
        <v>8</v>
      </c>
      <c r="AQ9" s="36">
        <f t="shared" si="2"/>
        <v>4</v>
      </c>
      <c r="AR9" s="36">
        <f t="shared" si="2"/>
        <v>4</v>
      </c>
      <c r="AS9" s="36">
        <f t="shared" si="2"/>
        <v>0</v>
      </c>
      <c r="AT9" s="36">
        <f t="shared" si="2"/>
        <v>0</v>
      </c>
      <c r="AU9" s="36">
        <f t="shared" si="2"/>
        <v>0</v>
      </c>
      <c r="AV9" s="36">
        <f t="shared" si="2"/>
        <v>0</v>
      </c>
      <c r="AW9" s="36">
        <f t="shared" si="2"/>
        <v>0</v>
      </c>
      <c r="AX9" s="36">
        <f t="shared" si="2"/>
        <v>0</v>
      </c>
      <c r="AY9" s="36">
        <f t="shared" si="2"/>
        <v>0</v>
      </c>
      <c r="AZ9" s="36">
        <f t="shared" si="2"/>
        <v>0</v>
      </c>
      <c r="BA9" s="36">
        <f t="shared" si="2"/>
        <v>0</v>
      </c>
      <c r="BB9" s="36">
        <f t="shared" si="2"/>
        <v>0</v>
      </c>
      <c r="BC9" s="36">
        <f t="shared" si="2"/>
        <v>0</v>
      </c>
      <c r="BD9" s="36">
        <f t="shared" si="2"/>
        <v>0</v>
      </c>
      <c r="BE9" s="36">
        <f t="shared" si="2"/>
        <v>0</v>
      </c>
    </row>
    <row r="10" spans="2:57">
      <c r="B10" t="s">
        <v>11</v>
      </c>
      <c r="C10" s="28" t="s">
        <v>75</v>
      </c>
      <c r="D10" s="34">
        <f t="shared" ref="D10:AI10" si="3">COUNTIF(D22:D624,"LT-FO")*2</f>
        <v>8</v>
      </c>
      <c r="E10" s="34">
        <f t="shared" si="3"/>
        <v>16</v>
      </c>
      <c r="F10" s="34">
        <f t="shared" si="3"/>
        <v>24</v>
      </c>
      <c r="G10" s="34">
        <f t="shared" si="3"/>
        <v>16</v>
      </c>
      <c r="H10" s="34">
        <f t="shared" si="3"/>
        <v>24</v>
      </c>
      <c r="I10" s="34">
        <f t="shared" si="3"/>
        <v>22</v>
      </c>
      <c r="J10" s="34">
        <f t="shared" si="3"/>
        <v>14</v>
      </c>
      <c r="K10" s="34">
        <f t="shared" si="3"/>
        <v>20</v>
      </c>
      <c r="L10" s="34">
        <f t="shared" si="3"/>
        <v>30</v>
      </c>
      <c r="M10" s="34">
        <f t="shared" si="3"/>
        <v>24</v>
      </c>
      <c r="N10" s="34">
        <f t="shared" si="3"/>
        <v>38</v>
      </c>
      <c r="O10" s="34">
        <f t="shared" si="3"/>
        <v>36</v>
      </c>
      <c r="P10" s="34">
        <f t="shared" si="3"/>
        <v>26</v>
      </c>
      <c r="Q10" s="34">
        <f t="shared" si="3"/>
        <v>26</v>
      </c>
      <c r="R10" s="34">
        <f t="shared" si="3"/>
        <v>22</v>
      </c>
      <c r="S10" s="34">
        <f t="shared" si="3"/>
        <v>34</v>
      </c>
      <c r="T10" s="34">
        <f t="shared" si="3"/>
        <v>34</v>
      </c>
      <c r="U10" s="34">
        <f t="shared" si="3"/>
        <v>34</v>
      </c>
      <c r="V10" s="34">
        <f t="shared" si="3"/>
        <v>32</v>
      </c>
      <c r="W10" s="34">
        <f t="shared" si="3"/>
        <v>20</v>
      </c>
      <c r="X10" s="34">
        <f t="shared" si="3"/>
        <v>20</v>
      </c>
      <c r="Y10" s="34">
        <f t="shared" si="3"/>
        <v>20</v>
      </c>
      <c r="Z10" s="34">
        <f t="shared" si="3"/>
        <v>12</v>
      </c>
      <c r="AA10" s="34">
        <f t="shared" si="3"/>
        <v>8</v>
      </c>
      <c r="AB10" s="34">
        <f t="shared" si="3"/>
        <v>8</v>
      </c>
      <c r="AC10" s="34">
        <f t="shared" si="3"/>
        <v>16</v>
      </c>
      <c r="AD10" s="34">
        <f t="shared" si="3"/>
        <v>24</v>
      </c>
      <c r="AE10" s="34">
        <f t="shared" si="3"/>
        <v>32</v>
      </c>
      <c r="AF10" s="34">
        <f t="shared" si="3"/>
        <v>24</v>
      </c>
      <c r="AG10" s="34">
        <f t="shared" si="3"/>
        <v>26</v>
      </c>
      <c r="AH10" s="34">
        <f t="shared" si="3"/>
        <v>22</v>
      </c>
      <c r="AI10" s="34">
        <f t="shared" si="3"/>
        <v>20</v>
      </c>
      <c r="AJ10" s="34">
        <f t="shared" ref="AJ10:BE10" si="4">COUNTIF(AJ22:AJ624,"LT-FO")*2</f>
        <v>20</v>
      </c>
      <c r="AK10" s="34">
        <f t="shared" si="4"/>
        <v>16</v>
      </c>
      <c r="AL10" s="34">
        <f t="shared" si="4"/>
        <v>24</v>
      </c>
      <c r="AM10" s="34">
        <f t="shared" si="4"/>
        <v>18</v>
      </c>
      <c r="AN10" s="34">
        <f t="shared" si="4"/>
        <v>30</v>
      </c>
      <c r="AO10" s="34">
        <f t="shared" si="4"/>
        <v>24</v>
      </c>
      <c r="AP10" s="34">
        <f t="shared" si="4"/>
        <v>24</v>
      </c>
      <c r="AQ10" s="34">
        <f t="shared" si="4"/>
        <v>24</v>
      </c>
      <c r="AR10" s="34">
        <f t="shared" si="4"/>
        <v>24</v>
      </c>
      <c r="AS10" s="34">
        <f t="shared" si="4"/>
        <v>24</v>
      </c>
      <c r="AT10" s="34">
        <f t="shared" si="4"/>
        <v>24</v>
      </c>
      <c r="AU10" s="34">
        <f t="shared" si="4"/>
        <v>24</v>
      </c>
      <c r="AV10" s="34">
        <f t="shared" si="4"/>
        <v>24</v>
      </c>
      <c r="AW10" s="34">
        <f t="shared" si="4"/>
        <v>24</v>
      </c>
      <c r="AX10" s="34">
        <f t="shared" si="4"/>
        <v>24</v>
      </c>
      <c r="AY10" s="34">
        <f t="shared" si="4"/>
        <v>24</v>
      </c>
      <c r="AZ10" s="34">
        <f t="shared" si="4"/>
        <v>24</v>
      </c>
      <c r="BA10" s="34">
        <f t="shared" si="4"/>
        <v>24</v>
      </c>
      <c r="BB10" s="34">
        <f t="shared" si="4"/>
        <v>24</v>
      </c>
      <c r="BC10" s="34">
        <f t="shared" si="4"/>
        <v>24</v>
      </c>
      <c r="BD10" s="34">
        <f t="shared" si="4"/>
        <v>24</v>
      </c>
      <c r="BE10" s="34">
        <f t="shared" si="4"/>
        <v>24</v>
      </c>
    </row>
    <row r="11" spans="2:57" ht="15" thickBot="1">
      <c r="B11" t="s">
        <v>10</v>
      </c>
      <c r="C11" s="40" t="s">
        <v>76</v>
      </c>
      <c r="D11" s="41">
        <f t="shared" ref="D11:M11" si="5">COUNTIF(D22:D624,"LT-CP")*2</f>
        <v>12</v>
      </c>
      <c r="E11" s="41">
        <f t="shared" si="5"/>
        <v>12</v>
      </c>
      <c r="F11" s="41">
        <f t="shared" si="5"/>
        <v>16</v>
      </c>
      <c r="G11" s="41">
        <f t="shared" si="5"/>
        <v>16</v>
      </c>
      <c r="H11" s="41">
        <f t="shared" si="5"/>
        <v>20</v>
      </c>
      <c r="I11" s="41">
        <f t="shared" si="5"/>
        <v>20</v>
      </c>
      <c r="J11" s="41">
        <f t="shared" si="5"/>
        <v>22</v>
      </c>
      <c r="K11" s="41">
        <f t="shared" si="5"/>
        <v>22</v>
      </c>
      <c r="L11" s="41">
        <f t="shared" si="5"/>
        <v>20</v>
      </c>
      <c r="M11" s="41">
        <f t="shared" si="5"/>
        <v>20</v>
      </c>
      <c r="N11" s="41">
        <f t="shared" ref="N11:BE11" si="6">COUNTIF(N22:N624,"LT-CP")*2</f>
        <v>16</v>
      </c>
      <c r="O11" s="41">
        <f t="shared" si="6"/>
        <v>16</v>
      </c>
      <c r="P11" s="41">
        <f t="shared" si="6"/>
        <v>22</v>
      </c>
      <c r="Q11" s="41">
        <f t="shared" si="6"/>
        <v>22</v>
      </c>
      <c r="R11" s="41">
        <f t="shared" si="6"/>
        <v>28</v>
      </c>
      <c r="S11" s="41">
        <f t="shared" si="6"/>
        <v>28</v>
      </c>
      <c r="T11" s="41">
        <f t="shared" si="6"/>
        <v>32</v>
      </c>
      <c r="U11" s="41">
        <f t="shared" si="6"/>
        <v>32</v>
      </c>
      <c r="V11" s="41">
        <f t="shared" si="6"/>
        <v>26</v>
      </c>
      <c r="W11" s="41">
        <f t="shared" si="6"/>
        <v>26</v>
      </c>
      <c r="X11" s="41">
        <f t="shared" si="6"/>
        <v>20</v>
      </c>
      <c r="Y11" s="41">
        <f t="shared" si="6"/>
        <v>20</v>
      </c>
      <c r="Z11" s="41">
        <f t="shared" si="6"/>
        <v>18</v>
      </c>
      <c r="AA11" s="41">
        <f t="shared" si="6"/>
        <v>18</v>
      </c>
      <c r="AB11" s="41">
        <f t="shared" si="6"/>
        <v>16</v>
      </c>
      <c r="AC11" s="41">
        <f t="shared" si="6"/>
        <v>16</v>
      </c>
      <c r="AD11" s="41">
        <f t="shared" si="6"/>
        <v>14</v>
      </c>
      <c r="AE11" s="41">
        <f t="shared" si="6"/>
        <v>14</v>
      </c>
      <c r="AF11" s="41">
        <f t="shared" si="6"/>
        <v>14</v>
      </c>
      <c r="AG11" s="41">
        <f t="shared" si="6"/>
        <v>14</v>
      </c>
      <c r="AH11" s="41">
        <f t="shared" si="6"/>
        <v>16</v>
      </c>
      <c r="AI11" s="41">
        <f t="shared" si="6"/>
        <v>16</v>
      </c>
      <c r="AJ11" s="41">
        <f t="shared" si="6"/>
        <v>18</v>
      </c>
      <c r="AK11" s="41">
        <f t="shared" si="6"/>
        <v>18</v>
      </c>
      <c r="AL11" s="41">
        <f t="shared" si="6"/>
        <v>18</v>
      </c>
      <c r="AM11" s="41">
        <f t="shared" si="6"/>
        <v>18</v>
      </c>
      <c r="AN11" s="41">
        <f t="shared" si="6"/>
        <v>18</v>
      </c>
      <c r="AO11" s="41">
        <f t="shared" si="6"/>
        <v>18</v>
      </c>
      <c r="AP11" s="41">
        <f t="shared" si="6"/>
        <v>18</v>
      </c>
      <c r="AQ11" s="41">
        <f t="shared" si="6"/>
        <v>18</v>
      </c>
      <c r="AR11" s="41">
        <f t="shared" si="6"/>
        <v>18</v>
      </c>
      <c r="AS11" s="41">
        <f t="shared" si="6"/>
        <v>18</v>
      </c>
      <c r="AT11" s="41">
        <f t="shared" si="6"/>
        <v>18</v>
      </c>
      <c r="AU11" s="41">
        <f t="shared" si="6"/>
        <v>18</v>
      </c>
      <c r="AV11" s="41">
        <f t="shared" si="6"/>
        <v>18</v>
      </c>
      <c r="AW11" s="41">
        <f t="shared" si="6"/>
        <v>18</v>
      </c>
      <c r="AX11" s="41">
        <f t="shared" si="6"/>
        <v>18</v>
      </c>
      <c r="AY11" s="41">
        <f t="shared" si="6"/>
        <v>18</v>
      </c>
      <c r="AZ11" s="41">
        <f t="shared" si="6"/>
        <v>18</v>
      </c>
      <c r="BA11" s="41">
        <f t="shared" si="6"/>
        <v>18</v>
      </c>
      <c r="BB11" s="41">
        <f t="shared" si="6"/>
        <v>18</v>
      </c>
      <c r="BC11" s="41">
        <f t="shared" si="6"/>
        <v>18</v>
      </c>
      <c r="BD11" s="41">
        <f t="shared" si="6"/>
        <v>16</v>
      </c>
      <c r="BE11" s="41">
        <f t="shared" si="6"/>
        <v>16</v>
      </c>
    </row>
    <row r="12" spans="2:57">
      <c r="B12" t="s">
        <v>77</v>
      </c>
      <c r="D12" s="21">
        <f>SUM(D9:D11)</f>
        <v>20</v>
      </c>
      <c r="E12" s="21">
        <f t="shared" ref="E12:AA12" si="7">SUM(E9:E11)</f>
        <v>28</v>
      </c>
      <c r="F12" s="21">
        <f>SUM(F9:F11)</f>
        <v>40</v>
      </c>
      <c r="G12" s="21">
        <f t="shared" si="7"/>
        <v>32</v>
      </c>
      <c r="H12" s="21">
        <f t="shared" si="7"/>
        <v>44</v>
      </c>
      <c r="I12" s="21">
        <f t="shared" si="7"/>
        <v>44</v>
      </c>
      <c r="J12" s="21">
        <f t="shared" si="7"/>
        <v>38</v>
      </c>
      <c r="K12" s="21">
        <f t="shared" si="7"/>
        <v>46</v>
      </c>
      <c r="L12" s="21">
        <f t="shared" si="7"/>
        <v>58</v>
      </c>
      <c r="M12" s="21">
        <f t="shared" si="7"/>
        <v>52</v>
      </c>
      <c r="N12" s="65">
        <f t="shared" si="7"/>
        <v>62</v>
      </c>
      <c r="O12" s="21">
        <f t="shared" si="7"/>
        <v>60</v>
      </c>
      <c r="P12" s="21">
        <f t="shared" si="7"/>
        <v>60</v>
      </c>
      <c r="Q12" s="21">
        <f t="shared" si="7"/>
        <v>58</v>
      </c>
      <c r="R12" s="21">
        <f t="shared" si="7"/>
        <v>60</v>
      </c>
      <c r="S12" s="21">
        <f t="shared" si="7"/>
        <v>74</v>
      </c>
      <c r="T12" s="21">
        <f t="shared" si="7"/>
        <v>74</v>
      </c>
      <c r="U12" s="21">
        <f t="shared" si="7"/>
        <v>74</v>
      </c>
      <c r="V12" s="21">
        <f t="shared" si="7"/>
        <v>66</v>
      </c>
      <c r="W12" s="21">
        <f t="shared" si="7"/>
        <v>58</v>
      </c>
      <c r="X12" s="21">
        <f t="shared" si="7"/>
        <v>52</v>
      </c>
      <c r="Y12" s="21">
        <f t="shared" si="7"/>
        <v>52</v>
      </c>
      <c r="Z12" s="21">
        <f t="shared" si="7"/>
        <v>42</v>
      </c>
      <c r="AA12" s="21">
        <f t="shared" si="7"/>
        <v>34</v>
      </c>
      <c r="AB12" s="21">
        <f>SUM(AB9:AB11)</f>
        <v>34</v>
      </c>
      <c r="AC12" s="21">
        <f t="shared" ref="AC12:AE12" si="8">SUM(AC9:AC11)</f>
        <v>44</v>
      </c>
      <c r="AD12" s="21">
        <f t="shared" si="8"/>
        <v>52</v>
      </c>
      <c r="AE12" s="21">
        <f t="shared" si="8"/>
        <v>60</v>
      </c>
      <c r="AF12" s="21">
        <f t="shared" ref="AF12" si="9">SUM(AF9:AF11)</f>
        <v>48</v>
      </c>
      <c r="AG12" s="21">
        <f t="shared" ref="AG12" si="10">SUM(AG9:AG11)</f>
        <v>52</v>
      </c>
      <c r="AH12" s="21">
        <f t="shared" ref="AH12" si="11">SUM(AH9:AH11)</f>
        <v>54</v>
      </c>
      <c r="AI12" s="21">
        <f t="shared" ref="AI12" si="12">SUM(AI9:AI11)</f>
        <v>56</v>
      </c>
      <c r="AJ12" s="21">
        <f t="shared" ref="AJ12" si="13">SUM(AJ9:AJ11)</f>
        <v>56</v>
      </c>
      <c r="AK12" s="21">
        <f t="shared" ref="AK12:AT12" si="14">SUM(AK9:AK11)</f>
        <v>54</v>
      </c>
      <c r="AL12" s="21">
        <f t="shared" si="14"/>
        <v>60</v>
      </c>
      <c r="AM12" s="21">
        <f t="shared" si="14"/>
        <v>50</v>
      </c>
      <c r="AN12" s="21">
        <f t="shared" si="14"/>
        <v>62</v>
      </c>
      <c r="AO12" s="21">
        <f t="shared" si="14"/>
        <v>54</v>
      </c>
      <c r="AP12" s="21">
        <f t="shared" si="14"/>
        <v>50</v>
      </c>
      <c r="AQ12" s="21">
        <f t="shared" si="14"/>
        <v>46</v>
      </c>
      <c r="AR12" s="21">
        <f t="shared" si="14"/>
        <v>46</v>
      </c>
      <c r="AS12" s="21">
        <f t="shared" si="14"/>
        <v>42</v>
      </c>
      <c r="AT12" s="21">
        <f t="shared" si="14"/>
        <v>42</v>
      </c>
      <c r="AU12" s="21">
        <f t="shared" ref="AU12:AV12" si="15">SUM(AU9:AU11)</f>
        <v>42</v>
      </c>
      <c r="AV12" s="21">
        <f t="shared" si="15"/>
        <v>42</v>
      </c>
      <c r="AW12" s="21">
        <f t="shared" ref="AW12:BE12" si="16">SUM(AW9:AW11)</f>
        <v>42</v>
      </c>
      <c r="AX12" s="21">
        <f t="shared" si="16"/>
        <v>42</v>
      </c>
      <c r="AY12" s="21">
        <f t="shared" si="16"/>
        <v>42</v>
      </c>
      <c r="AZ12" s="21">
        <f t="shared" si="16"/>
        <v>42</v>
      </c>
      <c r="BA12" s="21">
        <f t="shared" si="16"/>
        <v>42</v>
      </c>
      <c r="BB12" s="21">
        <f t="shared" si="16"/>
        <v>42</v>
      </c>
      <c r="BC12" s="21">
        <f t="shared" si="16"/>
        <v>42</v>
      </c>
      <c r="BD12" s="21">
        <f t="shared" si="16"/>
        <v>40</v>
      </c>
      <c r="BE12" s="21">
        <f t="shared" si="16"/>
        <v>40</v>
      </c>
    </row>
    <row r="13" spans="2:57">
      <c r="D13" s="63">
        <f t="shared" ref="D13:H13" si="17">D12-$R$7</f>
        <v>-36.622719999999994</v>
      </c>
      <c r="E13" s="63">
        <f t="shared" si="17"/>
        <v>-28.622719999999994</v>
      </c>
      <c r="F13" s="63">
        <f t="shared" si="17"/>
        <v>-16.622719999999994</v>
      </c>
      <c r="G13" s="63">
        <f t="shared" si="17"/>
        <v>-24.622719999999994</v>
      </c>
      <c r="H13" s="63">
        <f t="shared" si="17"/>
        <v>-12.622719999999994</v>
      </c>
      <c r="I13" s="63">
        <f t="shared" ref="I13:K13" si="18">I12-$R$7</f>
        <v>-12.622719999999994</v>
      </c>
      <c r="J13" s="63">
        <f t="shared" si="18"/>
        <v>-18.622719999999994</v>
      </c>
      <c r="K13" s="63">
        <f t="shared" si="18"/>
        <v>-10.622719999999994</v>
      </c>
      <c r="L13" s="63">
        <f>L12-$R$7</f>
        <v>1.3772800000000061</v>
      </c>
      <c r="M13" s="63">
        <f>M12-$R$7</f>
        <v>-4.6227199999999939</v>
      </c>
      <c r="N13" s="63">
        <f t="shared" ref="N13:AB13" si="19">N12-$R$7</f>
        <v>5.3772800000000061</v>
      </c>
      <c r="O13" s="63">
        <f t="shared" si="19"/>
        <v>3.3772800000000061</v>
      </c>
      <c r="P13" s="63">
        <f t="shared" si="19"/>
        <v>3.3772800000000061</v>
      </c>
      <c r="Q13" s="63">
        <f t="shared" si="19"/>
        <v>1.3772800000000061</v>
      </c>
      <c r="R13" s="63">
        <f t="shared" si="19"/>
        <v>3.3772800000000061</v>
      </c>
      <c r="S13" s="63">
        <f t="shared" si="19"/>
        <v>17.377280000000006</v>
      </c>
      <c r="T13" s="63">
        <f t="shared" si="19"/>
        <v>17.377280000000006</v>
      </c>
      <c r="U13" s="63">
        <f t="shared" si="19"/>
        <v>17.377280000000006</v>
      </c>
      <c r="V13" s="63">
        <f t="shared" si="19"/>
        <v>9.3772800000000061</v>
      </c>
      <c r="W13" s="63">
        <f t="shared" si="19"/>
        <v>1.3772800000000061</v>
      </c>
      <c r="X13" s="63">
        <f t="shared" si="19"/>
        <v>-4.6227199999999939</v>
      </c>
      <c r="Y13" s="63">
        <f t="shared" si="19"/>
        <v>-4.6227199999999939</v>
      </c>
      <c r="Z13" s="63">
        <f t="shared" si="19"/>
        <v>-14.622719999999994</v>
      </c>
      <c r="AA13" s="63">
        <f t="shared" si="19"/>
        <v>-22.622719999999994</v>
      </c>
      <c r="AB13" s="63">
        <f t="shared" si="19"/>
        <v>-22.622719999999994</v>
      </c>
      <c r="AC13" s="63">
        <f t="shared" ref="AC13:AE13" si="20">AC12-$R$7</f>
        <v>-12.622719999999994</v>
      </c>
      <c r="AD13" s="63">
        <f t="shared" si="20"/>
        <v>-4.6227199999999939</v>
      </c>
      <c r="AE13" s="63">
        <f t="shared" si="20"/>
        <v>3.3772800000000061</v>
      </c>
      <c r="AF13" s="63">
        <f t="shared" ref="AF13:AI13" si="21">AF12-$R$7</f>
        <v>-8.6227199999999939</v>
      </c>
      <c r="AG13" s="63">
        <f t="shared" si="21"/>
        <v>-4.6227199999999939</v>
      </c>
      <c r="AH13" s="63">
        <f t="shared" si="21"/>
        <v>-2.6227199999999939</v>
      </c>
      <c r="AI13" s="63">
        <f t="shared" si="21"/>
        <v>-0.62271999999999395</v>
      </c>
      <c r="AJ13" s="63">
        <f t="shared" ref="AJ13:AK13" si="22">AJ12-$R$7</f>
        <v>-0.62271999999999395</v>
      </c>
      <c r="AK13" s="63">
        <f t="shared" si="22"/>
        <v>-2.6227199999999939</v>
      </c>
      <c r="AL13" s="63">
        <f t="shared" ref="AL13:AT13" si="23">AL12-$R$7</f>
        <v>3.3772800000000061</v>
      </c>
      <c r="AM13" s="63">
        <f t="shared" si="23"/>
        <v>-6.6227199999999939</v>
      </c>
      <c r="AN13" s="63">
        <f t="shared" si="23"/>
        <v>5.3772800000000061</v>
      </c>
      <c r="AO13" s="63">
        <f t="shared" si="23"/>
        <v>-2.6227199999999939</v>
      </c>
      <c r="AP13" s="63">
        <f t="shared" si="23"/>
        <v>-6.6227199999999939</v>
      </c>
      <c r="AQ13" s="63">
        <f t="shared" si="23"/>
        <v>-10.622719999999994</v>
      </c>
      <c r="AR13" s="63">
        <f t="shared" si="23"/>
        <v>-10.622719999999994</v>
      </c>
      <c r="AS13" s="63">
        <f t="shared" si="23"/>
        <v>-14.622719999999994</v>
      </c>
      <c r="AT13" s="63">
        <f t="shared" si="23"/>
        <v>-14.622719999999994</v>
      </c>
      <c r="AU13" s="63">
        <f t="shared" ref="AU13:AV13" si="24">AU12-$R$7</f>
        <v>-14.622719999999994</v>
      </c>
      <c r="AV13" s="63">
        <f t="shared" si="24"/>
        <v>-14.622719999999994</v>
      </c>
      <c r="AW13" s="63">
        <f t="shared" ref="AW13:BE13" si="25">AW12-$R$7</f>
        <v>-14.622719999999994</v>
      </c>
      <c r="AX13" s="63">
        <f t="shared" si="25"/>
        <v>-14.622719999999994</v>
      </c>
      <c r="AY13" s="63">
        <f t="shared" si="25"/>
        <v>-14.622719999999994</v>
      </c>
      <c r="AZ13" s="63">
        <f t="shared" si="25"/>
        <v>-14.622719999999994</v>
      </c>
      <c r="BA13" s="63">
        <f t="shared" si="25"/>
        <v>-14.622719999999994</v>
      </c>
      <c r="BB13" s="63">
        <f t="shared" si="25"/>
        <v>-14.622719999999994</v>
      </c>
      <c r="BC13" s="63">
        <f t="shared" si="25"/>
        <v>-14.622719999999994</v>
      </c>
      <c r="BD13" s="63">
        <f t="shared" si="25"/>
        <v>-16.622719999999994</v>
      </c>
      <c r="BE13" s="63">
        <f t="shared" si="25"/>
        <v>-16.622719999999994</v>
      </c>
    </row>
    <row r="14" spans="2:57">
      <c r="AA14" s="21"/>
    </row>
    <row r="15" spans="2:57">
      <c r="D15" s="21">
        <v>2023</v>
      </c>
      <c r="E15" s="21">
        <v>2023</v>
      </c>
      <c r="F15" s="21">
        <v>2023</v>
      </c>
      <c r="G15" s="21">
        <v>2023</v>
      </c>
      <c r="H15" s="21">
        <v>2023</v>
      </c>
      <c r="I15" s="21">
        <v>2023</v>
      </c>
      <c r="J15" s="21">
        <v>2023</v>
      </c>
      <c r="K15" s="21">
        <v>2023</v>
      </c>
      <c r="L15" s="21">
        <v>2023</v>
      </c>
      <c r="M15" s="21">
        <v>2023</v>
      </c>
      <c r="N15" s="21">
        <v>2023</v>
      </c>
      <c r="O15" s="21">
        <v>2023</v>
      </c>
      <c r="P15" s="21">
        <v>2023</v>
      </c>
      <c r="Q15" s="21">
        <v>2023</v>
      </c>
      <c r="R15" s="21">
        <v>2023</v>
      </c>
      <c r="S15" s="21">
        <v>2023</v>
      </c>
      <c r="T15" s="21">
        <v>2024</v>
      </c>
      <c r="U15" s="21">
        <v>2024</v>
      </c>
      <c r="V15" s="21">
        <v>2024</v>
      </c>
      <c r="W15" s="21">
        <v>2024</v>
      </c>
      <c r="X15" s="21">
        <v>2024</v>
      </c>
      <c r="Y15" s="21">
        <v>2024</v>
      </c>
      <c r="Z15" s="21">
        <v>2024</v>
      </c>
      <c r="AA15" s="21">
        <v>2024</v>
      </c>
      <c r="AB15" s="21">
        <v>2024</v>
      </c>
      <c r="AC15" s="21">
        <v>2024</v>
      </c>
      <c r="AD15" s="21">
        <v>2024</v>
      </c>
      <c r="AE15" s="21">
        <v>2024</v>
      </c>
      <c r="AF15" s="21">
        <v>2024</v>
      </c>
      <c r="AG15" s="21">
        <v>2024</v>
      </c>
      <c r="AH15" s="21">
        <v>2024</v>
      </c>
      <c r="AI15" s="21">
        <v>2024</v>
      </c>
      <c r="AJ15" s="21">
        <v>2024</v>
      </c>
      <c r="AK15" s="21">
        <v>2024</v>
      </c>
      <c r="AL15" s="21">
        <v>2024</v>
      </c>
      <c r="AM15" s="21">
        <v>2024</v>
      </c>
      <c r="AN15" s="21">
        <v>2024</v>
      </c>
      <c r="AO15" s="21">
        <v>2024</v>
      </c>
      <c r="AP15" s="21">
        <v>2024</v>
      </c>
      <c r="AQ15" s="21">
        <v>2024</v>
      </c>
      <c r="AR15" s="21">
        <v>2025</v>
      </c>
      <c r="AS15" s="21">
        <v>2025</v>
      </c>
      <c r="AT15" s="21">
        <v>2025</v>
      </c>
      <c r="AU15" s="21">
        <v>2025</v>
      </c>
      <c r="AV15" s="21">
        <v>2025</v>
      </c>
      <c r="AW15" s="21">
        <v>2025</v>
      </c>
      <c r="AX15" s="21">
        <v>2025</v>
      </c>
      <c r="AY15" s="21">
        <v>2025</v>
      </c>
      <c r="AZ15" s="21">
        <v>2025</v>
      </c>
      <c r="BA15" s="21">
        <v>2025</v>
      </c>
      <c r="BB15" s="21">
        <v>2025</v>
      </c>
      <c r="BC15" s="21">
        <v>2025</v>
      </c>
      <c r="BD15" s="21">
        <v>2025</v>
      </c>
      <c r="BE15" s="21">
        <v>2025</v>
      </c>
    </row>
    <row r="16" spans="2:57">
      <c r="D16" s="43" t="s">
        <v>103</v>
      </c>
      <c r="E16" s="43" t="s">
        <v>104</v>
      </c>
      <c r="F16" s="43" t="s">
        <v>105</v>
      </c>
      <c r="G16" s="43" t="s">
        <v>106</v>
      </c>
      <c r="H16" s="43" t="s">
        <v>107</v>
      </c>
      <c r="I16" s="43" t="s">
        <v>108</v>
      </c>
      <c r="J16" s="43" t="s">
        <v>109</v>
      </c>
      <c r="K16" s="43" t="s">
        <v>110</v>
      </c>
      <c r="L16" s="43" t="s">
        <v>111</v>
      </c>
      <c r="M16" s="43" t="s">
        <v>112</v>
      </c>
      <c r="N16" s="43" t="s">
        <v>113</v>
      </c>
      <c r="O16" s="43" t="s">
        <v>114</v>
      </c>
      <c r="P16" s="43" t="s">
        <v>115</v>
      </c>
      <c r="Q16" s="43" t="s">
        <v>116</v>
      </c>
      <c r="R16" s="43" t="s">
        <v>117</v>
      </c>
      <c r="S16" s="43" t="s">
        <v>118</v>
      </c>
      <c r="T16" s="43" t="s">
        <v>119</v>
      </c>
      <c r="U16" s="43" t="s">
        <v>120</v>
      </c>
      <c r="V16" s="43" t="s">
        <v>121</v>
      </c>
      <c r="W16" s="43" t="s">
        <v>122</v>
      </c>
      <c r="X16" s="43" t="s">
        <v>123</v>
      </c>
      <c r="Y16" s="43" t="s">
        <v>124</v>
      </c>
      <c r="Z16" s="43" t="s">
        <v>125</v>
      </c>
      <c r="AA16" s="43" t="s">
        <v>126</v>
      </c>
      <c r="AB16" s="43" t="s">
        <v>103</v>
      </c>
      <c r="AC16" s="43" t="s">
        <v>104</v>
      </c>
      <c r="AD16" s="43" t="s">
        <v>105</v>
      </c>
      <c r="AE16" s="43" t="s">
        <v>106</v>
      </c>
      <c r="AF16" s="43" t="s">
        <v>107</v>
      </c>
      <c r="AG16" s="43" t="s">
        <v>108</v>
      </c>
      <c r="AH16" s="43" t="s">
        <v>109</v>
      </c>
      <c r="AI16" s="43" t="s">
        <v>110</v>
      </c>
      <c r="AJ16" s="43" t="s">
        <v>111</v>
      </c>
      <c r="AK16" s="43" t="s">
        <v>112</v>
      </c>
      <c r="AL16" s="43" t="s">
        <v>113</v>
      </c>
      <c r="AM16" s="43" t="s">
        <v>114</v>
      </c>
      <c r="AN16" s="43" t="s">
        <v>115</v>
      </c>
      <c r="AO16" s="43" t="s">
        <v>116</v>
      </c>
      <c r="AP16" s="43" t="s">
        <v>117</v>
      </c>
      <c r="AQ16" s="43" t="s">
        <v>118</v>
      </c>
      <c r="AR16" s="43" t="s">
        <v>119</v>
      </c>
      <c r="AS16" s="43" t="s">
        <v>120</v>
      </c>
      <c r="AT16" s="43" t="s">
        <v>121</v>
      </c>
      <c r="AU16" s="43" t="s">
        <v>122</v>
      </c>
      <c r="AV16" s="43" t="s">
        <v>123</v>
      </c>
      <c r="AW16" s="43" t="s">
        <v>124</v>
      </c>
      <c r="AX16" s="43" t="s">
        <v>125</v>
      </c>
      <c r="AY16" s="43" t="s">
        <v>126</v>
      </c>
      <c r="AZ16" s="43" t="s">
        <v>103</v>
      </c>
      <c r="BA16" s="43" t="s">
        <v>104</v>
      </c>
      <c r="BB16" s="43" t="s">
        <v>105</v>
      </c>
      <c r="BC16" s="43" t="s">
        <v>106</v>
      </c>
      <c r="BD16" s="43" t="s">
        <v>107</v>
      </c>
      <c r="BE16" s="43" t="s">
        <v>108</v>
      </c>
    </row>
    <row r="17" spans="1:57">
      <c r="D17" s="44">
        <v>5</v>
      </c>
      <c r="E17" s="44">
        <v>5</v>
      </c>
      <c r="F17" s="44">
        <v>6</v>
      </c>
      <c r="G17" s="44">
        <v>6</v>
      </c>
      <c r="H17" s="44">
        <v>7</v>
      </c>
      <c r="I17" s="44">
        <v>7</v>
      </c>
      <c r="J17" s="44">
        <v>8</v>
      </c>
      <c r="K17" s="44">
        <v>8</v>
      </c>
      <c r="L17" s="44">
        <v>9</v>
      </c>
      <c r="M17" s="44">
        <v>9</v>
      </c>
      <c r="N17" s="44">
        <v>10</v>
      </c>
      <c r="O17" s="44">
        <v>10</v>
      </c>
      <c r="P17" s="44">
        <v>11</v>
      </c>
      <c r="Q17" s="44">
        <v>11</v>
      </c>
      <c r="R17" s="44">
        <v>12</v>
      </c>
      <c r="S17" s="44">
        <v>12</v>
      </c>
      <c r="T17" s="44">
        <v>13</v>
      </c>
      <c r="U17" s="44">
        <v>13</v>
      </c>
      <c r="V17" s="44">
        <v>14</v>
      </c>
      <c r="W17" s="44">
        <v>14</v>
      </c>
      <c r="X17" s="44">
        <v>15</v>
      </c>
      <c r="Y17" s="44">
        <v>15</v>
      </c>
      <c r="Z17" s="44">
        <v>16</v>
      </c>
      <c r="AA17" s="44">
        <v>16</v>
      </c>
      <c r="AB17" s="44">
        <v>17</v>
      </c>
      <c r="AC17" s="44">
        <v>17</v>
      </c>
      <c r="AD17" s="44">
        <v>18</v>
      </c>
      <c r="AE17" s="44">
        <v>18</v>
      </c>
      <c r="AF17" s="44">
        <v>19</v>
      </c>
      <c r="AG17" s="44">
        <v>19</v>
      </c>
      <c r="AH17" s="44">
        <v>20</v>
      </c>
      <c r="AI17" s="44">
        <v>20</v>
      </c>
      <c r="AJ17" s="44">
        <v>21</v>
      </c>
      <c r="AK17" s="44">
        <v>21</v>
      </c>
      <c r="AL17" s="44">
        <v>22</v>
      </c>
      <c r="AM17" s="44">
        <v>22</v>
      </c>
      <c r="AN17" s="44">
        <v>23</v>
      </c>
      <c r="AO17" s="44">
        <v>23</v>
      </c>
      <c r="AP17" s="44">
        <v>24</v>
      </c>
      <c r="AQ17" s="44">
        <v>24</v>
      </c>
      <c r="AR17" s="44">
        <v>25</v>
      </c>
      <c r="AS17" s="44">
        <v>25</v>
      </c>
      <c r="AT17" s="44">
        <v>26</v>
      </c>
      <c r="AU17" s="44">
        <v>26</v>
      </c>
      <c r="AV17" s="44">
        <v>27</v>
      </c>
      <c r="AW17" s="44">
        <v>27</v>
      </c>
      <c r="AX17" s="44">
        <v>28</v>
      </c>
      <c r="AY17" s="44">
        <v>28</v>
      </c>
      <c r="AZ17" s="44">
        <v>29</v>
      </c>
      <c r="BA17" s="44">
        <v>29</v>
      </c>
      <c r="BB17" s="44">
        <v>30</v>
      </c>
      <c r="BC17" s="44">
        <v>30</v>
      </c>
      <c r="BD17" s="44">
        <v>31</v>
      </c>
      <c r="BE17" s="44">
        <v>31</v>
      </c>
    </row>
    <row r="18" spans="1:57">
      <c r="C18" t="s">
        <v>76</v>
      </c>
      <c r="D18" s="21">
        <f t="shared" ref="D18:AI18" si="26">COUNTIFS(C44:C1050,"2 X CP")*2</f>
        <v>8</v>
      </c>
      <c r="E18" s="21">
        <f t="shared" si="26"/>
        <v>0</v>
      </c>
      <c r="F18" s="21">
        <f t="shared" si="26"/>
        <v>8</v>
      </c>
      <c r="G18" s="21">
        <f t="shared" si="26"/>
        <v>0</v>
      </c>
      <c r="H18" s="21">
        <f t="shared" si="26"/>
        <v>6</v>
      </c>
      <c r="I18" s="21">
        <f t="shared" si="26"/>
        <v>0</v>
      </c>
      <c r="J18" s="21">
        <f t="shared" si="26"/>
        <v>6</v>
      </c>
      <c r="K18" s="21">
        <f t="shared" si="26"/>
        <v>0</v>
      </c>
      <c r="L18" s="21">
        <f t="shared" si="26"/>
        <v>4</v>
      </c>
      <c r="M18" s="21">
        <f t="shared" si="26"/>
        <v>0</v>
      </c>
      <c r="N18" s="21">
        <f t="shared" si="26"/>
        <v>12</v>
      </c>
      <c r="O18" s="21">
        <f t="shared" si="26"/>
        <v>0</v>
      </c>
      <c r="P18" s="21">
        <f t="shared" si="26"/>
        <v>12</v>
      </c>
      <c r="Q18" s="21">
        <f t="shared" si="26"/>
        <v>0</v>
      </c>
      <c r="R18" s="21">
        <f t="shared" si="26"/>
        <v>8</v>
      </c>
      <c r="S18" s="21">
        <f t="shared" si="26"/>
        <v>0</v>
      </c>
      <c r="T18" s="21">
        <f t="shared" si="26"/>
        <v>6</v>
      </c>
      <c r="U18" s="21">
        <f t="shared" si="26"/>
        <v>0</v>
      </c>
      <c r="V18" s="21">
        <f t="shared" si="26"/>
        <v>6</v>
      </c>
      <c r="W18" s="21">
        <f t="shared" si="26"/>
        <v>0</v>
      </c>
      <c r="X18" s="21">
        <f t="shared" si="26"/>
        <v>6</v>
      </c>
      <c r="Y18" s="21">
        <f t="shared" si="26"/>
        <v>0</v>
      </c>
      <c r="Z18" s="21">
        <f t="shared" si="26"/>
        <v>4</v>
      </c>
      <c r="AA18" s="21">
        <f t="shared" si="26"/>
        <v>0</v>
      </c>
      <c r="AB18" s="21">
        <f t="shared" si="26"/>
        <v>4</v>
      </c>
      <c r="AC18" s="21">
        <f t="shared" si="26"/>
        <v>0</v>
      </c>
      <c r="AD18" s="21">
        <f t="shared" si="26"/>
        <v>6</v>
      </c>
      <c r="AE18" s="21">
        <f t="shared" si="26"/>
        <v>0</v>
      </c>
      <c r="AF18" s="21">
        <f t="shared" si="26"/>
        <v>6</v>
      </c>
      <c r="AG18" s="21">
        <f t="shared" si="26"/>
        <v>0</v>
      </c>
      <c r="AH18" s="21">
        <f t="shared" si="26"/>
        <v>6</v>
      </c>
      <c r="AI18" s="21">
        <f t="shared" si="26"/>
        <v>0</v>
      </c>
      <c r="AJ18" s="21">
        <f t="shared" ref="AJ18:BE18" si="27">COUNTIFS(AI44:AI1050,"2 X CP")*2</f>
        <v>6</v>
      </c>
      <c r="AK18" s="21">
        <f t="shared" si="27"/>
        <v>0</v>
      </c>
      <c r="AL18" s="21">
        <f t="shared" si="27"/>
        <v>6</v>
      </c>
      <c r="AM18" s="21">
        <f t="shared" si="27"/>
        <v>0</v>
      </c>
      <c r="AN18" s="21">
        <f t="shared" si="27"/>
        <v>6</v>
      </c>
      <c r="AO18" s="21">
        <f t="shared" si="27"/>
        <v>0</v>
      </c>
      <c r="AP18" s="21">
        <f t="shared" si="27"/>
        <v>6</v>
      </c>
      <c r="AQ18" s="21">
        <f t="shared" si="27"/>
        <v>0</v>
      </c>
      <c r="AR18" s="21">
        <f t="shared" si="27"/>
        <v>6</v>
      </c>
      <c r="AS18" s="21">
        <f t="shared" si="27"/>
        <v>0</v>
      </c>
      <c r="AT18" s="21">
        <f t="shared" si="27"/>
        <v>6</v>
      </c>
      <c r="AU18" s="21">
        <f t="shared" si="27"/>
        <v>0</v>
      </c>
      <c r="AV18" s="21">
        <f t="shared" si="27"/>
        <v>6</v>
      </c>
      <c r="AW18" s="21">
        <f t="shared" si="27"/>
        <v>0</v>
      </c>
      <c r="AX18" s="21">
        <f t="shared" si="27"/>
        <v>6</v>
      </c>
      <c r="AY18" s="21">
        <f t="shared" si="27"/>
        <v>0</v>
      </c>
      <c r="AZ18" s="21">
        <f t="shared" si="27"/>
        <v>6</v>
      </c>
      <c r="BA18" s="21">
        <f t="shared" si="27"/>
        <v>0</v>
      </c>
      <c r="BB18" s="21">
        <f t="shared" si="27"/>
        <v>4</v>
      </c>
      <c r="BC18" s="21">
        <f t="shared" si="27"/>
        <v>0</v>
      </c>
      <c r="BD18" s="21">
        <f t="shared" si="27"/>
        <v>0</v>
      </c>
      <c r="BE18" s="21">
        <f t="shared" si="27"/>
        <v>0</v>
      </c>
    </row>
    <row r="19" spans="1:57">
      <c r="C19" t="s">
        <v>75</v>
      </c>
      <c r="D19" s="21">
        <f>COUNTIFS(C45:C1051,"2 X FO")*2</f>
        <v>8</v>
      </c>
      <c r="E19" s="21">
        <f t="shared" ref="E19:Q19" si="28">COUNTIFS(D49:D1051,"2 X FO")*2</f>
        <v>6</v>
      </c>
      <c r="F19" s="21">
        <f t="shared" si="28"/>
        <v>0</v>
      </c>
      <c r="G19" s="21">
        <f t="shared" si="28"/>
        <v>6</v>
      </c>
      <c r="H19" s="21">
        <f t="shared" si="28"/>
        <v>18</v>
      </c>
      <c r="I19" s="21">
        <f t="shared" si="28"/>
        <v>0</v>
      </c>
      <c r="J19" s="21">
        <f t="shared" si="28"/>
        <v>14</v>
      </c>
      <c r="K19" s="21">
        <f t="shared" si="28"/>
        <v>4</v>
      </c>
      <c r="L19" s="21">
        <f t="shared" si="28"/>
        <v>8</v>
      </c>
      <c r="M19" s="21">
        <f t="shared" si="28"/>
        <v>0</v>
      </c>
      <c r="N19" s="21">
        <f t="shared" si="28"/>
        <v>10</v>
      </c>
      <c r="O19" s="21">
        <f t="shared" si="28"/>
        <v>16</v>
      </c>
      <c r="P19" s="21">
        <f t="shared" si="28"/>
        <v>8</v>
      </c>
      <c r="Q19" s="21">
        <f t="shared" si="28"/>
        <v>0</v>
      </c>
      <c r="R19" s="21">
        <f>COUNTIFS(Q45:Q1051,"2 X FO")*2</f>
        <v>8</v>
      </c>
      <c r="S19" s="21">
        <f>COUNTIFS(R45:R1051,"2 X FO")*2</f>
        <v>4</v>
      </c>
      <c r="T19" s="21">
        <f>COUNTIFS(S45:S1051,"2 X FO")*2</f>
        <v>8</v>
      </c>
      <c r="U19" s="21">
        <f t="shared" ref="U19:AA19" si="29">COUNTIFS(T23:T1051,"2 X FO")*2</f>
        <v>0</v>
      </c>
      <c r="V19" s="21">
        <f t="shared" si="29"/>
        <v>0</v>
      </c>
      <c r="W19" s="21">
        <f t="shared" si="29"/>
        <v>0</v>
      </c>
      <c r="X19" s="21">
        <f t="shared" si="29"/>
        <v>8</v>
      </c>
      <c r="Y19" s="21">
        <f t="shared" si="29"/>
        <v>8</v>
      </c>
      <c r="Z19" s="21">
        <f t="shared" si="29"/>
        <v>8</v>
      </c>
      <c r="AA19" s="21">
        <f t="shared" si="29"/>
        <v>8</v>
      </c>
      <c r="AB19" s="21">
        <f t="shared" ref="AB19:BE19" si="30">COUNTIFS(AA45:AA1051,"2 X FO")*2</f>
        <v>0</v>
      </c>
      <c r="AC19" s="21">
        <f t="shared" si="30"/>
        <v>10</v>
      </c>
      <c r="AD19" s="21">
        <f t="shared" si="30"/>
        <v>4</v>
      </c>
      <c r="AE19" s="21">
        <f t="shared" si="30"/>
        <v>6</v>
      </c>
      <c r="AF19" s="21">
        <f t="shared" si="30"/>
        <v>0</v>
      </c>
      <c r="AG19" s="21">
        <f t="shared" si="30"/>
        <v>6</v>
      </c>
      <c r="AH19" s="21">
        <f t="shared" si="30"/>
        <v>12</v>
      </c>
      <c r="AI19" s="21">
        <f t="shared" si="30"/>
        <v>0</v>
      </c>
      <c r="AJ19" s="21">
        <f t="shared" si="30"/>
        <v>12</v>
      </c>
      <c r="AK19" s="21">
        <f t="shared" si="30"/>
        <v>0</v>
      </c>
      <c r="AL19" s="21">
        <f t="shared" si="30"/>
        <v>12</v>
      </c>
      <c r="AM19" s="21">
        <f t="shared" si="30"/>
        <v>0</v>
      </c>
      <c r="AN19" s="21">
        <f t="shared" si="30"/>
        <v>12</v>
      </c>
      <c r="AO19" s="21">
        <f t="shared" si="30"/>
        <v>0</v>
      </c>
      <c r="AP19" s="21">
        <f t="shared" si="30"/>
        <v>12</v>
      </c>
      <c r="AQ19" s="21">
        <f t="shared" si="30"/>
        <v>0</v>
      </c>
      <c r="AR19" s="21">
        <f t="shared" si="30"/>
        <v>12</v>
      </c>
      <c r="AS19" s="21">
        <f t="shared" si="30"/>
        <v>0</v>
      </c>
      <c r="AT19" s="21">
        <f t="shared" si="30"/>
        <v>12</v>
      </c>
      <c r="AU19" s="21">
        <f t="shared" si="30"/>
        <v>0</v>
      </c>
      <c r="AV19" s="21">
        <f t="shared" si="30"/>
        <v>12</v>
      </c>
      <c r="AW19" s="21">
        <f t="shared" si="30"/>
        <v>0</v>
      </c>
      <c r="AX19" s="21">
        <f t="shared" si="30"/>
        <v>12</v>
      </c>
      <c r="AY19" s="21">
        <f t="shared" si="30"/>
        <v>0</v>
      </c>
      <c r="AZ19" s="21">
        <f t="shared" si="30"/>
        <v>12</v>
      </c>
      <c r="BA19" s="21">
        <f t="shared" si="30"/>
        <v>0</v>
      </c>
      <c r="BB19" s="21">
        <f t="shared" si="30"/>
        <v>12</v>
      </c>
      <c r="BC19" s="21">
        <f t="shared" si="30"/>
        <v>0</v>
      </c>
      <c r="BD19" s="21">
        <f t="shared" si="30"/>
        <v>12</v>
      </c>
      <c r="BE19" s="21">
        <f t="shared" si="30"/>
        <v>0</v>
      </c>
    </row>
    <row r="20" spans="1:57">
      <c r="C20" t="s">
        <v>127</v>
      </c>
      <c r="D20" s="21">
        <f>COUNTIFS(C45:C1051,"2 X CAD")*2</f>
        <v>0</v>
      </c>
      <c r="E20" s="21">
        <f t="shared" ref="E20:Q20" si="31">COUNTIFS(D49:D1051,"2 X CAD")*2</f>
        <v>2</v>
      </c>
      <c r="F20" s="21">
        <f t="shared" si="31"/>
        <v>0</v>
      </c>
      <c r="G20" s="21">
        <f t="shared" si="31"/>
        <v>2</v>
      </c>
      <c r="H20" s="21">
        <f t="shared" si="31"/>
        <v>8</v>
      </c>
      <c r="I20" s="21">
        <f t="shared" si="31"/>
        <v>0</v>
      </c>
      <c r="J20" s="21">
        <f t="shared" si="31"/>
        <v>0</v>
      </c>
      <c r="K20" s="21">
        <f t="shared" si="31"/>
        <v>0</v>
      </c>
      <c r="L20" s="21">
        <f t="shared" si="31"/>
        <v>4</v>
      </c>
      <c r="M20" s="21">
        <f t="shared" si="31"/>
        <v>0</v>
      </c>
      <c r="N20" s="21">
        <f t="shared" si="31"/>
        <v>0</v>
      </c>
      <c r="O20" s="21">
        <f t="shared" si="31"/>
        <v>4</v>
      </c>
      <c r="P20" s="21">
        <f t="shared" si="31"/>
        <v>0</v>
      </c>
      <c r="Q20" s="21">
        <f t="shared" si="31"/>
        <v>0</v>
      </c>
      <c r="R20" s="21">
        <f>COUNTIFS(Q45:Q1051,"2 X CAD")*2</f>
        <v>0</v>
      </c>
      <c r="S20" s="21">
        <f>COUNTIFS(R45:R1051,"2 X CAD")*2</f>
        <v>4</v>
      </c>
      <c r="T20" s="21">
        <f>COUNTIFS(S45:S1051,"2 X CAD")*2</f>
        <v>4</v>
      </c>
      <c r="U20" s="21">
        <f t="shared" ref="U20:AA20" si="32">COUNTIFS(T23:T1051,"2 X CAD")*2</f>
        <v>0</v>
      </c>
      <c r="V20" s="21">
        <f t="shared" si="32"/>
        <v>0</v>
      </c>
      <c r="W20" s="21">
        <f t="shared" si="32"/>
        <v>0</v>
      </c>
      <c r="X20" s="21">
        <f t="shared" si="32"/>
        <v>2</v>
      </c>
      <c r="Y20" s="21">
        <f t="shared" si="32"/>
        <v>2</v>
      </c>
      <c r="Z20" s="21">
        <f t="shared" si="32"/>
        <v>2</v>
      </c>
      <c r="AA20" s="21">
        <f t="shared" si="32"/>
        <v>4</v>
      </c>
      <c r="AB20" s="21">
        <f t="shared" ref="AB20:BE20" si="33">COUNTIFS(AA45:AA1051,"2 X CAD")*2</f>
        <v>0</v>
      </c>
      <c r="AC20" s="21">
        <f t="shared" si="33"/>
        <v>2</v>
      </c>
      <c r="AD20" s="21">
        <f t="shared" si="33"/>
        <v>4</v>
      </c>
      <c r="AE20" s="21">
        <f t="shared" si="33"/>
        <v>4</v>
      </c>
      <c r="AF20" s="21">
        <f t="shared" si="33"/>
        <v>0</v>
      </c>
      <c r="AG20" s="21">
        <f t="shared" si="33"/>
        <v>4</v>
      </c>
      <c r="AH20" s="21">
        <f t="shared" si="33"/>
        <v>0</v>
      </c>
      <c r="AI20" s="21">
        <f t="shared" si="33"/>
        <v>0</v>
      </c>
      <c r="AJ20" s="21">
        <f t="shared" si="33"/>
        <v>0</v>
      </c>
      <c r="AK20" s="21">
        <f t="shared" si="33"/>
        <v>0</v>
      </c>
      <c r="AL20" s="21">
        <f t="shared" si="33"/>
        <v>0</v>
      </c>
      <c r="AM20" s="21">
        <f t="shared" si="33"/>
        <v>0</v>
      </c>
      <c r="AN20" s="21">
        <f t="shared" si="33"/>
        <v>0</v>
      </c>
      <c r="AO20" s="21">
        <f t="shared" si="33"/>
        <v>0</v>
      </c>
      <c r="AP20" s="21">
        <f t="shared" si="33"/>
        <v>0</v>
      </c>
      <c r="AQ20" s="21">
        <f t="shared" si="33"/>
        <v>0</v>
      </c>
      <c r="AR20" s="21">
        <f t="shared" si="33"/>
        <v>0</v>
      </c>
      <c r="AS20" s="21">
        <f t="shared" si="33"/>
        <v>0</v>
      </c>
      <c r="AT20" s="21">
        <f t="shared" si="33"/>
        <v>0</v>
      </c>
      <c r="AU20" s="21">
        <f t="shared" si="33"/>
        <v>0</v>
      </c>
      <c r="AV20" s="21">
        <f t="shared" si="33"/>
        <v>0</v>
      </c>
      <c r="AW20" s="21">
        <f t="shared" si="33"/>
        <v>0</v>
      </c>
      <c r="AX20" s="21">
        <f t="shared" si="33"/>
        <v>0</v>
      </c>
      <c r="AY20" s="21">
        <f t="shared" si="33"/>
        <v>0</v>
      </c>
      <c r="AZ20" s="21">
        <f t="shared" si="33"/>
        <v>0</v>
      </c>
      <c r="BA20" s="21">
        <f t="shared" si="33"/>
        <v>0</v>
      </c>
      <c r="BB20" s="21">
        <f t="shared" si="33"/>
        <v>0</v>
      </c>
      <c r="BC20" s="21">
        <f t="shared" si="33"/>
        <v>0</v>
      </c>
      <c r="BD20" s="21">
        <f t="shared" si="33"/>
        <v>0</v>
      </c>
      <c r="BE20" s="21">
        <f t="shared" si="33"/>
        <v>0</v>
      </c>
    </row>
    <row r="21" spans="1:57"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57" ht="15" thickBot="1"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57">
      <c r="A23" s="36" t="s">
        <v>93</v>
      </c>
      <c r="B23" s="36" t="s">
        <v>93</v>
      </c>
      <c r="C23" s="36" t="s">
        <v>95</v>
      </c>
      <c r="D23" s="36" t="s">
        <v>95</v>
      </c>
      <c r="E23" s="36" t="s">
        <v>95</v>
      </c>
      <c r="F23" s="37" t="s">
        <v>95</v>
      </c>
      <c r="G23" s="21" t="s">
        <v>153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AA23" s="21"/>
      <c r="AB23" s="21"/>
    </row>
    <row r="24" spans="1:57">
      <c r="A24" s="34" t="s">
        <v>93</v>
      </c>
      <c r="B24" s="34" t="s">
        <v>93</v>
      </c>
      <c r="C24" s="34" t="s">
        <v>95</v>
      </c>
      <c r="D24" s="34" t="s">
        <v>95</v>
      </c>
      <c r="E24" s="34" t="s">
        <v>95</v>
      </c>
      <c r="F24" s="38" t="s">
        <v>95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U24" t="s">
        <v>129</v>
      </c>
      <c r="AA24" s="21"/>
      <c r="AB24" s="21"/>
    </row>
    <row r="25" spans="1:57">
      <c r="A25" s="34" t="s">
        <v>93</v>
      </c>
      <c r="B25" s="34" t="s">
        <v>93</v>
      </c>
      <c r="C25" s="34" t="s">
        <v>95</v>
      </c>
      <c r="D25" s="34" t="s">
        <v>95</v>
      </c>
      <c r="E25" s="34" t="s">
        <v>95</v>
      </c>
      <c r="F25" s="38" t="s">
        <v>95</v>
      </c>
      <c r="G25" s="21"/>
      <c r="H25" s="21"/>
      <c r="I25" s="21"/>
      <c r="J25" s="21"/>
      <c r="K25" s="21"/>
      <c r="L25" s="21"/>
      <c r="M25" s="21"/>
      <c r="N25" s="21">
        <f>2.25/3</f>
        <v>0.75</v>
      </c>
      <c r="O25" s="21">
        <v>0.1</v>
      </c>
      <c r="P25" s="21"/>
      <c r="Q25" s="21"/>
      <c r="R25" s="21"/>
      <c r="S25" s="21"/>
      <c r="U25" t="s">
        <v>130</v>
      </c>
      <c r="AA25" s="21"/>
      <c r="AB25" s="21"/>
    </row>
    <row r="26" spans="1:57" ht="15" thickBot="1">
      <c r="A26" s="34" t="s">
        <v>93</v>
      </c>
      <c r="B26" s="34" t="s">
        <v>93</v>
      </c>
      <c r="C26" s="34" t="s">
        <v>95</v>
      </c>
      <c r="D26" s="34" t="s">
        <v>95</v>
      </c>
      <c r="E26" s="34" t="s">
        <v>95</v>
      </c>
      <c r="F26" s="38" t="s">
        <v>95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U26" t="s">
        <v>131</v>
      </c>
      <c r="AA26" s="21"/>
      <c r="AB26" s="21"/>
    </row>
    <row r="27" spans="1:57">
      <c r="A27" s="36" t="s">
        <v>93</v>
      </c>
      <c r="B27" s="36" t="s">
        <v>93</v>
      </c>
      <c r="C27" s="36" t="s">
        <v>93</v>
      </c>
      <c r="D27" s="36" t="s">
        <v>93</v>
      </c>
      <c r="E27" s="36" t="s">
        <v>95</v>
      </c>
      <c r="F27" s="36" t="s">
        <v>95</v>
      </c>
      <c r="G27" s="36" t="s">
        <v>95</v>
      </c>
      <c r="H27" s="37" t="s">
        <v>95</v>
      </c>
      <c r="I27" s="21" t="s">
        <v>154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V27" t="s">
        <v>132</v>
      </c>
      <c r="W27" t="s">
        <v>155</v>
      </c>
      <c r="AA27" s="21"/>
      <c r="AB27" s="21"/>
    </row>
    <row r="28" spans="1:57">
      <c r="A28" s="34" t="s">
        <v>93</v>
      </c>
      <c r="B28" s="34" t="s">
        <v>93</v>
      </c>
      <c r="C28" s="34" t="s">
        <v>93</v>
      </c>
      <c r="D28" s="34" t="s">
        <v>93</v>
      </c>
      <c r="E28" s="34" t="s">
        <v>95</v>
      </c>
      <c r="F28" s="34" t="s">
        <v>95</v>
      </c>
      <c r="G28" s="34" t="s">
        <v>95</v>
      </c>
      <c r="H28" s="38" t="s">
        <v>95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V28" s="58">
        <v>45047</v>
      </c>
      <c r="W28" s="74">
        <v>8</v>
      </c>
      <c r="X28" t="s">
        <v>156</v>
      </c>
      <c r="AA28" s="21"/>
      <c r="AB28" s="21"/>
    </row>
    <row r="29" spans="1:57">
      <c r="A29" s="34" t="s">
        <v>93</v>
      </c>
      <c r="B29" s="34" t="s">
        <v>93</v>
      </c>
      <c r="C29" s="34" t="s">
        <v>93</v>
      </c>
      <c r="D29" s="34" t="s">
        <v>93</v>
      </c>
      <c r="E29" s="34" t="s">
        <v>95</v>
      </c>
      <c r="F29" s="34" t="s">
        <v>95</v>
      </c>
      <c r="G29" s="34" t="s">
        <v>95</v>
      </c>
      <c r="H29" s="38" t="s">
        <v>95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V29" s="58">
        <v>45078</v>
      </c>
      <c r="W29" s="74">
        <v>8</v>
      </c>
      <c r="X29" t="s">
        <v>157</v>
      </c>
      <c r="AA29" s="21"/>
      <c r="AB29" s="21"/>
    </row>
    <row r="30" spans="1:57" ht="15" thickBot="1">
      <c r="A30" s="41" t="s">
        <v>93</v>
      </c>
      <c r="B30" s="41" t="s">
        <v>93</v>
      </c>
      <c r="C30" s="34" t="s">
        <v>93</v>
      </c>
      <c r="D30" s="34" t="s">
        <v>93</v>
      </c>
      <c r="E30" s="34" t="s">
        <v>95</v>
      </c>
      <c r="F30" s="34" t="s">
        <v>95</v>
      </c>
      <c r="G30" s="34" t="s">
        <v>95</v>
      </c>
      <c r="H30" s="38" t="s">
        <v>95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V30" s="58">
        <v>45108</v>
      </c>
      <c r="W30" s="74">
        <v>6</v>
      </c>
      <c r="AA30" s="21"/>
      <c r="AB30" s="21"/>
    </row>
    <row r="31" spans="1:57">
      <c r="A31" s="35" t="s">
        <v>92</v>
      </c>
      <c r="B31" s="36" t="s">
        <v>93</v>
      </c>
      <c r="C31" s="36" t="s">
        <v>93</v>
      </c>
      <c r="D31" s="36" t="s">
        <v>93</v>
      </c>
      <c r="E31" s="36" t="s">
        <v>93</v>
      </c>
      <c r="F31" s="36" t="s">
        <v>95</v>
      </c>
      <c r="G31" s="36" t="s">
        <v>95</v>
      </c>
      <c r="H31" s="36" t="s">
        <v>95</v>
      </c>
      <c r="I31" s="37" t="s">
        <v>95</v>
      </c>
      <c r="J31" s="21" t="s">
        <v>158</v>
      </c>
      <c r="K31" s="21"/>
      <c r="L31" s="21"/>
      <c r="M31" s="21"/>
      <c r="N31" s="21"/>
      <c r="O31" s="21"/>
      <c r="P31" s="21"/>
      <c r="Q31" s="21"/>
      <c r="R31" s="21"/>
      <c r="S31" s="21"/>
      <c r="V31" s="58">
        <v>45139</v>
      </c>
      <c r="W31" s="74">
        <v>6</v>
      </c>
      <c r="AA31" s="21"/>
      <c r="AB31" s="21"/>
    </row>
    <row r="32" spans="1:57">
      <c r="A32" s="28" t="s">
        <v>92</v>
      </c>
      <c r="B32" s="34" t="s">
        <v>93</v>
      </c>
      <c r="C32" s="34" t="s">
        <v>93</v>
      </c>
      <c r="D32" s="34" t="s">
        <v>93</v>
      </c>
      <c r="E32" s="34" t="s">
        <v>93</v>
      </c>
      <c r="F32" s="34" t="s">
        <v>95</v>
      </c>
      <c r="G32" s="34" t="s">
        <v>95</v>
      </c>
      <c r="H32" s="34" t="s">
        <v>95</v>
      </c>
      <c r="I32" s="38" t="s">
        <v>95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V32" s="58">
        <v>45170</v>
      </c>
      <c r="W32" s="74">
        <v>4</v>
      </c>
      <c r="AA32" s="21"/>
      <c r="AB32" s="21"/>
    </row>
    <row r="33" spans="1:28">
      <c r="A33" s="28" t="s">
        <v>92</v>
      </c>
      <c r="B33" s="34" t="s">
        <v>93</v>
      </c>
      <c r="C33" s="34" t="s">
        <v>93</v>
      </c>
      <c r="D33" s="34" t="s">
        <v>93</v>
      </c>
      <c r="E33" s="34" t="s">
        <v>93</v>
      </c>
      <c r="F33" s="34" t="s">
        <v>95</v>
      </c>
      <c r="G33" s="34" t="s">
        <v>95</v>
      </c>
      <c r="H33" s="34" t="s">
        <v>95</v>
      </c>
      <c r="I33" s="38" t="s">
        <v>95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V33" s="58">
        <v>45200</v>
      </c>
      <c r="W33" s="74">
        <v>8</v>
      </c>
      <c r="AA33" s="21"/>
      <c r="AB33" s="21"/>
    </row>
    <row r="34" spans="1:28" ht="15" thickBot="1">
      <c r="A34" s="40" t="s">
        <v>92</v>
      </c>
      <c r="B34" s="41" t="s">
        <v>93</v>
      </c>
      <c r="C34" s="41" t="s">
        <v>93</v>
      </c>
      <c r="D34" s="41" t="s">
        <v>93</v>
      </c>
      <c r="E34" s="41" t="s">
        <v>93</v>
      </c>
      <c r="F34" s="41" t="s">
        <v>95</v>
      </c>
      <c r="G34" s="41" t="s">
        <v>95</v>
      </c>
      <c r="H34" s="41" t="s">
        <v>95</v>
      </c>
      <c r="I34" s="42" t="s">
        <v>95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V34" s="58">
        <v>45231</v>
      </c>
      <c r="W34" s="74">
        <v>6</v>
      </c>
      <c r="AA34" s="21"/>
      <c r="AB34" s="21"/>
    </row>
    <row r="35" spans="1:28">
      <c r="A35" s="21"/>
      <c r="B35" s="34"/>
      <c r="C35" s="34"/>
      <c r="D35" s="34"/>
      <c r="E35" s="34"/>
      <c r="F35" s="34"/>
      <c r="G35" s="34"/>
      <c r="H35" s="34"/>
      <c r="I35" s="34"/>
      <c r="J35" s="21"/>
      <c r="K35" s="21"/>
      <c r="L35" s="21"/>
      <c r="M35" s="21"/>
      <c r="N35" s="21"/>
      <c r="O35" s="21"/>
      <c r="P35" s="21"/>
      <c r="Q35" s="21"/>
      <c r="R35" s="21"/>
      <c r="S35" s="21"/>
      <c r="V35" s="58">
        <v>45261</v>
      </c>
      <c r="W35" s="74">
        <v>0</v>
      </c>
      <c r="AA35" s="21"/>
      <c r="AB35" s="21"/>
    </row>
    <row r="36" spans="1:28" ht="15" thickBot="1">
      <c r="A36" s="21"/>
      <c r="B36" s="34"/>
      <c r="C36" s="34"/>
      <c r="D36" s="34"/>
      <c r="E36" s="34"/>
      <c r="F36" s="34"/>
      <c r="G36" s="34"/>
      <c r="H36" s="34"/>
      <c r="I36" s="34"/>
      <c r="J36" s="21"/>
      <c r="K36" s="21"/>
      <c r="L36" s="21"/>
      <c r="M36" s="21"/>
      <c r="N36" s="21"/>
      <c r="O36" s="21"/>
      <c r="P36" s="21"/>
      <c r="Q36" s="21"/>
      <c r="R36" s="21"/>
      <c r="S36" s="21"/>
      <c r="AA36" s="21"/>
      <c r="AB36" s="21"/>
    </row>
    <row r="37" spans="1:28">
      <c r="A37" s="72" t="s">
        <v>99</v>
      </c>
      <c r="B37" s="36" t="s">
        <v>99</v>
      </c>
      <c r="C37" s="36" t="s">
        <v>99</v>
      </c>
      <c r="D37" s="36" t="s">
        <v>99</v>
      </c>
      <c r="E37" s="37" t="s">
        <v>99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W37">
        <v>46</v>
      </c>
      <c r="AA37" s="21"/>
      <c r="AB37" s="21"/>
    </row>
    <row r="38" spans="1:28" ht="15" thickBot="1">
      <c r="A38" s="73" t="s">
        <v>99</v>
      </c>
      <c r="B38" s="34" t="s">
        <v>99</v>
      </c>
      <c r="C38" s="34" t="s">
        <v>99</v>
      </c>
      <c r="D38" s="34" t="s">
        <v>99</v>
      </c>
      <c r="E38" s="38" t="s">
        <v>99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>
      <c r="A39" s="72" t="s">
        <v>93</v>
      </c>
      <c r="B39" s="36" t="s">
        <v>99</v>
      </c>
      <c r="C39" s="36" t="s">
        <v>99</v>
      </c>
      <c r="D39" s="36" t="s">
        <v>99</v>
      </c>
      <c r="E39" s="36" t="s">
        <v>99</v>
      </c>
      <c r="F39" s="36" t="s">
        <v>99</v>
      </c>
      <c r="G39" s="37" t="s">
        <v>99</v>
      </c>
      <c r="H39" s="34"/>
      <c r="I39" s="34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ht="15" thickBot="1">
      <c r="A40" s="73" t="s">
        <v>93</v>
      </c>
      <c r="B40" s="34" t="s">
        <v>99</v>
      </c>
      <c r="C40" s="34" t="s">
        <v>99</v>
      </c>
      <c r="D40" s="34" t="s">
        <v>99</v>
      </c>
      <c r="E40" s="34" t="s">
        <v>99</v>
      </c>
      <c r="F40" s="34" t="s">
        <v>99</v>
      </c>
      <c r="G40" s="38" t="s">
        <v>99</v>
      </c>
      <c r="H40" s="34"/>
      <c r="I40" s="34"/>
      <c r="J40" s="21"/>
      <c r="K40" s="21"/>
      <c r="L40" s="21"/>
      <c r="V40" s="21"/>
      <c r="W40" s="21"/>
      <c r="X40" s="21"/>
      <c r="Y40" s="21"/>
      <c r="Z40" s="21"/>
      <c r="AA40" s="21"/>
      <c r="AB40" s="21"/>
    </row>
    <row r="41" spans="1:28">
      <c r="A41" s="59" t="s">
        <v>98</v>
      </c>
      <c r="B41" s="36" t="s">
        <v>93</v>
      </c>
      <c r="C41" s="36" t="s">
        <v>93</v>
      </c>
      <c r="D41" s="36" t="s">
        <v>99</v>
      </c>
      <c r="E41" s="36" t="s">
        <v>99</v>
      </c>
      <c r="F41" s="36" t="s">
        <v>99</v>
      </c>
      <c r="G41" s="36" t="s">
        <v>99</v>
      </c>
      <c r="H41" s="36" t="s">
        <v>99</v>
      </c>
      <c r="I41" s="37" t="s">
        <v>99</v>
      </c>
      <c r="J41" s="21"/>
      <c r="K41" s="21"/>
      <c r="L41" s="21"/>
      <c r="V41" s="21"/>
      <c r="W41" s="21"/>
      <c r="X41" s="21"/>
      <c r="Y41" s="21"/>
      <c r="Z41" s="21"/>
      <c r="AA41" s="21"/>
      <c r="AB41" s="21"/>
    </row>
    <row r="42" spans="1:28" ht="15" thickBot="1">
      <c r="A42" s="61" t="s">
        <v>98</v>
      </c>
      <c r="B42" s="41" t="s">
        <v>93</v>
      </c>
      <c r="C42" s="41" t="s">
        <v>93</v>
      </c>
      <c r="D42" s="41" t="s">
        <v>99</v>
      </c>
      <c r="E42" s="41" t="s">
        <v>99</v>
      </c>
      <c r="F42" s="41" t="s">
        <v>99</v>
      </c>
      <c r="G42" s="41" t="s">
        <v>99</v>
      </c>
      <c r="H42" s="41" t="s">
        <v>99</v>
      </c>
      <c r="I42" s="42" t="s">
        <v>99</v>
      </c>
      <c r="J42" s="21"/>
      <c r="K42" s="21"/>
      <c r="L42" s="21"/>
      <c r="V42" s="21"/>
      <c r="W42" s="21"/>
      <c r="X42" s="21"/>
      <c r="Y42" s="21"/>
      <c r="Z42" s="21"/>
      <c r="AA42" s="21"/>
      <c r="AB42" s="21"/>
    </row>
    <row r="43" spans="1:28"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ht="15" thickBot="1"/>
    <row r="45" spans="1:28">
      <c r="A45" s="274">
        <v>45047</v>
      </c>
      <c r="C45" s="35" t="s">
        <v>92</v>
      </c>
      <c r="D45" s="36" t="s">
        <v>93</v>
      </c>
      <c r="E45" s="36" t="s">
        <v>93</v>
      </c>
      <c r="F45" s="36" t="s">
        <v>93</v>
      </c>
      <c r="G45" s="36" t="s">
        <v>93</v>
      </c>
      <c r="H45" s="36" t="s">
        <v>95</v>
      </c>
      <c r="I45" s="36" t="s">
        <v>95</v>
      </c>
      <c r="J45" s="36" t="s">
        <v>95</v>
      </c>
      <c r="K45" s="37" t="s">
        <v>95</v>
      </c>
      <c r="L45" s="34" t="s">
        <v>159</v>
      </c>
    </row>
    <row r="46" spans="1:28" ht="15" thickBot="1">
      <c r="A46" s="266"/>
      <c r="C46" s="40" t="s">
        <v>92</v>
      </c>
      <c r="D46" s="41" t="s">
        <v>93</v>
      </c>
      <c r="E46" s="41" t="s">
        <v>93</v>
      </c>
      <c r="F46" s="41" t="s">
        <v>93</v>
      </c>
      <c r="G46" s="41" t="s">
        <v>93</v>
      </c>
      <c r="H46" s="41" t="s">
        <v>95</v>
      </c>
      <c r="I46" s="41" t="s">
        <v>95</v>
      </c>
      <c r="J46" s="41" t="s">
        <v>95</v>
      </c>
      <c r="K46" s="42" t="s">
        <v>95</v>
      </c>
    </row>
    <row r="47" spans="1:28">
      <c r="A47" s="266"/>
      <c r="C47" s="28" t="s">
        <v>92</v>
      </c>
      <c r="D47" s="34" t="s">
        <v>93</v>
      </c>
      <c r="E47" s="34" t="s">
        <v>93</v>
      </c>
      <c r="F47" s="34" t="s">
        <v>93</v>
      </c>
      <c r="G47" s="34" t="s">
        <v>93</v>
      </c>
      <c r="H47" s="34" t="s">
        <v>95</v>
      </c>
      <c r="I47" s="34" t="s">
        <v>95</v>
      </c>
      <c r="J47" s="34" t="s">
        <v>95</v>
      </c>
      <c r="K47" s="38" t="s">
        <v>95</v>
      </c>
      <c r="L47" s="34" t="s">
        <v>160</v>
      </c>
    </row>
    <row r="48" spans="1:28" ht="15" thickBot="1">
      <c r="A48" s="266"/>
      <c r="C48" s="40" t="s">
        <v>92</v>
      </c>
      <c r="D48" s="41" t="s">
        <v>93</v>
      </c>
      <c r="E48" s="41" t="s">
        <v>93</v>
      </c>
      <c r="F48" s="41" t="s">
        <v>93</v>
      </c>
      <c r="G48" s="41" t="s">
        <v>93</v>
      </c>
      <c r="H48" s="41" t="s">
        <v>95</v>
      </c>
      <c r="I48" s="41" t="s">
        <v>95</v>
      </c>
      <c r="J48" s="41" t="s">
        <v>95</v>
      </c>
      <c r="K48" s="42" t="s">
        <v>95</v>
      </c>
    </row>
    <row r="49" spans="1:30">
      <c r="A49" s="266"/>
      <c r="C49" s="59" t="s">
        <v>98</v>
      </c>
      <c r="D49" s="36" t="s">
        <v>93</v>
      </c>
      <c r="E49" s="36" t="s">
        <v>93</v>
      </c>
      <c r="F49" s="36" t="s">
        <v>99</v>
      </c>
      <c r="G49" s="36" t="s">
        <v>99</v>
      </c>
      <c r="H49" s="36" t="s">
        <v>99</v>
      </c>
      <c r="I49" s="36" t="s">
        <v>99</v>
      </c>
      <c r="J49" s="36" t="s">
        <v>99</v>
      </c>
      <c r="K49" s="37" t="s">
        <v>99</v>
      </c>
      <c r="M49" s="34"/>
      <c r="N49" s="34"/>
    </row>
    <row r="50" spans="1:30">
      <c r="A50" s="266"/>
      <c r="C50" s="60" t="s">
        <v>98</v>
      </c>
      <c r="D50" s="34" t="s">
        <v>93</v>
      </c>
      <c r="E50" s="34" t="s">
        <v>93</v>
      </c>
      <c r="F50" s="34" t="s">
        <v>99</v>
      </c>
      <c r="G50" s="34" t="s">
        <v>99</v>
      </c>
      <c r="H50" s="34" t="s">
        <v>99</v>
      </c>
      <c r="I50" s="34" t="s">
        <v>99</v>
      </c>
      <c r="J50" s="34" t="s">
        <v>99</v>
      </c>
      <c r="K50" s="38" t="s">
        <v>99</v>
      </c>
      <c r="M50" s="34"/>
      <c r="N50" s="34"/>
    </row>
    <row r="51" spans="1:30">
      <c r="A51" s="266"/>
      <c r="C51" s="60" t="s">
        <v>98</v>
      </c>
      <c r="D51" s="34" t="s">
        <v>93</v>
      </c>
      <c r="E51" s="34" t="s">
        <v>93</v>
      </c>
      <c r="F51" s="34" t="s">
        <v>99</v>
      </c>
      <c r="G51" s="34" t="s">
        <v>99</v>
      </c>
      <c r="H51" s="34" t="s">
        <v>99</v>
      </c>
      <c r="I51" s="34" t="s">
        <v>99</v>
      </c>
      <c r="J51" s="34" t="s">
        <v>99</v>
      </c>
      <c r="K51" s="38" t="s">
        <v>99</v>
      </c>
      <c r="M51" s="34"/>
      <c r="N51" s="34"/>
    </row>
    <row r="52" spans="1:30" ht="15" thickBot="1">
      <c r="A52" s="266"/>
      <c r="C52" s="61" t="s">
        <v>98</v>
      </c>
      <c r="D52" s="41" t="s">
        <v>93</v>
      </c>
      <c r="E52" s="41" t="s">
        <v>93</v>
      </c>
      <c r="F52" s="41" t="s">
        <v>99</v>
      </c>
      <c r="G52" s="41" t="s">
        <v>99</v>
      </c>
      <c r="H52" s="41" t="s">
        <v>99</v>
      </c>
      <c r="I52" s="41" t="s">
        <v>99</v>
      </c>
      <c r="J52" s="41" t="s">
        <v>99</v>
      </c>
      <c r="K52" s="42" t="s">
        <v>99</v>
      </c>
      <c r="M52" s="34"/>
      <c r="N52" s="34"/>
    </row>
    <row r="53" spans="1:30">
      <c r="A53" s="266"/>
      <c r="D53" s="35" t="s">
        <v>102</v>
      </c>
      <c r="E53" s="36" t="s">
        <v>93</v>
      </c>
      <c r="F53" s="36" t="s">
        <v>93</v>
      </c>
      <c r="G53" s="36" t="s">
        <v>93</v>
      </c>
      <c r="H53" s="36" t="s">
        <v>93</v>
      </c>
      <c r="I53" s="36" t="s">
        <v>94</v>
      </c>
      <c r="J53" s="36" t="s">
        <v>94</v>
      </c>
      <c r="K53" s="36" t="s">
        <v>94</v>
      </c>
      <c r="L53" s="36" t="s">
        <v>94</v>
      </c>
      <c r="M53" s="36" t="s">
        <v>94</v>
      </c>
      <c r="N53" s="36" t="s">
        <v>94</v>
      </c>
      <c r="O53" s="36" t="s">
        <v>94</v>
      </c>
      <c r="P53" s="37" t="s">
        <v>94</v>
      </c>
      <c r="Q53" s="34" t="s">
        <v>161</v>
      </c>
    </row>
    <row r="54" spans="1:30">
      <c r="A54" s="266"/>
      <c r="D54" s="28" t="s">
        <v>92</v>
      </c>
      <c r="E54" s="34" t="s">
        <v>93</v>
      </c>
      <c r="F54" s="34" t="s">
        <v>93</v>
      </c>
      <c r="G54" s="34" t="s">
        <v>93</v>
      </c>
      <c r="H54" s="34" t="s">
        <v>93</v>
      </c>
      <c r="I54" s="34" t="s">
        <v>95</v>
      </c>
      <c r="J54" s="34" t="s">
        <v>95</v>
      </c>
      <c r="K54" s="34" t="s">
        <v>95</v>
      </c>
      <c r="L54" s="34" t="s">
        <v>95</v>
      </c>
      <c r="P54" s="39"/>
    </row>
    <row r="55" spans="1:30">
      <c r="A55" s="266"/>
      <c r="D55" s="28" t="s">
        <v>92</v>
      </c>
      <c r="E55" s="34" t="s">
        <v>93</v>
      </c>
      <c r="F55" s="34" t="s">
        <v>93</v>
      </c>
      <c r="G55" s="34" t="s">
        <v>93</v>
      </c>
      <c r="H55" s="34" t="s">
        <v>93</v>
      </c>
      <c r="I55" s="34" t="s">
        <v>95</v>
      </c>
      <c r="J55" s="34" t="s">
        <v>95</v>
      </c>
      <c r="K55" s="34" t="s">
        <v>95</v>
      </c>
      <c r="L55" s="34" t="s">
        <v>95</v>
      </c>
      <c r="M55" s="34"/>
      <c r="N55" s="34"/>
      <c r="P55" s="39"/>
    </row>
    <row r="56" spans="1:30" ht="15" thickBot="1">
      <c r="A56" s="266"/>
      <c r="D56" s="40" t="s">
        <v>92</v>
      </c>
      <c r="E56" s="41" t="s">
        <v>93</v>
      </c>
      <c r="F56" s="41" t="s">
        <v>93</v>
      </c>
      <c r="G56" s="41" t="s">
        <v>93</v>
      </c>
      <c r="H56" s="41" t="s">
        <v>93</v>
      </c>
      <c r="I56" s="41" t="s">
        <v>95</v>
      </c>
      <c r="J56" s="41" t="s">
        <v>95</v>
      </c>
      <c r="K56" s="41" t="s">
        <v>95</v>
      </c>
      <c r="L56" s="41" t="s">
        <v>95</v>
      </c>
      <c r="M56" s="41"/>
      <c r="N56" s="41"/>
      <c r="O56" s="48"/>
      <c r="P56" s="45"/>
    </row>
    <row r="57" spans="1:30">
      <c r="A57" s="274">
        <v>45078</v>
      </c>
      <c r="D57" s="21"/>
      <c r="E57" s="59" t="s">
        <v>98</v>
      </c>
      <c r="F57" s="36" t="s">
        <v>93</v>
      </c>
      <c r="G57" s="36" t="s">
        <v>93</v>
      </c>
      <c r="H57" s="36" t="s">
        <v>99</v>
      </c>
      <c r="I57" s="36" t="s">
        <v>99</v>
      </c>
      <c r="J57" s="36" t="s">
        <v>99</v>
      </c>
      <c r="K57" s="36" t="s">
        <v>99</v>
      </c>
      <c r="L57" s="36" t="s">
        <v>99</v>
      </c>
      <c r="M57" s="37" t="s">
        <v>99</v>
      </c>
      <c r="N57" s="34"/>
    </row>
    <row r="58" spans="1:30">
      <c r="A58" s="266"/>
      <c r="D58" s="21"/>
      <c r="E58" s="60" t="s">
        <v>98</v>
      </c>
      <c r="F58" s="34" t="s">
        <v>93</v>
      </c>
      <c r="G58" s="34" t="s">
        <v>93</v>
      </c>
      <c r="H58" s="34" t="s">
        <v>99</v>
      </c>
      <c r="I58" s="34" t="s">
        <v>99</v>
      </c>
      <c r="J58" s="34" t="s">
        <v>99</v>
      </c>
      <c r="K58" s="34" t="s">
        <v>99</v>
      </c>
      <c r="L58" s="34" t="s">
        <v>99</v>
      </c>
      <c r="M58" s="38" t="s">
        <v>99</v>
      </c>
      <c r="N58" s="34"/>
    </row>
    <row r="59" spans="1:30">
      <c r="A59" s="266"/>
      <c r="D59" s="21"/>
      <c r="E59" s="60" t="s">
        <v>98</v>
      </c>
      <c r="F59" s="34" t="s">
        <v>93</v>
      </c>
      <c r="G59" s="34" t="s">
        <v>93</v>
      </c>
      <c r="H59" s="34" t="s">
        <v>99</v>
      </c>
      <c r="I59" s="34" t="s">
        <v>99</v>
      </c>
      <c r="J59" s="34" t="s">
        <v>99</v>
      </c>
      <c r="K59" s="34" t="s">
        <v>99</v>
      </c>
      <c r="L59" s="34" t="s">
        <v>99</v>
      </c>
      <c r="M59" s="38" t="s">
        <v>99</v>
      </c>
      <c r="N59" s="34"/>
    </row>
    <row r="60" spans="1:30" ht="15" thickBot="1">
      <c r="A60" s="266"/>
      <c r="D60" s="21"/>
      <c r="E60" s="61" t="s">
        <v>98</v>
      </c>
      <c r="F60" s="41" t="s">
        <v>93</v>
      </c>
      <c r="G60" s="41" t="s">
        <v>93</v>
      </c>
      <c r="H60" s="41" t="s">
        <v>99</v>
      </c>
      <c r="I60" s="41" t="s">
        <v>99</v>
      </c>
      <c r="J60" s="41" t="s">
        <v>99</v>
      </c>
      <c r="K60" s="41" t="s">
        <v>99</v>
      </c>
      <c r="L60" s="41" t="s">
        <v>99</v>
      </c>
      <c r="M60" s="42" t="s">
        <v>99</v>
      </c>
      <c r="N60" s="34"/>
    </row>
    <row r="61" spans="1:30">
      <c r="A61" s="266"/>
      <c r="F61" s="28" t="s">
        <v>102</v>
      </c>
      <c r="G61" s="34" t="s">
        <v>93</v>
      </c>
      <c r="H61" s="34" t="s">
        <v>93</v>
      </c>
      <c r="I61" s="34" t="s">
        <v>93</v>
      </c>
      <c r="J61" s="34" t="s">
        <v>93</v>
      </c>
      <c r="K61" s="34" t="s">
        <v>94</v>
      </c>
      <c r="L61" s="34" t="s">
        <v>94</v>
      </c>
      <c r="M61" s="34" t="s">
        <v>94</v>
      </c>
      <c r="N61" s="36" t="s">
        <v>94</v>
      </c>
      <c r="O61" s="36" t="s">
        <v>94</v>
      </c>
      <c r="P61" s="36" t="s">
        <v>94</v>
      </c>
      <c r="Q61" s="36" t="s">
        <v>94</v>
      </c>
      <c r="R61" s="37" t="s">
        <v>94</v>
      </c>
      <c r="S61" s="78" t="s">
        <v>162</v>
      </c>
    </row>
    <row r="62" spans="1:30">
      <c r="A62" s="266"/>
      <c r="F62" s="28" t="s">
        <v>92</v>
      </c>
      <c r="G62" s="34" t="s">
        <v>93</v>
      </c>
      <c r="H62" s="34" t="s">
        <v>93</v>
      </c>
      <c r="I62" s="34" t="s">
        <v>93</v>
      </c>
      <c r="J62" s="34" t="s">
        <v>93</v>
      </c>
      <c r="K62" s="34" t="s">
        <v>95</v>
      </c>
      <c r="L62" s="34" t="s">
        <v>95</v>
      </c>
      <c r="M62" s="34" t="s">
        <v>95</v>
      </c>
      <c r="N62" s="34" t="s">
        <v>95</v>
      </c>
      <c r="R62" s="39"/>
    </row>
    <row r="63" spans="1:30">
      <c r="A63" s="266"/>
      <c r="F63" s="28" t="s">
        <v>92</v>
      </c>
      <c r="G63" s="34" t="s">
        <v>93</v>
      </c>
      <c r="H63" s="34" t="s">
        <v>93</v>
      </c>
      <c r="I63" s="34" t="s">
        <v>93</v>
      </c>
      <c r="J63" s="34" t="s">
        <v>93</v>
      </c>
      <c r="K63" s="34" t="s">
        <v>95</v>
      </c>
      <c r="L63" s="34" t="s">
        <v>95</v>
      </c>
      <c r="M63" s="34" t="s">
        <v>95</v>
      </c>
      <c r="N63" s="34" t="s">
        <v>95</v>
      </c>
      <c r="O63" s="34"/>
      <c r="P63" s="34"/>
      <c r="R63" s="39"/>
    </row>
    <row r="64" spans="1:30" ht="15" thickBot="1">
      <c r="A64" s="266"/>
      <c r="F64" s="40" t="s">
        <v>92</v>
      </c>
      <c r="G64" s="41" t="s">
        <v>93</v>
      </c>
      <c r="H64" s="41" t="s">
        <v>93</v>
      </c>
      <c r="I64" s="41" t="s">
        <v>93</v>
      </c>
      <c r="J64" s="41" t="s">
        <v>93</v>
      </c>
      <c r="K64" s="41" t="s">
        <v>95</v>
      </c>
      <c r="L64" s="41" t="s">
        <v>95</v>
      </c>
      <c r="M64" s="41" t="s">
        <v>95</v>
      </c>
      <c r="N64" s="41" t="s">
        <v>95</v>
      </c>
      <c r="O64" s="41"/>
      <c r="P64" s="41"/>
      <c r="Q64" s="48"/>
      <c r="R64" s="45"/>
      <c r="AD64" s="85"/>
    </row>
    <row r="65" spans="1:30">
      <c r="A65" s="274">
        <v>45108</v>
      </c>
      <c r="G65" s="59" t="s">
        <v>98</v>
      </c>
      <c r="H65" s="36" t="s">
        <v>93</v>
      </c>
      <c r="I65" s="36" t="s">
        <v>93</v>
      </c>
      <c r="J65" s="36" t="s">
        <v>99</v>
      </c>
      <c r="K65" s="36" t="s">
        <v>99</v>
      </c>
      <c r="L65" s="36" t="s">
        <v>99</v>
      </c>
      <c r="M65" s="36" t="s">
        <v>99</v>
      </c>
      <c r="N65" s="36" t="s">
        <v>99</v>
      </c>
      <c r="O65" s="37" t="s">
        <v>99</v>
      </c>
      <c r="AD65" s="85"/>
    </row>
    <row r="66" spans="1:30">
      <c r="A66" s="266"/>
      <c r="G66" s="60" t="s">
        <v>98</v>
      </c>
      <c r="H66" s="34" t="s">
        <v>93</v>
      </c>
      <c r="I66" s="34" t="s">
        <v>93</v>
      </c>
      <c r="J66" s="34" t="s">
        <v>99</v>
      </c>
      <c r="K66" s="34" t="s">
        <v>99</v>
      </c>
      <c r="L66" s="34" t="s">
        <v>99</v>
      </c>
      <c r="M66" s="34" t="s">
        <v>99</v>
      </c>
      <c r="N66" s="34" t="s">
        <v>99</v>
      </c>
      <c r="O66" s="38" t="s">
        <v>99</v>
      </c>
    </row>
    <row r="67" spans="1:30" ht="15" thickBot="1">
      <c r="A67" s="266"/>
      <c r="E67" s="21"/>
      <c r="F67" s="34"/>
      <c r="G67" s="60" t="s">
        <v>98</v>
      </c>
      <c r="H67" s="34" t="s">
        <v>93</v>
      </c>
      <c r="I67" s="34" t="s">
        <v>93</v>
      </c>
      <c r="J67" s="34" t="s">
        <v>99</v>
      </c>
      <c r="K67" s="34" t="s">
        <v>99</v>
      </c>
      <c r="L67" s="34" t="s">
        <v>99</v>
      </c>
      <c r="M67" s="34" t="s">
        <v>99</v>
      </c>
      <c r="N67" s="34" t="s">
        <v>99</v>
      </c>
      <c r="O67" s="38" t="s">
        <v>99</v>
      </c>
      <c r="P67" s="34"/>
      <c r="Q67" s="34"/>
      <c r="X67" s="22"/>
    </row>
    <row r="68" spans="1:30">
      <c r="A68" s="266"/>
      <c r="G68" s="35" t="s">
        <v>92</v>
      </c>
      <c r="H68" s="36" t="s">
        <v>93</v>
      </c>
      <c r="I68" s="36" t="s">
        <v>93</v>
      </c>
      <c r="J68" s="36" t="s">
        <v>93</v>
      </c>
      <c r="K68" s="36" t="s">
        <v>93</v>
      </c>
      <c r="L68" s="36" t="s">
        <v>95</v>
      </c>
      <c r="M68" s="36" t="s">
        <v>95</v>
      </c>
      <c r="N68" s="36" t="s">
        <v>95</v>
      </c>
      <c r="O68" s="37" t="s">
        <v>95</v>
      </c>
      <c r="P68" s="81" t="s">
        <v>163</v>
      </c>
    </row>
    <row r="69" spans="1:30">
      <c r="A69" s="266"/>
      <c r="G69" s="28" t="s">
        <v>92</v>
      </c>
      <c r="H69" s="34" t="s">
        <v>93</v>
      </c>
      <c r="I69" s="34" t="s">
        <v>93</v>
      </c>
      <c r="J69" s="34" t="s">
        <v>93</v>
      </c>
      <c r="K69" s="34" t="s">
        <v>93</v>
      </c>
      <c r="L69" s="34" t="s">
        <v>95</v>
      </c>
      <c r="M69" s="34" t="s">
        <v>95</v>
      </c>
      <c r="N69" s="34" t="s">
        <v>95</v>
      </c>
      <c r="O69" s="38" t="s">
        <v>95</v>
      </c>
    </row>
    <row r="70" spans="1:30">
      <c r="A70" s="266"/>
      <c r="G70" s="28" t="s">
        <v>92</v>
      </c>
      <c r="H70" s="34" t="s">
        <v>93</v>
      </c>
      <c r="I70" s="34" t="s">
        <v>93</v>
      </c>
      <c r="J70" s="34" t="s">
        <v>93</v>
      </c>
      <c r="K70" s="34" t="s">
        <v>93</v>
      </c>
      <c r="L70" s="34" t="s">
        <v>95</v>
      </c>
      <c r="M70" s="34" t="s">
        <v>95</v>
      </c>
      <c r="N70" s="34" t="s">
        <v>95</v>
      </c>
      <c r="O70" s="38" t="s">
        <v>95</v>
      </c>
    </row>
    <row r="71" spans="1:30" ht="15" thickBot="1">
      <c r="A71" s="266"/>
      <c r="G71" s="40" t="s">
        <v>92</v>
      </c>
      <c r="H71" s="41" t="s">
        <v>93</v>
      </c>
      <c r="I71" s="41" t="s">
        <v>93</v>
      </c>
      <c r="J71" s="41" t="s">
        <v>93</v>
      </c>
      <c r="K71" s="41" t="s">
        <v>93</v>
      </c>
      <c r="L71" s="41" t="s">
        <v>95</v>
      </c>
      <c r="M71" s="41" t="s">
        <v>95</v>
      </c>
      <c r="N71" s="41" t="s">
        <v>95</v>
      </c>
      <c r="O71" s="42" t="s">
        <v>95</v>
      </c>
    </row>
    <row r="72" spans="1:30">
      <c r="A72" s="266"/>
      <c r="G72" s="35" t="s">
        <v>92</v>
      </c>
      <c r="H72" s="36" t="s">
        <v>93</v>
      </c>
      <c r="I72" s="36" t="s">
        <v>93</v>
      </c>
      <c r="J72" s="36" t="s">
        <v>93</v>
      </c>
      <c r="K72" s="36" t="s">
        <v>93</v>
      </c>
      <c r="L72" s="36" t="s">
        <v>95</v>
      </c>
      <c r="M72" s="36" t="s">
        <v>95</v>
      </c>
      <c r="N72" s="36" t="s">
        <v>95</v>
      </c>
      <c r="O72" s="37" t="s">
        <v>95</v>
      </c>
      <c r="P72" s="81" t="s">
        <v>164</v>
      </c>
    </row>
    <row r="73" spans="1:30" ht="15" thickBot="1">
      <c r="A73" s="266"/>
      <c r="C73" s="34"/>
      <c r="D73" s="34"/>
      <c r="G73" s="40" t="s">
        <v>92</v>
      </c>
      <c r="H73" s="41" t="s">
        <v>93</v>
      </c>
      <c r="I73" s="41" t="s">
        <v>93</v>
      </c>
      <c r="J73" s="41" t="s">
        <v>93</v>
      </c>
      <c r="K73" s="41" t="s">
        <v>93</v>
      </c>
      <c r="L73" s="41" t="s">
        <v>95</v>
      </c>
      <c r="M73" s="41" t="s">
        <v>95</v>
      </c>
      <c r="N73" s="41" t="s">
        <v>95</v>
      </c>
      <c r="O73" s="42" t="s">
        <v>95</v>
      </c>
    </row>
    <row r="74" spans="1:30">
      <c r="A74" s="266"/>
      <c r="C74" s="34"/>
      <c r="D74" s="34"/>
      <c r="G74" s="35" t="s">
        <v>92</v>
      </c>
      <c r="H74" s="36" t="s">
        <v>93</v>
      </c>
      <c r="I74" s="36" t="s">
        <v>93</v>
      </c>
      <c r="J74" s="36" t="s">
        <v>93</v>
      </c>
      <c r="K74" s="36" t="s">
        <v>93</v>
      </c>
      <c r="L74" s="36" t="s">
        <v>95</v>
      </c>
      <c r="M74" s="36" t="s">
        <v>95</v>
      </c>
      <c r="N74" s="36" t="s">
        <v>95</v>
      </c>
      <c r="O74" s="37" t="s">
        <v>95</v>
      </c>
      <c r="P74" s="81" t="s">
        <v>165</v>
      </c>
    </row>
    <row r="75" spans="1:30">
      <c r="A75" s="266"/>
      <c r="C75" s="34"/>
      <c r="D75" s="34"/>
      <c r="G75" s="28" t="s">
        <v>92</v>
      </c>
      <c r="H75" s="34" t="s">
        <v>93</v>
      </c>
      <c r="I75" s="34" t="s">
        <v>93</v>
      </c>
      <c r="J75" s="34" t="s">
        <v>93</v>
      </c>
      <c r="K75" s="34" t="s">
        <v>93</v>
      </c>
      <c r="L75" s="34" t="s">
        <v>95</v>
      </c>
      <c r="M75" s="34" t="s">
        <v>95</v>
      </c>
      <c r="N75" s="34" t="s">
        <v>95</v>
      </c>
      <c r="O75" s="38" t="s">
        <v>95</v>
      </c>
      <c r="P75" s="34"/>
    </row>
    <row r="76" spans="1:30" ht="15" thickBot="1">
      <c r="A76" s="266"/>
      <c r="C76" s="34"/>
      <c r="D76" s="34"/>
      <c r="G76" s="28" t="s">
        <v>92</v>
      </c>
      <c r="H76" s="34" t="s">
        <v>93</v>
      </c>
      <c r="I76" s="34" t="s">
        <v>93</v>
      </c>
      <c r="J76" s="34" t="s">
        <v>93</v>
      </c>
      <c r="K76" s="34" t="s">
        <v>93</v>
      </c>
      <c r="L76" s="34" t="s">
        <v>95</v>
      </c>
      <c r="M76" s="34" t="s">
        <v>95</v>
      </c>
      <c r="N76" s="34" t="s">
        <v>95</v>
      </c>
      <c r="O76" s="38" t="s">
        <v>95</v>
      </c>
    </row>
    <row r="77" spans="1:30">
      <c r="A77" s="266"/>
      <c r="C77" s="34"/>
      <c r="D77" s="34"/>
      <c r="G77" s="87" t="s">
        <v>102</v>
      </c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49"/>
      <c r="S77" s="50"/>
      <c r="T77" s="79" t="s">
        <v>166</v>
      </c>
    </row>
    <row r="78" spans="1:30">
      <c r="A78" s="266"/>
      <c r="C78" s="34"/>
      <c r="D78" s="34"/>
      <c r="G78" s="87" t="s">
        <v>102</v>
      </c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90"/>
      <c r="S78" s="39"/>
      <c r="T78" s="79"/>
    </row>
    <row r="79" spans="1:30">
      <c r="A79" s="266"/>
      <c r="C79" s="34"/>
      <c r="D79" s="34"/>
      <c r="G79" s="89" t="s">
        <v>102</v>
      </c>
      <c r="H79" s="83" t="s">
        <v>93</v>
      </c>
      <c r="I79" s="83" t="s">
        <v>93</v>
      </c>
      <c r="J79" s="83" t="s">
        <v>93</v>
      </c>
      <c r="K79" s="83" t="s">
        <v>93</v>
      </c>
      <c r="L79" s="83" t="s">
        <v>94</v>
      </c>
      <c r="M79" s="83" t="s">
        <v>94</v>
      </c>
      <c r="N79" s="83" t="s">
        <v>94</v>
      </c>
      <c r="O79" s="83" t="s">
        <v>94</v>
      </c>
      <c r="P79" s="83" t="s">
        <v>94</v>
      </c>
      <c r="Q79" s="83" t="s">
        <v>94</v>
      </c>
      <c r="R79" s="83" t="s">
        <v>94</v>
      </c>
      <c r="S79" s="88" t="s">
        <v>94</v>
      </c>
      <c r="T79" s="79" t="s">
        <v>167</v>
      </c>
    </row>
    <row r="80" spans="1:30" ht="15" thickBot="1">
      <c r="A80" s="266"/>
      <c r="C80" s="34"/>
      <c r="D80" s="34"/>
      <c r="G80" s="40" t="s">
        <v>102</v>
      </c>
      <c r="H80" s="41" t="s">
        <v>93</v>
      </c>
      <c r="I80" s="41" t="s">
        <v>93</v>
      </c>
      <c r="J80" s="41" t="s">
        <v>93</v>
      </c>
      <c r="K80" s="41" t="s">
        <v>93</v>
      </c>
      <c r="L80" s="41" t="s">
        <v>94</v>
      </c>
      <c r="M80" s="41" t="s">
        <v>94</v>
      </c>
      <c r="N80" s="41" t="s">
        <v>94</v>
      </c>
      <c r="O80" s="41" t="s">
        <v>94</v>
      </c>
      <c r="P80" s="41" t="s">
        <v>94</v>
      </c>
      <c r="Q80" s="41" t="s">
        <v>94</v>
      </c>
      <c r="R80" s="41" t="s">
        <v>94</v>
      </c>
      <c r="S80" s="42" t="s">
        <v>94</v>
      </c>
    </row>
    <row r="81" spans="1:24">
      <c r="A81" s="274">
        <v>45139</v>
      </c>
      <c r="C81" s="34"/>
      <c r="D81" s="34"/>
      <c r="I81" s="60" t="s">
        <v>98</v>
      </c>
      <c r="J81" s="34" t="s">
        <v>93</v>
      </c>
      <c r="K81" s="34" t="s">
        <v>93</v>
      </c>
      <c r="L81" s="34" t="s">
        <v>99</v>
      </c>
      <c r="M81" s="34" t="s">
        <v>99</v>
      </c>
      <c r="N81" s="34" t="s">
        <v>99</v>
      </c>
      <c r="O81" s="34" t="s">
        <v>99</v>
      </c>
      <c r="P81" s="34" t="s">
        <v>99</v>
      </c>
      <c r="Q81" s="38" t="s">
        <v>99</v>
      </c>
      <c r="R81" s="34"/>
    </row>
    <row r="82" spans="1:24">
      <c r="A82" s="266"/>
      <c r="C82" s="34"/>
      <c r="D82" s="34"/>
      <c r="I82" s="60" t="s">
        <v>98</v>
      </c>
      <c r="J82" s="34" t="s">
        <v>93</v>
      </c>
      <c r="K82" s="34" t="s">
        <v>93</v>
      </c>
      <c r="L82" s="34" t="s">
        <v>99</v>
      </c>
      <c r="M82" s="34" t="s">
        <v>99</v>
      </c>
      <c r="N82" s="34" t="s">
        <v>99</v>
      </c>
      <c r="O82" s="34" t="s">
        <v>99</v>
      </c>
      <c r="P82" s="34" t="s">
        <v>99</v>
      </c>
      <c r="Q82" s="38" t="s">
        <v>99</v>
      </c>
      <c r="R82" s="34"/>
    </row>
    <row r="83" spans="1:24" ht="15" thickBot="1">
      <c r="A83" s="266"/>
      <c r="C83" s="34"/>
      <c r="D83" s="34"/>
      <c r="G83" s="21"/>
      <c r="H83" s="34"/>
      <c r="I83" s="60" t="s">
        <v>98</v>
      </c>
      <c r="J83" s="34" t="s">
        <v>93</v>
      </c>
      <c r="K83" s="34" t="s">
        <v>93</v>
      </c>
      <c r="L83" s="34" t="s">
        <v>99</v>
      </c>
      <c r="M83" s="34" t="s">
        <v>99</v>
      </c>
      <c r="N83" s="34" t="s">
        <v>99</v>
      </c>
      <c r="O83" s="34" t="s">
        <v>99</v>
      </c>
      <c r="P83" s="34" t="s">
        <v>99</v>
      </c>
      <c r="Q83" s="38" t="s">
        <v>99</v>
      </c>
    </row>
    <row r="84" spans="1:24">
      <c r="A84" s="266"/>
      <c r="C84" s="34"/>
      <c r="D84" s="34"/>
      <c r="G84" s="21"/>
      <c r="H84" s="34"/>
      <c r="I84" s="80" t="s">
        <v>92</v>
      </c>
      <c r="J84" s="36" t="s">
        <v>93</v>
      </c>
      <c r="K84" s="36" t="s">
        <v>93</v>
      </c>
      <c r="L84" s="36" t="s">
        <v>93</v>
      </c>
      <c r="M84" s="36" t="s">
        <v>93</v>
      </c>
      <c r="N84" s="36" t="s">
        <v>95</v>
      </c>
      <c r="O84" s="36" t="s">
        <v>95</v>
      </c>
      <c r="P84" s="36" t="s">
        <v>95</v>
      </c>
      <c r="Q84" s="37" t="s">
        <v>95</v>
      </c>
      <c r="R84" s="78" t="s">
        <v>168</v>
      </c>
    </row>
    <row r="85" spans="1:24" ht="15" thickBot="1">
      <c r="A85" s="266"/>
      <c r="C85" s="34"/>
      <c r="D85" s="34"/>
      <c r="G85" s="21"/>
      <c r="H85" s="34"/>
      <c r="I85" s="40" t="s">
        <v>92</v>
      </c>
      <c r="J85" s="41" t="s">
        <v>93</v>
      </c>
      <c r="K85" s="41" t="s">
        <v>93</v>
      </c>
      <c r="L85" s="41" t="s">
        <v>93</v>
      </c>
      <c r="M85" s="41" t="s">
        <v>93</v>
      </c>
      <c r="N85" s="41" t="s">
        <v>95</v>
      </c>
      <c r="O85" s="41" t="s">
        <v>95</v>
      </c>
      <c r="P85" s="41" t="s">
        <v>95</v>
      </c>
      <c r="Q85" s="42" t="s">
        <v>95</v>
      </c>
    </row>
    <row r="86" spans="1:24">
      <c r="A86" s="266"/>
      <c r="C86" s="34"/>
      <c r="D86" s="34"/>
      <c r="G86" s="21"/>
      <c r="H86" s="34"/>
      <c r="I86" s="80" t="s">
        <v>92</v>
      </c>
      <c r="J86" s="36" t="s">
        <v>93</v>
      </c>
      <c r="K86" s="36" t="s">
        <v>93</v>
      </c>
      <c r="L86" s="36" t="s">
        <v>93</v>
      </c>
      <c r="M86" s="36" t="s">
        <v>93</v>
      </c>
      <c r="N86" s="36" t="s">
        <v>95</v>
      </c>
      <c r="O86" s="36" t="s">
        <v>95</v>
      </c>
      <c r="P86" s="36" t="s">
        <v>95</v>
      </c>
      <c r="Q86" s="37" t="s">
        <v>95</v>
      </c>
      <c r="R86" s="79" t="s">
        <v>169</v>
      </c>
      <c r="S86" s="34"/>
      <c r="T86" s="34"/>
      <c r="U86" s="34"/>
    </row>
    <row r="87" spans="1:24">
      <c r="A87" s="266"/>
      <c r="C87" s="34"/>
      <c r="D87" s="34"/>
      <c r="G87" s="21"/>
      <c r="H87" s="34"/>
      <c r="I87" s="28" t="s">
        <v>92</v>
      </c>
      <c r="J87" s="34" t="s">
        <v>93</v>
      </c>
      <c r="K87" s="34" t="s">
        <v>93</v>
      </c>
      <c r="L87" s="34" t="s">
        <v>93</v>
      </c>
      <c r="M87" s="34" t="s">
        <v>93</v>
      </c>
      <c r="N87" s="34" t="s">
        <v>95</v>
      </c>
      <c r="O87" s="34" t="s">
        <v>95</v>
      </c>
      <c r="P87" s="34" t="s">
        <v>95</v>
      </c>
      <c r="Q87" s="38" t="s">
        <v>95</v>
      </c>
      <c r="R87" s="34"/>
    </row>
    <row r="88" spans="1:24">
      <c r="A88" s="266"/>
      <c r="C88" s="34"/>
      <c r="D88" s="34"/>
      <c r="G88" s="21"/>
      <c r="H88" s="34"/>
      <c r="I88" s="28" t="s">
        <v>92</v>
      </c>
      <c r="J88" s="34" t="s">
        <v>93</v>
      </c>
      <c r="K88" s="34" t="s">
        <v>93</v>
      </c>
      <c r="L88" s="34" t="s">
        <v>93</v>
      </c>
      <c r="M88" s="34" t="s">
        <v>93</v>
      </c>
      <c r="N88" s="34" t="s">
        <v>95</v>
      </c>
      <c r="O88" s="34" t="s">
        <v>95</v>
      </c>
      <c r="P88" s="34" t="s">
        <v>95</v>
      </c>
      <c r="Q88" s="38" t="s">
        <v>95</v>
      </c>
      <c r="R88" s="34"/>
    </row>
    <row r="89" spans="1:24">
      <c r="A89" s="266"/>
      <c r="C89" s="34"/>
      <c r="D89" s="34"/>
      <c r="G89" s="21"/>
      <c r="H89" s="34"/>
      <c r="I89" s="28" t="s">
        <v>92</v>
      </c>
      <c r="J89" s="34" t="s">
        <v>93</v>
      </c>
      <c r="K89" s="34" t="s">
        <v>93</v>
      </c>
      <c r="L89" s="34" t="s">
        <v>93</v>
      </c>
      <c r="M89" s="34" t="s">
        <v>93</v>
      </c>
      <c r="N89" s="34" t="s">
        <v>95</v>
      </c>
      <c r="O89" s="34" t="s">
        <v>95</v>
      </c>
      <c r="P89" s="34" t="s">
        <v>95</v>
      </c>
      <c r="Q89" s="38" t="s">
        <v>95</v>
      </c>
      <c r="R89" s="34"/>
    </row>
    <row r="90" spans="1:24" ht="15" thickBot="1">
      <c r="A90" s="266"/>
      <c r="C90" s="34"/>
      <c r="D90" s="34"/>
      <c r="G90" s="21"/>
      <c r="H90" s="34"/>
      <c r="I90" s="40" t="s">
        <v>92</v>
      </c>
      <c r="J90" s="34" t="s">
        <v>93</v>
      </c>
      <c r="K90" s="34" t="s">
        <v>93</v>
      </c>
      <c r="L90" s="34" t="s">
        <v>93</v>
      </c>
      <c r="M90" s="34" t="s">
        <v>93</v>
      </c>
      <c r="N90" s="34" t="s">
        <v>95</v>
      </c>
      <c r="O90" s="34" t="s">
        <v>95</v>
      </c>
      <c r="P90" s="34" t="s">
        <v>95</v>
      </c>
      <c r="Q90" s="38" t="s">
        <v>95</v>
      </c>
    </row>
    <row r="91" spans="1:24">
      <c r="A91" s="266"/>
      <c r="C91" s="34"/>
      <c r="D91" s="34"/>
      <c r="G91" s="21"/>
      <c r="H91" s="34"/>
      <c r="I91" s="21"/>
      <c r="J91" s="35" t="s">
        <v>92</v>
      </c>
      <c r="K91" s="36" t="s">
        <v>93</v>
      </c>
      <c r="L91" s="36" t="s">
        <v>93</v>
      </c>
      <c r="M91" s="36" t="s">
        <v>93</v>
      </c>
      <c r="N91" s="36" t="s">
        <v>93</v>
      </c>
      <c r="O91" s="36" t="s">
        <v>95</v>
      </c>
      <c r="P91" s="36" t="s">
        <v>95</v>
      </c>
      <c r="Q91" s="36" t="s">
        <v>95</v>
      </c>
      <c r="R91" s="37" t="s">
        <v>95</v>
      </c>
      <c r="S91" s="34" t="s">
        <v>170</v>
      </c>
    </row>
    <row r="92" spans="1:24" ht="15" thickBot="1">
      <c r="A92" s="266"/>
      <c r="C92" s="34"/>
      <c r="D92" s="34"/>
      <c r="G92" s="21"/>
      <c r="H92" s="34"/>
      <c r="I92" s="21"/>
      <c r="J92" s="40" t="s">
        <v>92</v>
      </c>
      <c r="K92" s="41" t="s">
        <v>93</v>
      </c>
      <c r="L92" s="41" t="s">
        <v>93</v>
      </c>
      <c r="M92" s="41" t="s">
        <v>93</v>
      </c>
      <c r="N92" s="41" t="s">
        <v>93</v>
      </c>
      <c r="O92" s="41" t="s">
        <v>95</v>
      </c>
      <c r="P92" s="41" t="s">
        <v>95</v>
      </c>
      <c r="Q92" s="41" t="s">
        <v>95</v>
      </c>
      <c r="R92" s="42" t="s">
        <v>95</v>
      </c>
      <c r="S92" s="34"/>
    </row>
    <row r="93" spans="1:24">
      <c r="A93" s="274">
        <v>45170</v>
      </c>
      <c r="J93" s="21"/>
      <c r="K93" s="35" t="s">
        <v>92</v>
      </c>
      <c r="L93" s="36" t="s">
        <v>93</v>
      </c>
      <c r="M93" s="36" t="s">
        <v>93</v>
      </c>
      <c r="N93" s="36" t="s">
        <v>93</v>
      </c>
      <c r="O93" s="36" t="s">
        <v>93</v>
      </c>
      <c r="P93" s="36" t="s">
        <v>95</v>
      </c>
      <c r="Q93" s="36" t="s">
        <v>95</v>
      </c>
      <c r="R93" s="36" t="s">
        <v>95</v>
      </c>
      <c r="S93" s="37" t="s">
        <v>95</v>
      </c>
      <c r="T93" s="78" t="s">
        <v>171</v>
      </c>
    </row>
    <row r="94" spans="1:24" ht="15" thickBot="1">
      <c r="A94" s="266"/>
      <c r="J94" s="21"/>
      <c r="K94" s="66" t="s">
        <v>92</v>
      </c>
      <c r="L94" s="41" t="s">
        <v>93</v>
      </c>
      <c r="M94" s="41" t="s">
        <v>93</v>
      </c>
      <c r="N94" s="41" t="s">
        <v>93</v>
      </c>
      <c r="O94" s="41" t="s">
        <v>93</v>
      </c>
      <c r="P94" s="41" t="s">
        <v>95</v>
      </c>
      <c r="Q94" s="41" t="s">
        <v>95</v>
      </c>
      <c r="R94" s="41" t="s">
        <v>95</v>
      </c>
      <c r="S94" s="42" t="s">
        <v>95</v>
      </c>
    </row>
    <row r="95" spans="1:24">
      <c r="A95" s="266"/>
      <c r="K95" s="35" t="s">
        <v>102</v>
      </c>
      <c r="L95" s="36" t="s">
        <v>93</v>
      </c>
      <c r="M95" s="36" t="s">
        <v>93</v>
      </c>
      <c r="N95" s="36" t="s">
        <v>93</v>
      </c>
      <c r="O95" s="36" t="s">
        <v>93</v>
      </c>
      <c r="P95" s="36" t="s">
        <v>94</v>
      </c>
      <c r="Q95" s="36" t="s">
        <v>94</v>
      </c>
      <c r="R95" s="36" t="s">
        <v>94</v>
      </c>
      <c r="S95" s="36" t="s">
        <v>94</v>
      </c>
      <c r="T95" s="36" t="s">
        <v>94</v>
      </c>
      <c r="U95" s="36" t="s">
        <v>94</v>
      </c>
      <c r="V95" s="36" t="s">
        <v>94</v>
      </c>
      <c r="W95" s="37" t="s">
        <v>94</v>
      </c>
      <c r="X95" s="78" t="s">
        <v>172</v>
      </c>
    </row>
    <row r="96" spans="1:24">
      <c r="A96" s="266"/>
      <c r="K96" s="28" t="s">
        <v>102</v>
      </c>
      <c r="L96" s="34" t="s">
        <v>93</v>
      </c>
      <c r="M96" s="34" t="s">
        <v>93</v>
      </c>
      <c r="N96" s="34" t="s">
        <v>93</v>
      </c>
      <c r="O96" s="34" t="s">
        <v>93</v>
      </c>
      <c r="P96" s="34" t="s">
        <v>94</v>
      </c>
      <c r="Q96" s="34" t="s">
        <v>94</v>
      </c>
      <c r="R96" s="34" t="s">
        <v>94</v>
      </c>
      <c r="S96" s="34" t="s">
        <v>94</v>
      </c>
      <c r="T96" s="34" t="s">
        <v>94</v>
      </c>
      <c r="U96" s="34" t="s">
        <v>94</v>
      </c>
      <c r="V96" s="34" t="s">
        <v>94</v>
      </c>
      <c r="W96" s="38" t="s">
        <v>94</v>
      </c>
      <c r="X96" s="78"/>
    </row>
    <row r="97" spans="1:29">
      <c r="A97" s="266"/>
      <c r="K97" s="28" t="s">
        <v>92</v>
      </c>
      <c r="L97" s="34" t="s">
        <v>93</v>
      </c>
      <c r="M97" s="34" t="s">
        <v>93</v>
      </c>
      <c r="N97" s="34" t="s">
        <v>93</v>
      </c>
      <c r="O97" s="34" t="s">
        <v>93</v>
      </c>
      <c r="P97" s="34" t="s">
        <v>95</v>
      </c>
      <c r="Q97" s="34" t="s">
        <v>95</v>
      </c>
      <c r="R97" s="34" t="s">
        <v>95</v>
      </c>
      <c r="S97" s="34" t="s">
        <v>95</v>
      </c>
      <c r="T97" s="34"/>
      <c r="U97" s="34"/>
      <c r="V97" s="34"/>
      <c r="W97" s="38"/>
      <c r="X97" s="78"/>
    </row>
    <row r="98" spans="1:29">
      <c r="A98" s="266"/>
      <c r="K98" s="28" t="s">
        <v>92</v>
      </c>
      <c r="L98" s="34" t="s">
        <v>93</v>
      </c>
      <c r="M98" s="34" t="s">
        <v>93</v>
      </c>
      <c r="N98" s="34" t="s">
        <v>93</v>
      </c>
      <c r="O98" s="34" t="s">
        <v>93</v>
      </c>
      <c r="P98" s="34" t="s">
        <v>95</v>
      </c>
      <c r="Q98" s="34" t="s">
        <v>95</v>
      </c>
      <c r="R98" s="34" t="s">
        <v>95</v>
      </c>
      <c r="S98" s="34" t="s">
        <v>95</v>
      </c>
      <c r="T98" s="34"/>
      <c r="W98" s="39"/>
    </row>
    <row r="99" spans="1:29" ht="15" thickBot="1">
      <c r="A99" s="266"/>
      <c r="K99" s="75"/>
      <c r="L99" s="76"/>
      <c r="M99" s="76"/>
      <c r="N99" s="76"/>
      <c r="O99" s="76"/>
      <c r="P99" s="76"/>
      <c r="Q99" s="76"/>
      <c r="R99" s="76"/>
      <c r="S99" s="76"/>
      <c r="T99" s="48"/>
      <c r="U99" s="48"/>
      <c r="V99" s="48"/>
      <c r="W99" s="45"/>
    </row>
    <row r="100" spans="1:29">
      <c r="A100" s="266"/>
      <c r="K100" s="59" t="s">
        <v>98</v>
      </c>
      <c r="L100" s="36" t="s">
        <v>93</v>
      </c>
      <c r="M100" s="36" t="s">
        <v>93</v>
      </c>
      <c r="N100" s="36" t="s">
        <v>99</v>
      </c>
      <c r="O100" s="36" t="s">
        <v>99</v>
      </c>
      <c r="P100" s="36" t="s">
        <v>99</v>
      </c>
      <c r="Q100" s="36" t="s">
        <v>99</v>
      </c>
      <c r="R100" s="36" t="s">
        <v>99</v>
      </c>
      <c r="S100" s="37" t="s">
        <v>99</v>
      </c>
    </row>
    <row r="101" spans="1:29" ht="15" thickBot="1">
      <c r="A101" s="266"/>
      <c r="K101" s="61" t="s">
        <v>98</v>
      </c>
      <c r="L101" s="41" t="s">
        <v>93</v>
      </c>
      <c r="M101" s="41" t="s">
        <v>93</v>
      </c>
      <c r="N101" s="41" t="s">
        <v>99</v>
      </c>
      <c r="O101" s="41" t="s">
        <v>99</v>
      </c>
      <c r="P101" s="41" t="s">
        <v>99</v>
      </c>
      <c r="Q101" s="41" t="s">
        <v>99</v>
      </c>
      <c r="R101" s="41" t="s">
        <v>99</v>
      </c>
      <c r="S101" s="42" t="s">
        <v>99</v>
      </c>
    </row>
    <row r="102" spans="1:29">
      <c r="A102" s="274">
        <v>45200</v>
      </c>
      <c r="K102" s="21"/>
      <c r="L102" s="34"/>
      <c r="M102" s="59" t="s">
        <v>98</v>
      </c>
      <c r="N102" s="36" t="s">
        <v>93</v>
      </c>
      <c r="O102" s="36" t="s">
        <v>93</v>
      </c>
      <c r="P102" s="36" t="s">
        <v>99</v>
      </c>
      <c r="Q102" s="36" t="s">
        <v>99</v>
      </c>
      <c r="R102" s="36" t="s">
        <v>99</v>
      </c>
      <c r="S102" s="36" t="s">
        <v>99</v>
      </c>
      <c r="T102" s="36" t="s">
        <v>99</v>
      </c>
      <c r="U102" s="37" t="s">
        <v>99</v>
      </c>
    </row>
    <row r="103" spans="1:29">
      <c r="A103" s="266"/>
      <c r="K103" s="21"/>
      <c r="L103" s="34"/>
      <c r="M103" s="60" t="s">
        <v>98</v>
      </c>
      <c r="N103" s="34" t="s">
        <v>93</v>
      </c>
      <c r="O103" s="34" t="s">
        <v>93</v>
      </c>
      <c r="P103" s="34" t="s">
        <v>99</v>
      </c>
      <c r="Q103" s="34" t="s">
        <v>99</v>
      </c>
      <c r="R103" s="34" t="s">
        <v>99</v>
      </c>
      <c r="S103" s="34" t="s">
        <v>99</v>
      </c>
      <c r="T103" s="34" t="s">
        <v>99</v>
      </c>
      <c r="U103" s="38" t="s">
        <v>99</v>
      </c>
    </row>
    <row r="104" spans="1:29">
      <c r="A104" s="266"/>
      <c r="K104" s="21"/>
      <c r="L104" s="34"/>
      <c r="M104" s="60" t="s">
        <v>98</v>
      </c>
      <c r="N104" s="34" t="s">
        <v>93</v>
      </c>
      <c r="O104" s="34" t="s">
        <v>93</v>
      </c>
      <c r="P104" s="34" t="s">
        <v>99</v>
      </c>
      <c r="Q104" s="34" t="s">
        <v>99</v>
      </c>
      <c r="R104" s="34" t="s">
        <v>99</v>
      </c>
      <c r="S104" s="34" t="s">
        <v>99</v>
      </c>
      <c r="T104" s="34" t="s">
        <v>99</v>
      </c>
      <c r="U104" s="38" t="s">
        <v>99</v>
      </c>
    </row>
    <row r="105" spans="1:29">
      <c r="A105" s="266"/>
      <c r="K105" s="21"/>
      <c r="L105" s="34"/>
      <c r="M105" s="60" t="s">
        <v>98</v>
      </c>
      <c r="N105" s="34" t="s">
        <v>93</v>
      </c>
      <c r="O105" s="34" t="s">
        <v>93</v>
      </c>
      <c r="P105" s="34" t="s">
        <v>99</v>
      </c>
      <c r="Q105" s="34" t="s">
        <v>99</v>
      </c>
      <c r="R105" s="34" t="s">
        <v>99</v>
      </c>
      <c r="S105" s="34" t="s">
        <v>99</v>
      </c>
      <c r="T105" s="34" t="s">
        <v>99</v>
      </c>
      <c r="U105" s="38" t="s">
        <v>99</v>
      </c>
    </row>
    <row r="106" spans="1:29">
      <c r="A106" s="266"/>
      <c r="K106" s="21"/>
      <c r="L106" s="34"/>
      <c r="M106" s="60" t="s">
        <v>98</v>
      </c>
      <c r="N106" s="34" t="s">
        <v>93</v>
      </c>
      <c r="O106" s="34" t="s">
        <v>93</v>
      </c>
      <c r="P106" s="34" t="s">
        <v>99</v>
      </c>
      <c r="Q106" s="34" t="s">
        <v>99</v>
      </c>
      <c r="R106" s="34" t="s">
        <v>99</v>
      </c>
      <c r="S106" s="34" t="s">
        <v>99</v>
      </c>
      <c r="T106" s="34" t="s">
        <v>99</v>
      </c>
      <c r="U106" s="38" t="s">
        <v>99</v>
      </c>
    </row>
    <row r="107" spans="1:29" ht="15" thickBot="1">
      <c r="A107" s="266"/>
      <c r="K107" s="21"/>
      <c r="L107" s="34"/>
      <c r="M107" s="60" t="s">
        <v>98</v>
      </c>
      <c r="N107" s="34" t="s">
        <v>93</v>
      </c>
      <c r="O107" s="34" t="s">
        <v>93</v>
      </c>
      <c r="P107" s="34" t="s">
        <v>99</v>
      </c>
      <c r="Q107" s="34" t="s">
        <v>99</v>
      </c>
      <c r="R107" s="34" t="s">
        <v>99</v>
      </c>
      <c r="S107" s="34" t="s">
        <v>99</v>
      </c>
      <c r="T107" s="34" t="s">
        <v>99</v>
      </c>
      <c r="U107" s="38" t="s">
        <v>99</v>
      </c>
      <c r="AC107" t="s">
        <v>173</v>
      </c>
    </row>
    <row r="108" spans="1:29">
      <c r="A108" s="266"/>
      <c r="K108" s="21"/>
      <c r="L108" s="34"/>
      <c r="M108" s="35" t="s">
        <v>92</v>
      </c>
      <c r="N108" s="36" t="s">
        <v>93</v>
      </c>
      <c r="O108" s="36" t="s">
        <v>93</v>
      </c>
      <c r="P108" s="36" t="s">
        <v>93</v>
      </c>
      <c r="Q108" s="36" t="s">
        <v>93</v>
      </c>
      <c r="R108" s="36" t="s">
        <v>95</v>
      </c>
      <c r="S108" s="36" t="s">
        <v>95</v>
      </c>
      <c r="T108" s="36" t="s">
        <v>95</v>
      </c>
      <c r="U108" s="37" t="s">
        <v>95</v>
      </c>
      <c r="V108" s="78" t="s">
        <v>174</v>
      </c>
    </row>
    <row r="109" spans="1:29">
      <c r="A109" s="266"/>
      <c r="K109" s="21"/>
      <c r="L109" s="34"/>
      <c r="M109" s="28" t="s">
        <v>92</v>
      </c>
      <c r="N109" s="34" t="s">
        <v>93</v>
      </c>
      <c r="O109" s="34" t="s">
        <v>93</v>
      </c>
      <c r="P109" s="34" t="s">
        <v>93</v>
      </c>
      <c r="Q109" s="34" t="s">
        <v>93</v>
      </c>
      <c r="R109" s="34" t="s">
        <v>95</v>
      </c>
      <c r="S109" s="34" t="s">
        <v>95</v>
      </c>
      <c r="T109" s="34" t="s">
        <v>95</v>
      </c>
      <c r="U109" s="38" t="s">
        <v>95</v>
      </c>
    </row>
    <row r="110" spans="1:29">
      <c r="A110" s="266"/>
      <c r="M110" s="28" t="s">
        <v>92</v>
      </c>
      <c r="N110" s="34" t="s">
        <v>93</v>
      </c>
      <c r="O110" s="34" t="s">
        <v>93</v>
      </c>
      <c r="P110" s="34" t="s">
        <v>93</v>
      </c>
      <c r="Q110" s="34" t="s">
        <v>93</v>
      </c>
      <c r="R110" s="34" t="s">
        <v>95</v>
      </c>
      <c r="S110" s="34" t="s">
        <v>95</v>
      </c>
      <c r="T110" s="34" t="s">
        <v>95</v>
      </c>
      <c r="U110" s="38" t="s">
        <v>95</v>
      </c>
    </row>
    <row r="111" spans="1:29">
      <c r="A111" s="266"/>
      <c r="M111" s="28" t="s">
        <v>92</v>
      </c>
      <c r="N111" s="34" t="s">
        <v>93</v>
      </c>
      <c r="O111" s="34" t="s">
        <v>93</v>
      </c>
      <c r="P111" s="34" t="s">
        <v>93</v>
      </c>
      <c r="Q111" s="34" t="s">
        <v>93</v>
      </c>
      <c r="R111" s="34" t="s">
        <v>95</v>
      </c>
      <c r="S111" s="34" t="s">
        <v>95</v>
      </c>
      <c r="T111" s="34" t="s">
        <v>95</v>
      </c>
      <c r="U111" s="38" t="s">
        <v>95</v>
      </c>
    </row>
    <row r="112" spans="1:29">
      <c r="A112" s="266"/>
      <c r="M112" s="28" t="s">
        <v>92</v>
      </c>
      <c r="N112" s="34" t="s">
        <v>93</v>
      </c>
      <c r="O112" s="34" t="s">
        <v>93</v>
      </c>
      <c r="P112" s="34" t="s">
        <v>93</v>
      </c>
      <c r="Q112" s="34" t="s">
        <v>93</v>
      </c>
      <c r="R112" s="34" t="s">
        <v>95</v>
      </c>
      <c r="S112" s="34" t="s">
        <v>95</v>
      </c>
      <c r="T112" s="34" t="s">
        <v>95</v>
      </c>
      <c r="U112" s="38" t="s">
        <v>95</v>
      </c>
      <c r="V112" s="34"/>
    </row>
    <row r="113" spans="1:27" ht="15" thickBot="1">
      <c r="A113" s="266"/>
      <c r="M113" s="75"/>
      <c r="N113" s="82"/>
      <c r="O113" s="82"/>
      <c r="P113" s="82"/>
      <c r="Q113" s="82"/>
      <c r="R113" s="82"/>
      <c r="S113" s="82"/>
      <c r="T113" s="82"/>
      <c r="U113" s="91"/>
      <c r="V113" s="34"/>
    </row>
    <row r="114" spans="1:27">
      <c r="A114" s="266"/>
      <c r="W114" s="34"/>
      <c r="X114" s="34"/>
      <c r="Y114" s="34"/>
    </row>
    <row r="115" spans="1:27" ht="15" thickBot="1">
      <c r="A115" s="266"/>
      <c r="W115" s="34"/>
      <c r="X115" s="34"/>
      <c r="Y115" s="34"/>
    </row>
    <row r="116" spans="1:27">
      <c r="A116" s="266"/>
      <c r="N116" s="35" t="s">
        <v>92</v>
      </c>
      <c r="O116" s="36" t="s">
        <v>93</v>
      </c>
      <c r="P116" s="36" t="s">
        <v>93</v>
      </c>
      <c r="Q116" s="36" t="s">
        <v>93</v>
      </c>
      <c r="R116" s="36" t="s">
        <v>93</v>
      </c>
      <c r="S116" s="36" t="s">
        <v>95</v>
      </c>
      <c r="T116" s="36" t="s">
        <v>95</v>
      </c>
      <c r="U116" s="36" t="s">
        <v>95</v>
      </c>
      <c r="V116" s="37" t="s">
        <v>95</v>
      </c>
      <c r="W116" s="78" t="s">
        <v>175</v>
      </c>
    </row>
    <row r="117" spans="1:27">
      <c r="A117" s="266"/>
      <c r="N117" s="28" t="s">
        <v>92</v>
      </c>
      <c r="O117" s="34" t="s">
        <v>93</v>
      </c>
      <c r="P117" s="34" t="s">
        <v>93</v>
      </c>
      <c r="Q117" s="34" t="s">
        <v>93</v>
      </c>
      <c r="R117" s="34" t="s">
        <v>93</v>
      </c>
      <c r="S117" s="34" t="s">
        <v>95</v>
      </c>
      <c r="T117" s="34" t="s">
        <v>95</v>
      </c>
      <c r="U117" s="34" t="s">
        <v>95</v>
      </c>
      <c r="V117" s="38" t="s">
        <v>95</v>
      </c>
    </row>
    <row r="118" spans="1:27" ht="15" thickBot="1">
      <c r="A118" s="266"/>
      <c r="N118" s="40" t="s">
        <v>92</v>
      </c>
      <c r="O118" s="41" t="s">
        <v>93</v>
      </c>
      <c r="P118" s="41" t="s">
        <v>93</v>
      </c>
      <c r="Q118" s="41" t="s">
        <v>93</v>
      </c>
      <c r="R118" s="41" t="s">
        <v>93</v>
      </c>
      <c r="S118" s="41" t="s">
        <v>95</v>
      </c>
      <c r="T118" s="41" t="s">
        <v>95</v>
      </c>
      <c r="U118" s="41" t="s">
        <v>95</v>
      </c>
      <c r="V118" s="42" t="s">
        <v>95</v>
      </c>
    </row>
    <row r="119" spans="1:27">
      <c r="A119" s="266"/>
      <c r="N119" s="35" t="s">
        <v>102</v>
      </c>
      <c r="O119" s="36" t="s">
        <v>93</v>
      </c>
      <c r="P119" s="36" t="s">
        <v>93</v>
      </c>
      <c r="Q119" s="36" t="s">
        <v>93</v>
      </c>
      <c r="R119" s="36" t="s">
        <v>93</v>
      </c>
      <c r="S119" s="36" t="s">
        <v>94</v>
      </c>
      <c r="T119" s="36" t="s">
        <v>94</v>
      </c>
      <c r="U119" s="36" t="s">
        <v>94</v>
      </c>
      <c r="V119" s="36" t="s">
        <v>94</v>
      </c>
      <c r="W119" s="36" t="s">
        <v>94</v>
      </c>
      <c r="X119" s="36" t="s">
        <v>94</v>
      </c>
      <c r="Y119" s="36" t="s">
        <v>94</v>
      </c>
      <c r="Z119" s="37" t="s">
        <v>94</v>
      </c>
      <c r="AA119" s="78" t="s">
        <v>176</v>
      </c>
    </row>
    <row r="120" spans="1:27">
      <c r="A120" s="266"/>
      <c r="N120" s="28" t="s">
        <v>92</v>
      </c>
      <c r="O120" s="34" t="s">
        <v>93</v>
      </c>
      <c r="P120" s="34" t="s">
        <v>93</v>
      </c>
      <c r="Q120" s="34" t="s">
        <v>93</v>
      </c>
      <c r="R120" s="34" t="s">
        <v>93</v>
      </c>
      <c r="S120" s="34" t="s">
        <v>95</v>
      </c>
      <c r="T120" s="34" t="s">
        <v>95</v>
      </c>
      <c r="U120" s="34" t="s">
        <v>95</v>
      </c>
      <c r="V120" s="34" t="s">
        <v>95</v>
      </c>
      <c r="W120" s="34"/>
      <c r="X120" s="34"/>
      <c r="Y120" s="34"/>
      <c r="Z120" s="38"/>
    </row>
    <row r="121" spans="1:27">
      <c r="A121" s="266"/>
      <c r="N121" s="97"/>
      <c r="O121" s="98"/>
      <c r="P121" s="98"/>
      <c r="Q121" s="98"/>
      <c r="R121" s="98"/>
      <c r="S121" s="98"/>
      <c r="T121" s="98"/>
      <c r="U121" s="98"/>
      <c r="V121" s="99"/>
      <c r="W121" s="34"/>
      <c r="X121" s="34"/>
      <c r="Y121" s="34"/>
      <c r="Z121" s="38"/>
    </row>
    <row r="122" spans="1:27" ht="15" thickBot="1">
      <c r="A122" s="266"/>
      <c r="N122" s="40" t="s">
        <v>92</v>
      </c>
      <c r="O122" s="41" t="s">
        <v>93</v>
      </c>
      <c r="P122" s="41" t="s">
        <v>93</v>
      </c>
      <c r="Q122" s="41" t="s">
        <v>93</v>
      </c>
      <c r="R122" s="41" t="s">
        <v>93</v>
      </c>
      <c r="S122" s="41" t="s">
        <v>95</v>
      </c>
      <c r="T122" s="41" t="s">
        <v>95</v>
      </c>
      <c r="U122" s="41" t="s">
        <v>95</v>
      </c>
      <c r="V122" s="41" t="s">
        <v>95</v>
      </c>
      <c r="W122" s="93"/>
      <c r="X122" s="41"/>
      <c r="Y122" s="41"/>
      <c r="Z122" s="42"/>
    </row>
    <row r="123" spans="1:27">
      <c r="A123" s="266"/>
      <c r="N123" s="35" t="s">
        <v>102</v>
      </c>
      <c r="O123" s="36" t="s">
        <v>93</v>
      </c>
      <c r="P123" s="36" t="s">
        <v>93</v>
      </c>
      <c r="Q123" s="36" t="s">
        <v>93</v>
      </c>
      <c r="R123" s="36" t="s">
        <v>93</v>
      </c>
      <c r="S123" s="36" t="s">
        <v>94</v>
      </c>
      <c r="T123" s="36" t="s">
        <v>94</v>
      </c>
      <c r="U123" s="36" t="s">
        <v>94</v>
      </c>
      <c r="V123" s="36" t="s">
        <v>94</v>
      </c>
      <c r="W123" s="36" t="s">
        <v>94</v>
      </c>
      <c r="X123" s="36" t="s">
        <v>94</v>
      </c>
      <c r="Y123" s="36" t="s">
        <v>94</v>
      </c>
      <c r="Z123" s="37" t="s">
        <v>94</v>
      </c>
      <c r="AA123" s="34" t="s">
        <v>177</v>
      </c>
    </row>
    <row r="124" spans="1:27">
      <c r="A124" s="266"/>
      <c r="N124" s="28" t="s">
        <v>92</v>
      </c>
      <c r="O124" s="34" t="s">
        <v>93</v>
      </c>
      <c r="P124" s="34" t="s">
        <v>93</v>
      </c>
      <c r="Q124" s="34" t="s">
        <v>93</v>
      </c>
      <c r="R124" s="34" t="s">
        <v>93</v>
      </c>
      <c r="S124" s="34" t="s">
        <v>95</v>
      </c>
      <c r="T124" s="34" t="s">
        <v>95</v>
      </c>
      <c r="U124" s="34" t="s">
        <v>95</v>
      </c>
      <c r="V124" s="34" t="s">
        <v>95</v>
      </c>
      <c r="W124" s="34"/>
      <c r="X124" s="34"/>
      <c r="Y124" s="34"/>
      <c r="Z124" s="38"/>
    </row>
    <row r="125" spans="1:27">
      <c r="A125" s="266"/>
      <c r="N125" s="28" t="s">
        <v>92</v>
      </c>
      <c r="O125" s="34" t="s">
        <v>93</v>
      </c>
      <c r="P125" s="34" t="s">
        <v>93</v>
      </c>
      <c r="Q125" s="34" t="s">
        <v>93</v>
      </c>
      <c r="R125" s="34" t="s">
        <v>93</v>
      </c>
      <c r="S125" s="34" t="s">
        <v>95</v>
      </c>
      <c r="T125" s="34" t="s">
        <v>95</v>
      </c>
      <c r="U125" s="34" t="s">
        <v>95</v>
      </c>
      <c r="V125" s="34" t="s">
        <v>95</v>
      </c>
      <c r="W125" s="34"/>
      <c r="X125" s="34"/>
      <c r="Y125" s="34"/>
      <c r="Z125" s="38"/>
    </row>
    <row r="126" spans="1:27" ht="15" thickBot="1">
      <c r="A126" s="266"/>
      <c r="N126" s="40" t="s">
        <v>92</v>
      </c>
      <c r="O126" s="34" t="s">
        <v>93</v>
      </c>
      <c r="P126" s="34" t="s">
        <v>93</v>
      </c>
      <c r="Q126" s="34" t="s">
        <v>93</v>
      </c>
      <c r="R126" s="34" t="s">
        <v>93</v>
      </c>
      <c r="S126" s="34" t="s">
        <v>95</v>
      </c>
      <c r="T126" s="34" t="s">
        <v>95</v>
      </c>
      <c r="U126" s="34" t="s">
        <v>95</v>
      </c>
      <c r="V126" s="34" t="s">
        <v>95</v>
      </c>
      <c r="W126" s="108"/>
      <c r="X126" s="41"/>
      <c r="Y126" s="41"/>
      <c r="Z126" s="42"/>
    </row>
    <row r="127" spans="1:27">
      <c r="A127" s="266"/>
      <c r="O127" s="105" t="s">
        <v>98</v>
      </c>
      <c r="P127" s="36" t="s">
        <v>93</v>
      </c>
      <c r="Q127" s="36" t="s">
        <v>93</v>
      </c>
      <c r="R127" s="36" t="s">
        <v>99</v>
      </c>
      <c r="S127" s="36" t="s">
        <v>99</v>
      </c>
      <c r="T127" s="36" t="s">
        <v>99</v>
      </c>
      <c r="U127" s="36" t="s">
        <v>99</v>
      </c>
      <c r="V127" s="36" t="s">
        <v>99</v>
      </c>
      <c r="W127" s="37" t="s">
        <v>99</v>
      </c>
      <c r="X127" s="34"/>
      <c r="Y127" s="34"/>
    </row>
    <row r="128" spans="1:27">
      <c r="A128" s="266"/>
      <c r="O128" s="106" t="s">
        <v>98</v>
      </c>
      <c r="P128" s="34" t="s">
        <v>93</v>
      </c>
      <c r="Q128" s="34" t="s">
        <v>93</v>
      </c>
      <c r="R128" s="34" t="s">
        <v>99</v>
      </c>
      <c r="S128" s="34" t="s">
        <v>99</v>
      </c>
      <c r="T128" s="34" t="s">
        <v>99</v>
      </c>
      <c r="U128" s="34" t="s">
        <v>99</v>
      </c>
      <c r="V128" s="34" t="s">
        <v>99</v>
      </c>
      <c r="W128" s="38" t="s">
        <v>99</v>
      </c>
      <c r="X128" s="34"/>
      <c r="Y128" s="34"/>
    </row>
    <row r="129" spans="1:31" ht="15" thickBot="1">
      <c r="A129" s="266"/>
      <c r="O129" s="107" t="s">
        <v>98</v>
      </c>
      <c r="P129" s="41" t="s">
        <v>93</v>
      </c>
      <c r="Q129" s="41" t="s">
        <v>93</v>
      </c>
      <c r="R129" s="41" t="s">
        <v>99</v>
      </c>
      <c r="S129" s="41" t="s">
        <v>99</v>
      </c>
      <c r="T129" s="41" t="s">
        <v>99</v>
      </c>
      <c r="U129" s="41" t="s">
        <v>99</v>
      </c>
      <c r="V129" s="41" t="s">
        <v>99</v>
      </c>
      <c r="W129" s="42" t="s">
        <v>99</v>
      </c>
      <c r="X129" s="34"/>
      <c r="Y129" s="34"/>
      <c r="Z129" s="34"/>
    </row>
    <row r="130" spans="1:31">
      <c r="A130" s="274">
        <v>45231</v>
      </c>
      <c r="O130" s="105" t="s">
        <v>98</v>
      </c>
      <c r="P130" s="36" t="s">
        <v>93</v>
      </c>
      <c r="Q130" s="36" t="s">
        <v>93</v>
      </c>
      <c r="R130" s="36" t="s">
        <v>99</v>
      </c>
      <c r="S130" s="36" t="s">
        <v>99</v>
      </c>
      <c r="T130" s="36" t="s">
        <v>99</v>
      </c>
      <c r="U130" s="36" t="s">
        <v>99</v>
      </c>
      <c r="V130" s="36" t="s">
        <v>99</v>
      </c>
      <c r="W130" s="37" t="s">
        <v>99</v>
      </c>
    </row>
    <row r="131" spans="1:31">
      <c r="A131" s="274"/>
      <c r="O131" s="106" t="s">
        <v>98</v>
      </c>
      <c r="P131" s="34" t="s">
        <v>93</v>
      </c>
      <c r="Q131" s="34" t="s">
        <v>93</v>
      </c>
      <c r="R131" s="34" t="s">
        <v>99</v>
      </c>
      <c r="S131" s="34" t="s">
        <v>99</v>
      </c>
      <c r="T131" s="34" t="s">
        <v>99</v>
      </c>
      <c r="U131" s="34" t="s">
        <v>99</v>
      </c>
      <c r="V131" s="34" t="s">
        <v>99</v>
      </c>
      <c r="W131" s="38" t="s">
        <v>99</v>
      </c>
    </row>
    <row r="132" spans="1:31" ht="15" thickBot="1">
      <c r="A132" s="274"/>
      <c r="O132" s="106" t="s">
        <v>98</v>
      </c>
      <c r="P132" s="34" t="s">
        <v>93</v>
      </c>
      <c r="Q132" s="34" t="s">
        <v>93</v>
      </c>
      <c r="R132" s="34" t="s">
        <v>99</v>
      </c>
      <c r="S132" s="34" t="s">
        <v>99</v>
      </c>
      <c r="T132" s="34" t="s">
        <v>99</v>
      </c>
      <c r="U132" s="34" t="s">
        <v>99</v>
      </c>
      <c r="V132" s="34" t="s">
        <v>99</v>
      </c>
      <c r="W132" s="38" t="s">
        <v>99</v>
      </c>
    </row>
    <row r="133" spans="1:31">
      <c r="A133" s="274"/>
      <c r="O133" s="35" t="s">
        <v>92</v>
      </c>
      <c r="P133" s="36" t="s">
        <v>93</v>
      </c>
      <c r="Q133" s="36" t="s">
        <v>93</v>
      </c>
      <c r="R133" s="36" t="s">
        <v>93</v>
      </c>
      <c r="S133" s="36" t="s">
        <v>93</v>
      </c>
      <c r="T133" s="36" t="s">
        <v>95</v>
      </c>
      <c r="U133" s="36" t="s">
        <v>95</v>
      </c>
      <c r="V133" s="36" t="s">
        <v>95</v>
      </c>
      <c r="W133" s="37" t="s">
        <v>95</v>
      </c>
      <c r="X133" s="34" t="s">
        <v>178</v>
      </c>
    </row>
    <row r="134" spans="1:31">
      <c r="A134" s="274"/>
      <c r="O134" s="28" t="s">
        <v>92</v>
      </c>
      <c r="P134" s="34" t="s">
        <v>93</v>
      </c>
      <c r="Q134" s="34" t="s">
        <v>93</v>
      </c>
      <c r="R134" s="34" t="s">
        <v>93</v>
      </c>
      <c r="S134" s="34" t="s">
        <v>93</v>
      </c>
      <c r="T134" s="34" t="s">
        <v>95</v>
      </c>
      <c r="U134" s="34" t="s">
        <v>95</v>
      </c>
      <c r="V134" s="34" t="s">
        <v>95</v>
      </c>
      <c r="W134" s="38" t="s">
        <v>95</v>
      </c>
      <c r="X134" s="34"/>
      <c r="Y134" s="34"/>
      <c r="Z134" s="34"/>
      <c r="AA134" s="34"/>
    </row>
    <row r="135" spans="1:31">
      <c r="A135" s="274"/>
      <c r="O135" s="28" t="s">
        <v>92</v>
      </c>
      <c r="P135" s="34" t="s">
        <v>93</v>
      </c>
      <c r="Q135" s="34" t="s">
        <v>93</v>
      </c>
      <c r="R135" s="34" t="s">
        <v>93</v>
      </c>
      <c r="S135" s="34" t="s">
        <v>93</v>
      </c>
      <c r="T135" s="34" t="s">
        <v>95</v>
      </c>
      <c r="U135" s="34" t="s">
        <v>95</v>
      </c>
      <c r="V135" s="34" t="s">
        <v>95</v>
      </c>
      <c r="W135" s="38" t="s">
        <v>95</v>
      </c>
      <c r="X135" s="34"/>
      <c r="Y135" s="34"/>
      <c r="Z135" s="34"/>
      <c r="AA135" s="34"/>
    </row>
    <row r="136" spans="1:31" ht="15" thickBot="1">
      <c r="A136" s="274"/>
      <c r="O136" s="40" t="s">
        <v>92</v>
      </c>
      <c r="P136" s="41" t="s">
        <v>93</v>
      </c>
      <c r="Q136" s="41" t="s">
        <v>93</v>
      </c>
      <c r="R136" s="41" t="s">
        <v>93</v>
      </c>
      <c r="S136" s="41" t="s">
        <v>93</v>
      </c>
      <c r="T136" s="41" t="s">
        <v>95</v>
      </c>
      <c r="U136" s="41" t="s">
        <v>95</v>
      </c>
      <c r="V136" s="41" t="s">
        <v>95</v>
      </c>
      <c r="W136" s="42" t="s">
        <v>95</v>
      </c>
    </row>
    <row r="137" spans="1:31">
      <c r="A137" s="274"/>
      <c r="W137" s="85"/>
      <c r="X137" s="78"/>
    </row>
    <row r="138" spans="1:31">
      <c r="A138" s="274"/>
      <c r="W138" s="85"/>
      <c r="X138" s="78"/>
    </row>
    <row r="139" spans="1:31" ht="15" thickBot="1">
      <c r="A139" s="274"/>
      <c r="W139" s="85"/>
      <c r="X139" s="78"/>
    </row>
    <row r="140" spans="1:31">
      <c r="A140" s="274"/>
      <c r="Q140" s="35" t="s">
        <v>92</v>
      </c>
      <c r="R140" s="36" t="s">
        <v>93</v>
      </c>
      <c r="S140" s="36" t="s">
        <v>93</v>
      </c>
      <c r="T140" s="36" t="s">
        <v>93</v>
      </c>
      <c r="U140" s="36" t="s">
        <v>93</v>
      </c>
      <c r="V140" s="36" t="s">
        <v>95</v>
      </c>
      <c r="W140" s="36" t="s">
        <v>95</v>
      </c>
      <c r="X140" s="36" t="s">
        <v>95</v>
      </c>
      <c r="Y140" s="37" t="s">
        <v>95</v>
      </c>
      <c r="Z140" s="104" t="s">
        <v>179</v>
      </c>
    </row>
    <row r="141" spans="1:31">
      <c r="A141" s="274"/>
      <c r="Q141" s="28" t="s">
        <v>92</v>
      </c>
      <c r="R141" s="34" t="s">
        <v>93</v>
      </c>
      <c r="S141" s="34" t="s">
        <v>93</v>
      </c>
      <c r="T141" s="34" t="s">
        <v>93</v>
      </c>
      <c r="U141" s="34" t="s">
        <v>93</v>
      </c>
      <c r="V141" s="34" t="s">
        <v>95</v>
      </c>
      <c r="W141" s="34" t="s">
        <v>95</v>
      </c>
      <c r="X141" s="34" t="s">
        <v>95</v>
      </c>
      <c r="Y141" s="38" t="s">
        <v>95</v>
      </c>
      <c r="Z141" s="34"/>
      <c r="AA141" s="34"/>
      <c r="AB141" s="34"/>
      <c r="AC141" s="34"/>
    </row>
    <row r="142" spans="1:31">
      <c r="A142" s="274"/>
      <c r="Q142" s="28" t="s">
        <v>92</v>
      </c>
      <c r="R142" s="34" t="s">
        <v>93</v>
      </c>
      <c r="S142" s="34" t="s">
        <v>93</v>
      </c>
      <c r="T142" s="34" t="s">
        <v>93</v>
      </c>
      <c r="U142" s="34" t="s">
        <v>93</v>
      </c>
      <c r="V142" s="34" t="s">
        <v>95</v>
      </c>
      <c r="W142" s="34" t="s">
        <v>95</v>
      </c>
      <c r="X142" s="34" t="s">
        <v>95</v>
      </c>
      <c r="Y142" s="38" t="s">
        <v>95</v>
      </c>
      <c r="Z142" s="34"/>
      <c r="AA142" s="34"/>
      <c r="AB142" s="34"/>
      <c r="AC142" s="34"/>
    </row>
    <row r="143" spans="1:31" ht="15" thickBot="1">
      <c r="A143" s="274"/>
      <c r="Q143" s="40" t="s">
        <v>92</v>
      </c>
      <c r="R143" s="34" t="s">
        <v>93</v>
      </c>
      <c r="S143" s="34" t="s">
        <v>93</v>
      </c>
      <c r="T143" s="34" t="s">
        <v>93</v>
      </c>
      <c r="U143" s="34" t="s">
        <v>93</v>
      </c>
      <c r="V143" s="34" t="s">
        <v>95</v>
      </c>
      <c r="W143" s="34" t="s">
        <v>95</v>
      </c>
      <c r="X143" s="34" t="s">
        <v>95</v>
      </c>
      <c r="Y143" s="38" t="s">
        <v>95</v>
      </c>
    </row>
    <row r="144" spans="1:31">
      <c r="A144" s="274"/>
      <c r="O144" s="21"/>
      <c r="P144" s="34"/>
      <c r="R144" s="35" t="s">
        <v>102</v>
      </c>
      <c r="S144" s="36" t="s">
        <v>93</v>
      </c>
      <c r="T144" s="36" t="s">
        <v>93</v>
      </c>
      <c r="U144" s="36" t="s">
        <v>93</v>
      </c>
      <c r="V144" s="36" t="s">
        <v>93</v>
      </c>
      <c r="W144" s="36" t="s">
        <v>94</v>
      </c>
      <c r="X144" s="36" t="s">
        <v>94</v>
      </c>
      <c r="Y144" s="36" t="s">
        <v>94</v>
      </c>
      <c r="Z144" s="36" t="s">
        <v>94</v>
      </c>
      <c r="AA144" s="36" t="s">
        <v>94</v>
      </c>
      <c r="AB144" s="36" t="s">
        <v>94</v>
      </c>
      <c r="AC144" s="36" t="s">
        <v>94</v>
      </c>
      <c r="AD144" s="37" t="s">
        <v>94</v>
      </c>
      <c r="AE144" s="78" t="s">
        <v>180</v>
      </c>
    </row>
    <row r="145" spans="1:32">
      <c r="A145" s="274"/>
      <c r="R145" s="28" t="s">
        <v>102</v>
      </c>
      <c r="S145" s="34" t="s">
        <v>93</v>
      </c>
      <c r="T145" s="34" t="s">
        <v>93</v>
      </c>
      <c r="U145" s="34" t="s">
        <v>93</v>
      </c>
      <c r="V145" s="34" t="s">
        <v>93</v>
      </c>
      <c r="W145" s="34" t="s">
        <v>94</v>
      </c>
      <c r="X145" s="34" t="s">
        <v>94</v>
      </c>
      <c r="Y145" s="34" t="s">
        <v>94</v>
      </c>
      <c r="Z145" s="34" t="s">
        <v>94</v>
      </c>
      <c r="AA145" s="34" t="s">
        <v>94</v>
      </c>
      <c r="AB145" s="34" t="s">
        <v>94</v>
      </c>
      <c r="AC145" s="34" t="s">
        <v>94</v>
      </c>
      <c r="AD145" s="38" t="s">
        <v>94</v>
      </c>
    </row>
    <row r="146" spans="1:32">
      <c r="A146" s="274"/>
      <c r="R146" s="28" t="s">
        <v>92</v>
      </c>
      <c r="S146" s="34" t="s">
        <v>93</v>
      </c>
      <c r="T146" s="34" t="s">
        <v>93</v>
      </c>
      <c r="U146" s="34" t="s">
        <v>93</v>
      </c>
      <c r="V146" s="34" t="s">
        <v>93</v>
      </c>
      <c r="W146" s="34" t="s">
        <v>95</v>
      </c>
      <c r="X146" s="34" t="s">
        <v>95</v>
      </c>
      <c r="Y146" s="34" t="s">
        <v>95</v>
      </c>
      <c r="Z146" s="34" t="s">
        <v>95</v>
      </c>
      <c r="AA146" s="34"/>
      <c r="AB146" s="34"/>
      <c r="AC146" s="34"/>
      <c r="AD146" s="38"/>
    </row>
    <row r="147" spans="1:32" ht="15" thickBot="1">
      <c r="A147" s="274"/>
      <c r="R147" s="40" t="s">
        <v>92</v>
      </c>
      <c r="S147" s="41" t="s">
        <v>93</v>
      </c>
      <c r="T147" s="41" t="s">
        <v>93</v>
      </c>
      <c r="U147" s="41" t="s">
        <v>93</v>
      </c>
      <c r="V147" s="41" t="s">
        <v>93</v>
      </c>
      <c r="W147" s="41" t="s">
        <v>95</v>
      </c>
      <c r="X147" s="41" t="s">
        <v>95</v>
      </c>
      <c r="Y147" s="41" t="s">
        <v>95</v>
      </c>
      <c r="Z147" s="41" t="s">
        <v>95</v>
      </c>
      <c r="AA147" s="48"/>
      <c r="AB147" s="48"/>
      <c r="AC147" s="48"/>
      <c r="AD147" s="45"/>
    </row>
    <row r="148" spans="1:32">
      <c r="A148" s="274"/>
      <c r="Q148" s="105" t="s">
        <v>98</v>
      </c>
      <c r="R148" s="36" t="s">
        <v>93</v>
      </c>
      <c r="S148" s="36" t="s">
        <v>93</v>
      </c>
      <c r="T148" s="36" t="s">
        <v>99</v>
      </c>
      <c r="U148" s="36" t="s">
        <v>99</v>
      </c>
      <c r="V148" s="36" t="s">
        <v>99</v>
      </c>
      <c r="W148" s="36" t="s">
        <v>99</v>
      </c>
      <c r="X148" s="36" t="s">
        <v>99</v>
      </c>
      <c r="Y148" s="37" t="s">
        <v>99</v>
      </c>
    </row>
    <row r="149" spans="1:32">
      <c r="A149" s="274"/>
      <c r="Q149" s="106" t="s">
        <v>98</v>
      </c>
      <c r="R149" s="34" t="s">
        <v>93</v>
      </c>
      <c r="S149" s="34" t="s">
        <v>93</v>
      </c>
      <c r="T149" s="34" t="s">
        <v>99</v>
      </c>
      <c r="U149" s="34" t="s">
        <v>99</v>
      </c>
      <c r="V149" s="34" t="s">
        <v>99</v>
      </c>
      <c r="W149" s="34" t="s">
        <v>99</v>
      </c>
      <c r="X149" s="34" t="s">
        <v>99</v>
      </c>
      <c r="Y149" s="38" t="s">
        <v>99</v>
      </c>
    </row>
    <row r="150" spans="1:32">
      <c r="A150" s="274"/>
      <c r="Q150" s="106" t="s">
        <v>98</v>
      </c>
      <c r="R150" s="34" t="s">
        <v>93</v>
      </c>
      <c r="S150" s="34" t="s">
        <v>93</v>
      </c>
      <c r="T150" s="34" t="s">
        <v>99</v>
      </c>
      <c r="U150" s="34" t="s">
        <v>99</v>
      </c>
      <c r="V150" s="34" t="s">
        <v>99</v>
      </c>
      <c r="W150" s="34" t="s">
        <v>99</v>
      </c>
      <c r="X150" s="34" t="s">
        <v>99</v>
      </c>
      <c r="Y150" s="38" t="s">
        <v>99</v>
      </c>
    </row>
    <row r="151" spans="1:32" ht="15" thickBot="1">
      <c r="A151" s="274"/>
      <c r="Q151" s="107" t="s">
        <v>98</v>
      </c>
      <c r="R151" s="41" t="s">
        <v>93</v>
      </c>
      <c r="S151" s="41" t="s">
        <v>93</v>
      </c>
      <c r="T151" s="41" t="s">
        <v>99</v>
      </c>
      <c r="U151" s="41" t="s">
        <v>99</v>
      </c>
      <c r="V151" s="41" t="s">
        <v>99</v>
      </c>
      <c r="W151" s="41" t="s">
        <v>99</v>
      </c>
      <c r="X151" s="41" t="s">
        <v>99</v>
      </c>
      <c r="Y151" s="42" t="s">
        <v>99</v>
      </c>
    </row>
    <row r="152" spans="1:32" ht="15" thickBot="1">
      <c r="A152" s="100"/>
      <c r="Q152" s="21"/>
      <c r="R152" s="34"/>
    </row>
    <row r="153" spans="1:32">
      <c r="A153" s="100"/>
      <c r="Q153" s="21"/>
      <c r="R153" s="34"/>
      <c r="S153" s="35" t="s">
        <v>102</v>
      </c>
      <c r="T153" s="36" t="s">
        <v>93</v>
      </c>
      <c r="U153" s="36" t="s">
        <v>93</v>
      </c>
      <c r="V153" s="36" t="s">
        <v>93</v>
      </c>
      <c r="W153" s="36" t="s">
        <v>93</v>
      </c>
      <c r="X153" s="36" t="s">
        <v>94</v>
      </c>
      <c r="Y153" s="36" t="s">
        <v>94</v>
      </c>
      <c r="Z153" s="36" t="s">
        <v>94</v>
      </c>
      <c r="AA153" s="36" t="s">
        <v>94</v>
      </c>
      <c r="AB153" s="36" t="s">
        <v>94</v>
      </c>
      <c r="AC153" s="36" t="s">
        <v>94</v>
      </c>
      <c r="AD153" s="36" t="s">
        <v>94</v>
      </c>
      <c r="AE153" s="37" t="s">
        <v>94</v>
      </c>
      <c r="AF153" s="104" t="s">
        <v>181</v>
      </c>
    </row>
    <row r="154" spans="1:32">
      <c r="A154" s="274">
        <v>45292</v>
      </c>
      <c r="S154" s="28" t="s">
        <v>102</v>
      </c>
      <c r="T154" s="34" t="s">
        <v>93</v>
      </c>
      <c r="U154" s="34" t="s">
        <v>93</v>
      </c>
      <c r="V154" s="34" t="s">
        <v>93</v>
      </c>
      <c r="W154" s="34" t="s">
        <v>93</v>
      </c>
      <c r="X154" s="34" t="s">
        <v>94</v>
      </c>
      <c r="Y154" s="34" t="s">
        <v>94</v>
      </c>
      <c r="Z154" s="34" t="s">
        <v>94</v>
      </c>
      <c r="AA154" s="34" t="s">
        <v>94</v>
      </c>
      <c r="AB154" s="34" t="s">
        <v>94</v>
      </c>
      <c r="AC154" s="34" t="s">
        <v>94</v>
      </c>
      <c r="AD154" s="34" t="s">
        <v>94</v>
      </c>
      <c r="AE154" s="38" t="s">
        <v>94</v>
      </c>
    </row>
    <row r="155" spans="1:32">
      <c r="A155" s="266"/>
      <c r="S155" s="28" t="s">
        <v>92</v>
      </c>
      <c r="T155" s="34" t="s">
        <v>93</v>
      </c>
      <c r="U155" s="34" t="s">
        <v>93</v>
      </c>
      <c r="V155" s="34" t="s">
        <v>93</v>
      </c>
      <c r="W155" s="34" t="s">
        <v>93</v>
      </c>
      <c r="X155" s="34" t="s">
        <v>95</v>
      </c>
      <c r="Y155" s="34" t="s">
        <v>95</v>
      </c>
      <c r="Z155" s="34" t="s">
        <v>95</v>
      </c>
      <c r="AA155" s="34" t="s">
        <v>95</v>
      </c>
      <c r="AB155" s="34"/>
      <c r="AC155" s="34"/>
      <c r="AD155" s="34"/>
      <c r="AE155" s="38"/>
    </row>
    <row r="156" spans="1:32">
      <c r="A156" s="266"/>
      <c r="S156" s="28" t="s">
        <v>92</v>
      </c>
      <c r="T156" s="34" t="s">
        <v>93</v>
      </c>
      <c r="U156" s="34" t="s">
        <v>93</v>
      </c>
      <c r="V156" s="34" t="s">
        <v>93</v>
      </c>
      <c r="W156" s="34" t="s">
        <v>93</v>
      </c>
      <c r="X156" s="34" t="s">
        <v>95</v>
      </c>
      <c r="Y156" s="34" t="s">
        <v>95</v>
      </c>
      <c r="Z156" s="34" t="s">
        <v>95</v>
      </c>
      <c r="AA156" s="34" t="s">
        <v>95</v>
      </c>
      <c r="AB156" s="34"/>
      <c r="AC156" s="34"/>
      <c r="AD156" s="34"/>
      <c r="AE156" s="38"/>
    </row>
    <row r="157" spans="1:32">
      <c r="A157" s="266"/>
      <c r="S157" s="28" t="s">
        <v>92</v>
      </c>
      <c r="T157" s="34" t="s">
        <v>93</v>
      </c>
      <c r="U157" s="34" t="s">
        <v>93</v>
      </c>
      <c r="V157" s="34" t="s">
        <v>93</v>
      </c>
      <c r="W157" s="34" t="s">
        <v>93</v>
      </c>
      <c r="X157" s="34" t="s">
        <v>95</v>
      </c>
      <c r="Y157" s="34" t="s">
        <v>95</v>
      </c>
      <c r="Z157" s="34" t="s">
        <v>95</v>
      </c>
      <c r="AA157" s="34" t="s">
        <v>95</v>
      </c>
      <c r="AB157" s="34"/>
      <c r="AC157" s="34"/>
      <c r="AD157" s="34"/>
      <c r="AE157" s="38"/>
    </row>
    <row r="158" spans="1:32" ht="15" thickBot="1">
      <c r="A158" s="266"/>
      <c r="S158" s="40" t="s">
        <v>92</v>
      </c>
      <c r="T158" s="41" t="s">
        <v>93</v>
      </c>
      <c r="U158" s="41" t="s">
        <v>93</v>
      </c>
      <c r="V158" s="41" t="s">
        <v>93</v>
      </c>
      <c r="W158" s="41" t="s">
        <v>93</v>
      </c>
      <c r="X158" s="41" t="s">
        <v>95</v>
      </c>
      <c r="Y158" s="41" t="s">
        <v>95</v>
      </c>
      <c r="Z158" s="41" t="s">
        <v>95</v>
      </c>
      <c r="AA158" s="41" t="s">
        <v>95</v>
      </c>
      <c r="AB158" s="48"/>
      <c r="AC158" s="48"/>
      <c r="AD158" s="48"/>
      <c r="AE158" s="45"/>
    </row>
    <row r="159" spans="1:32">
      <c r="A159" s="266"/>
      <c r="S159" s="105" t="s">
        <v>98</v>
      </c>
      <c r="T159" s="36" t="s">
        <v>93</v>
      </c>
      <c r="U159" s="36" t="s">
        <v>93</v>
      </c>
      <c r="V159" s="36" t="s">
        <v>99</v>
      </c>
      <c r="W159" s="36" t="s">
        <v>99</v>
      </c>
      <c r="X159" s="36" t="s">
        <v>99</v>
      </c>
      <c r="Y159" s="36" t="s">
        <v>99</v>
      </c>
      <c r="Z159" s="36" t="s">
        <v>99</v>
      </c>
      <c r="AA159" s="37" t="s">
        <v>99</v>
      </c>
    </row>
    <row r="160" spans="1:32">
      <c r="A160" s="266"/>
      <c r="S160" s="106" t="s">
        <v>98</v>
      </c>
      <c r="T160" s="34" t="s">
        <v>93</v>
      </c>
      <c r="U160" s="34" t="s">
        <v>93</v>
      </c>
      <c r="V160" s="34" t="s">
        <v>99</v>
      </c>
      <c r="W160" s="34" t="s">
        <v>99</v>
      </c>
      <c r="X160" s="34" t="s">
        <v>99</v>
      </c>
      <c r="Y160" s="34" t="s">
        <v>99</v>
      </c>
      <c r="Z160" s="34" t="s">
        <v>99</v>
      </c>
      <c r="AA160" s="38" t="s">
        <v>99</v>
      </c>
    </row>
    <row r="161" spans="1:36" ht="15" thickBot="1">
      <c r="A161" s="266"/>
      <c r="S161" s="107" t="s">
        <v>98</v>
      </c>
      <c r="T161" s="41" t="s">
        <v>93</v>
      </c>
      <c r="U161" s="41" t="s">
        <v>93</v>
      </c>
      <c r="V161" s="41" t="s">
        <v>99</v>
      </c>
      <c r="W161" s="41" t="s">
        <v>99</v>
      </c>
      <c r="X161" s="41" t="s">
        <v>99</v>
      </c>
      <c r="Y161" s="41" t="s">
        <v>99</v>
      </c>
      <c r="Z161" s="41" t="s">
        <v>99</v>
      </c>
      <c r="AA161" s="42" t="s">
        <v>99</v>
      </c>
    </row>
    <row r="162" spans="1:36" ht="15" thickBot="1">
      <c r="A162" s="266"/>
      <c r="S162" s="21"/>
      <c r="T162" s="34"/>
      <c r="U162" s="34"/>
      <c r="V162" s="34"/>
      <c r="W162" s="34"/>
      <c r="X162" s="34"/>
      <c r="Y162" s="34"/>
      <c r="Z162" s="34"/>
      <c r="AA162" s="34"/>
      <c r="AD162" s="34"/>
    </row>
    <row r="163" spans="1:36">
      <c r="A163" s="274">
        <v>45323</v>
      </c>
      <c r="U163" s="105" t="s">
        <v>98</v>
      </c>
      <c r="V163" s="36" t="s">
        <v>93</v>
      </c>
      <c r="W163" s="36" t="s">
        <v>93</v>
      </c>
      <c r="X163" s="36" t="s">
        <v>99</v>
      </c>
      <c r="Y163" s="36" t="s">
        <v>99</v>
      </c>
      <c r="Z163" s="36" t="s">
        <v>99</v>
      </c>
      <c r="AA163" s="36" t="s">
        <v>99</v>
      </c>
      <c r="AB163" s="36" t="s">
        <v>99</v>
      </c>
      <c r="AC163" s="37" t="s">
        <v>99</v>
      </c>
      <c r="AD163" s="34"/>
    </row>
    <row r="164" spans="1:36">
      <c r="A164" s="274"/>
      <c r="U164" s="106" t="s">
        <v>98</v>
      </c>
      <c r="V164" s="34" t="s">
        <v>93</v>
      </c>
      <c r="W164" s="34" t="s">
        <v>93</v>
      </c>
      <c r="X164" s="34" t="s">
        <v>99</v>
      </c>
      <c r="Y164" s="34" t="s">
        <v>99</v>
      </c>
      <c r="Z164" s="34" t="s">
        <v>99</v>
      </c>
      <c r="AA164" s="34" t="s">
        <v>99</v>
      </c>
      <c r="AB164" s="34" t="s">
        <v>99</v>
      </c>
      <c r="AC164" s="38" t="s">
        <v>99</v>
      </c>
      <c r="AD164" s="34"/>
    </row>
    <row r="165" spans="1:36" ht="15" thickBot="1">
      <c r="A165" s="274"/>
      <c r="U165" s="107" t="s">
        <v>98</v>
      </c>
      <c r="V165" s="41" t="s">
        <v>93</v>
      </c>
      <c r="W165" s="41" t="s">
        <v>93</v>
      </c>
      <c r="X165" s="41" t="s">
        <v>99</v>
      </c>
      <c r="Y165" s="41" t="s">
        <v>99</v>
      </c>
      <c r="Z165" s="41" t="s">
        <v>99</v>
      </c>
      <c r="AA165" s="41" t="s">
        <v>99</v>
      </c>
      <c r="AB165" s="41" t="s">
        <v>99</v>
      </c>
      <c r="AC165" s="42" t="s">
        <v>99</v>
      </c>
      <c r="AD165" s="34"/>
    </row>
    <row r="166" spans="1:36">
      <c r="A166" s="274"/>
      <c r="AD166" s="34"/>
    </row>
    <row r="167" spans="1:36" ht="15" thickBot="1">
      <c r="A167" s="274"/>
    </row>
    <row r="168" spans="1:36">
      <c r="A168" s="274">
        <v>45352</v>
      </c>
      <c r="W168" s="35" t="s">
        <v>102</v>
      </c>
      <c r="X168" s="36" t="s">
        <v>93</v>
      </c>
      <c r="Y168" s="36" t="s">
        <v>93</v>
      </c>
      <c r="Z168" s="36" t="s">
        <v>93</v>
      </c>
      <c r="AA168" s="36" t="s">
        <v>93</v>
      </c>
      <c r="AB168" s="36" t="s">
        <v>94</v>
      </c>
      <c r="AC168" s="36" t="s">
        <v>94</v>
      </c>
      <c r="AD168" s="36" t="s">
        <v>94</v>
      </c>
      <c r="AE168" s="36" t="s">
        <v>94</v>
      </c>
      <c r="AF168" s="36" t="s">
        <v>94</v>
      </c>
      <c r="AG168" s="36" t="s">
        <v>94</v>
      </c>
      <c r="AH168" s="36" t="s">
        <v>94</v>
      </c>
      <c r="AI168" s="37" t="s">
        <v>94</v>
      </c>
      <c r="AJ168" s="78" t="s">
        <v>182</v>
      </c>
    </row>
    <row r="169" spans="1:36">
      <c r="A169" s="274"/>
      <c r="W169" s="28" t="s">
        <v>92</v>
      </c>
      <c r="X169" s="34" t="s">
        <v>93</v>
      </c>
      <c r="Y169" s="34" t="s">
        <v>93</v>
      </c>
      <c r="Z169" s="34" t="s">
        <v>93</v>
      </c>
      <c r="AA169" s="34" t="s">
        <v>93</v>
      </c>
      <c r="AB169" s="34" t="s">
        <v>95</v>
      </c>
      <c r="AC169" s="34" t="s">
        <v>95</v>
      </c>
      <c r="AD169" s="34" t="s">
        <v>95</v>
      </c>
      <c r="AE169" s="34" t="s">
        <v>95</v>
      </c>
      <c r="AF169" s="34"/>
      <c r="AG169" s="34"/>
      <c r="AH169" s="34"/>
      <c r="AI169" s="38"/>
    </row>
    <row r="170" spans="1:36">
      <c r="A170" s="274"/>
      <c r="W170" s="28" t="s">
        <v>92</v>
      </c>
      <c r="X170" s="34" t="s">
        <v>93</v>
      </c>
      <c r="Y170" s="34" t="s">
        <v>93</v>
      </c>
      <c r="Z170" s="34" t="s">
        <v>93</v>
      </c>
      <c r="AA170" s="34" t="s">
        <v>93</v>
      </c>
      <c r="AB170" s="34" t="s">
        <v>95</v>
      </c>
      <c r="AC170" s="34" t="s">
        <v>95</v>
      </c>
      <c r="AD170" s="34" t="s">
        <v>95</v>
      </c>
      <c r="AE170" s="34" t="s">
        <v>95</v>
      </c>
      <c r="AF170" s="34"/>
      <c r="AG170" s="34"/>
      <c r="AH170" s="34"/>
      <c r="AI170" s="38"/>
    </row>
    <row r="171" spans="1:36">
      <c r="A171" s="274"/>
      <c r="W171" s="28" t="s">
        <v>92</v>
      </c>
      <c r="X171" s="34" t="s">
        <v>93</v>
      </c>
      <c r="Y171" s="34" t="s">
        <v>93</v>
      </c>
      <c r="Z171" s="34" t="s">
        <v>93</v>
      </c>
      <c r="AA171" s="34" t="s">
        <v>93</v>
      </c>
      <c r="AB171" s="34" t="s">
        <v>95</v>
      </c>
      <c r="AC171" s="34" t="s">
        <v>95</v>
      </c>
      <c r="AD171" s="34" t="s">
        <v>95</v>
      </c>
      <c r="AE171" s="34" t="s">
        <v>95</v>
      </c>
      <c r="AI171" s="39"/>
    </row>
    <row r="172" spans="1:36" ht="15" thickBot="1">
      <c r="A172" s="274"/>
      <c r="V172" s="21"/>
      <c r="W172" s="40" t="s">
        <v>92</v>
      </c>
      <c r="X172" s="41" t="s">
        <v>93</v>
      </c>
      <c r="Y172" s="41" t="s">
        <v>93</v>
      </c>
      <c r="Z172" s="41" t="s">
        <v>93</v>
      </c>
      <c r="AA172" s="41" t="s">
        <v>93</v>
      </c>
      <c r="AB172" s="41" t="s">
        <v>95</v>
      </c>
      <c r="AC172" s="41" t="s">
        <v>95</v>
      </c>
      <c r="AD172" s="41" t="s">
        <v>95</v>
      </c>
      <c r="AE172" s="41" t="s">
        <v>95</v>
      </c>
      <c r="AF172" s="48"/>
      <c r="AG172" s="48"/>
      <c r="AH172" s="48"/>
      <c r="AI172" s="45"/>
    </row>
    <row r="173" spans="1:36" ht="15" thickBot="1">
      <c r="A173" s="274"/>
    </row>
    <row r="174" spans="1:36">
      <c r="A174" s="274"/>
      <c r="W174" s="105" t="s">
        <v>98</v>
      </c>
      <c r="X174" s="36" t="s">
        <v>93</v>
      </c>
      <c r="Y174" s="36" t="s">
        <v>93</v>
      </c>
      <c r="Z174" s="36" t="s">
        <v>99</v>
      </c>
      <c r="AA174" s="36" t="s">
        <v>99</v>
      </c>
      <c r="AB174" s="36" t="s">
        <v>99</v>
      </c>
      <c r="AC174" s="36" t="s">
        <v>99</v>
      </c>
      <c r="AD174" s="36" t="s">
        <v>99</v>
      </c>
      <c r="AE174" s="37" t="s">
        <v>99</v>
      </c>
    </row>
    <row r="175" spans="1:36">
      <c r="A175" s="274"/>
      <c r="W175" s="106" t="s">
        <v>98</v>
      </c>
      <c r="X175" s="34" t="s">
        <v>93</v>
      </c>
      <c r="Y175" s="34" t="s">
        <v>93</v>
      </c>
      <c r="Z175" s="34" t="s">
        <v>99</v>
      </c>
      <c r="AA175" s="34" t="s">
        <v>99</v>
      </c>
      <c r="AB175" s="34" t="s">
        <v>99</v>
      </c>
      <c r="AC175" s="34" t="s">
        <v>99</v>
      </c>
      <c r="AD175" s="34" t="s">
        <v>99</v>
      </c>
      <c r="AE175" s="38" t="s">
        <v>99</v>
      </c>
    </row>
    <row r="176" spans="1:36" ht="15" thickBot="1">
      <c r="A176" s="274"/>
      <c r="W176" s="107" t="s">
        <v>98</v>
      </c>
      <c r="X176" s="41" t="s">
        <v>93</v>
      </c>
      <c r="Y176" s="41" t="s">
        <v>93</v>
      </c>
      <c r="Z176" s="41" t="s">
        <v>99</v>
      </c>
      <c r="AA176" s="41" t="s">
        <v>99</v>
      </c>
      <c r="AB176" s="41" t="s">
        <v>99</v>
      </c>
      <c r="AC176" s="41" t="s">
        <v>99</v>
      </c>
      <c r="AD176" s="41" t="s">
        <v>99</v>
      </c>
      <c r="AE176" s="42" t="s">
        <v>99</v>
      </c>
    </row>
    <row r="177" spans="1:39" ht="15" thickBot="1">
      <c r="A177" s="274"/>
      <c r="W177" s="21"/>
      <c r="X177" s="34"/>
      <c r="Y177" s="34"/>
      <c r="Z177" s="34"/>
      <c r="AA177" s="34"/>
      <c r="AB177" s="34"/>
      <c r="AC177" s="34"/>
      <c r="AD177" s="34"/>
      <c r="AE177" s="34"/>
    </row>
    <row r="178" spans="1:39">
      <c r="A178" s="274"/>
      <c r="X178" s="35" t="s">
        <v>102</v>
      </c>
      <c r="Y178" s="36" t="s">
        <v>93</v>
      </c>
      <c r="Z178" s="36" t="s">
        <v>93</v>
      </c>
      <c r="AA178" s="36" t="s">
        <v>93</v>
      </c>
      <c r="AB178" s="36" t="s">
        <v>93</v>
      </c>
      <c r="AC178" s="36" t="s">
        <v>94</v>
      </c>
      <c r="AD178" s="36" t="s">
        <v>94</v>
      </c>
      <c r="AE178" s="36" t="s">
        <v>94</v>
      </c>
      <c r="AF178" s="36" t="s">
        <v>94</v>
      </c>
      <c r="AG178" s="36" t="s">
        <v>94</v>
      </c>
      <c r="AH178" s="36" t="s">
        <v>94</v>
      </c>
      <c r="AI178" s="36" t="s">
        <v>94</v>
      </c>
      <c r="AJ178" s="37" t="s">
        <v>94</v>
      </c>
      <c r="AK178" s="78" t="s">
        <v>183</v>
      </c>
    </row>
    <row r="179" spans="1:39">
      <c r="A179" s="274"/>
      <c r="X179" s="28" t="s">
        <v>92</v>
      </c>
      <c r="Y179" s="34" t="s">
        <v>93</v>
      </c>
      <c r="Z179" s="34" t="s">
        <v>93</v>
      </c>
      <c r="AA179" s="34" t="s">
        <v>93</v>
      </c>
      <c r="AB179" s="34" t="s">
        <v>93</v>
      </c>
      <c r="AC179" s="34" t="s">
        <v>95</v>
      </c>
      <c r="AD179" s="34" t="s">
        <v>95</v>
      </c>
      <c r="AE179" s="34" t="s">
        <v>95</v>
      </c>
      <c r="AF179" s="34" t="s">
        <v>95</v>
      </c>
      <c r="AG179" s="34"/>
      <c r="AH179" s="34"/>
      <c r="AI179" s="34"/>
      <c r="AJ179" s="38"/>
    </row>
    <row r="180" spans="1:39">
      <c r="A180" s="274"/>
      <c r="X180" s="28" t="s">
        <v>92</v>
      </c>
      <c r="Y180" s="34" t="s">
        <v>93</v>
      </c>
      <c r="Z180" s="34" t="s">
        <v>93</v>
      </c>
      <c r="AA180" s="34" t="s">
        <v>93</v>
      </c>
      <c r="AB180" s="34" t="s">
        <v>93</v>
      </c>
      <c r="AC180" s="34" t="s">
        <v>95</v>
      </c>
      <c r="AD180" s="34" t="s">
        <v>95</v>
      </c>
      <c r="AE180" s="34" t="s">
        <v>95</v>
      </c>
      <c r="AF180" s="34" t="s">
        <v>95</v>
      </c>
      <c r="AG180" s="34"/>
      <c r="AH180" s="34"/>
      <c r="AI180" s="34"/>
      <c r="AJ180" s="38"/>
    </row>
    <row r="181" spans="1:39">
      <c r="A181" s="274"/>
      <c r="X181" s="28" t="s">
        <v>92</v>
      </c>
      <c r="Y181" s="34" t="s">
        <v>93</v>
      </c>
      <c r="Z181" s="34" t="s">
        <v>93</v>
      </c>
      <c r="AA181" s="34" t="s">
        <v>93</v>
      </c>
      <c r="AB181" s="34" t="s">
        <v>93</v>
      </c>
      <c r="AC181" s="34" t="s">
        <v>95</v>
      </c>
      <c r="AD181" s="34" t="s">
        <v>95</v>
      </c>
      <c r="AE181" s="34" t="s">
        <v>95</v>
      </c>
      <c r="AF181" s="34" t="s">
        <v>95</v>
      </c>
      <c r="AJ181" s="39"/>
    </row>
    <row r="182" spans="1:39" ht="15" thickBot="1">
      <c r="A182" s="274"/>
      <c r="X182" s="40" t="s">
        <v>92</v>
      </c>
      <c r="Y182" s="41" t="s">
        <v>93</v>
      </c>
      <c r="Z182" s="41" t="s">
        <v>93</v>
      </c>
      <c r="AA182" s="41" t="s">
        <v>93</v>
      </c>
      <c r="AB182" s="41" t="s">
        <v>93</v>
      </c>
      <c r="AC182" s="41" t="s">
        <v>95</v>
      </c>
      <c r="AD182" s="41" t="s">
        <v>95</v>
      </c>
      <c r="AE182" s="41" t="s">
        <v>95</v>
      </c>
      <c r="AF182" s="41" t="s">
        <v>95</v>
      </c>
      <c r="AG182" s="48"/>
      <c r="AH182" s="48"/>
      <c r="AI182" s="48"/>
      <c r="AJ182" s="45"/>
    </row>
    <row r="183" spans="1:39" ht="15" thickBot="1">
      <c r="A183" s="274">
        <v>45383</v>
      </c>
    </row>
    <row r="184" spans="1:39">
      <c r="A184" s="274"/>
      <c r="Y184" s="35" t="s">
        <v>102</v>
      </c>
      <c r="Z184" s="36" t="s">
        <v>93</v>
      </c>
      <c r="AA184" s="36" t="s">
        <v>93</v>
      </c>
      <c r="AB184" s="36" t="s">
        <v>93</v>
      </c>
      <c r="AC184" s="36" t="s">
        <v>93</v>
      </c>
      <c r="AD184" s="36" t="s">
        <v>94</v>
      </c>
      <c r="AE184" s="36" t="s">
        <v>94</v>
      </c>
      <c r="AF184" s="36" t="s">
        <v>94</v>
      </c>
      <c r="AG184" s="36" t="s">
        <v>94</v>
      </c>
      <c r="AH184" s="36" t="s">
        <v>94</v>
      </c>
      <c r="AI184" s="36" t="s">
        <v>94</v>
      </c>
      <c r="AJ184" s="36" t="s">
        <v>94</v>
      </c>
      <c r="AK184" s="37" t="s">
        <v>94</v>
      </c>
      <c r="AL184" s="34" t="s">
        <v>184</v>
      </c>
    </row>
    <row r="185" spans="1:39" ht="15.75" customHeight="1">
      <c r="A185" s="274"/>
      <c r="Y185" s="28" t="s">
        <v>92</v>
      </c>
      <c r="Z185" s="34" t="s">
        <v>93</v>
      </c>
      <c r="AA185" s="34" t="s">
        <v>93</v>
      </c>
      <c r="AB185" s="34" t="s">
        <v>93</v>
      </c>
      <c r="AC185" s="34" t="s">
        <v>93</v>
      </c>
      <c r="AD185" s="34" t="s">
        <v>95</v>
      </c>
      <c r="AE185" s="34" t="s">
        <v>95</v>
      </c>
      <c r="AF185" s="34" t="s">
        <v>95</v>
      </c>
      <c r="AG185" s="34" t="s">
        <v>95</v>
      </c>
      <c r="AH185" s="34"/>
      <c r="AI185" s="34"/>
      <c r="AJ185" s="34"/>
      <c r="AK185" s="38"/>
    </row>
    <row r="186" spans="1:39" ht="15.75" customHeight="1">
      <c r="A186" s="274"/>
      <c r="Y186" s="28" t="s">
        <v>92</v>
      </c>
      <c r="Z186" s="34" t="s">
        <v>93</v>
      </c>
      <c r="AA186" s="34" t="s">
        <v>93</v>
      </c>
      <c r="AB186" s="34" t="s">
        <v>93</v>
      </c>
      <c r="AC186" s="34" t="s">
        <v>93</v>
      </c>
      <c r="AD186" s="34" t="s">
        <v>95</v>
      </c>
      <c r="AE186" s="34" t="s">
        <v>95</v>
      </c>
      <c r="AF186" s="34" t="s">
        <v>95</v>
      </c>
      <c r="AG186" s="34" t="s">
        <v>95</v>
      </c>
      <c r="AH186" s="34"/>
      <c r="AI186" s="34"/>
      <c r="AJ186" s="34"/>
      <c r="AK186" s="38"/>
    </row>
    <row r="187" spans="1:39">
      <c r="A187" s="274"/>
      <c r="Y187" s="28" t="s">
        <v>92</v>
      </c>
      <c r="Z187" s="34" t="s">
        <v>93</v>
      </c>
      <c r="AA187" s="34" t="s">
        <v>93</v>
      </c>
      <c r="AB187" s="34" t="s">
        <v>93</v>
      </c>
      <c r="AC187" s="34" t="s">
        <v>93</v>
      </c>
      <c r="AD187" s="34" t="s">
        <v>95</v>
      </c>
      <c r="AE187" s="34" t="s">
        <v>95</v>
      </c>
      <c r="AF187" s="34" t="s">
        <v>95</v>
      </c>
      <c r="AG187" s="34" t="s">
        <v>95</v>
      </c>
      <c r="AK187" s="39"/>
    </row>
    <row r="188" spans="1:39" ht="15" thickBot="1">
      <c r="A188" s="274"/>
      <c r="Y188" s="40" t="s">
        <v>92</v>
      </c>
      <c r="Z188" s="41" t="s">
        <v>93</v>
      </c>
      <c r="AA188" s="41" t="s">
        <v>93</v>
      </c>
      <c r="AB188" s="41" t="s">
        <v>93</v>
      </c>
      <c r="AC188" s="41" t="s">
        <v>93</v>
      </c>
      <c r="AD188" s="41" t="s">
        <v>95</v>
      </c>
      <c r="AE188" s="41" t="s">
        <v>95</v>
      </c>
      <c r="AF188" s="41" t="s">
        <v>95</v>
      </c>
      <c r="AG188" s="41" t="s">
        <v>95</v>
      </c>
      <c r="AH188" s="48"/>
      <c r="AI188" s="48"/>
      <c r="AJ188" s="48"/>
      <c r="AK188" s="45"/>
    </row>
    <row r="189" spans="1:39" ht="15" thickBot="1">
      <c r="A189" s="274">
        <v>45413</v>
      </c>
    </row>
    <row r="190" spans="1:39">
      <c r="A190" s="274"/>
      <c r="Z190" s="35" t="s">
        <v>102</v>
      </c>
      <c r="AA190" s="36" t="s">
        <v>93</v>
      </c>
      <c r="AB190" s="36" t="s">
        <v>93</v>
      </c>
      <c r="AC190" s="36" t="s">
        <v>93</v>
      </c>
      <c r="AD190" s="36" t="s">
        <v>93</v>
      </c>
      <c r="AE190" s="36" t="s">
        <v>94</v>
      </c>
      <c r="AF190" s="36" t="s">
        <v>94</v>
      </c>
      <c r="AG190" s="36" t="s">
        <v>94</v>
      </c>
      <c r="AH190" s="36" t="s">
        <v>94</v>
      </c>
      <c r="AI190" s="36" t="s">
        <v>94</v>
      </c>
      <c r="AJ190" s="36" t="s">
        <v>94</v>
      </c>
      <c r="AK190" s="36" t="s">
        <v>94</v>
      </c>
      <c r="AL190" s="37" t="s">
        <v>94</v>
      </c>
      <c r="AM190" s="34" t="s">
        <v>185</v>
      </c>
    </row>
    <row r="191" spans="1:39">
      <c r="A191" s="274"/>
      <c r="Z191" s="28" t="s">
        <v>102</v>
      </c>
      <c r="AA191" s="34" t="s">
        <v>93</v>
      </c>
      <c r="AB191" s="34" t="s">
        <v>93</v>
      </c>
      <c r="AC191" s="34" t="s">
        <v>93</v>
      </c>
      <c r="AD191" s="34" t="s">
        <v>93</v>
      </c>
      <c r="AE191" s="34" t="s">
        <v>94</v>
      </c>
      <c r="AF191" s="34" t="s">
        <v>94</v>
      </c>
      <c r="AG191" s="34" t="s">
        <v>94</v>
      </c>
      <c r="AH191" s="34" t="s">
        <v>94</v>
      </c>
      <c r="AI191" s="34" t="s">
        <v>94</v>
      </c>
      <c r="AJ191" s="34" t="s">
        <v>94</v>
      </c>
      <c r="AK191" s="34" t="s">
        <v>94</v>
      </c>
      <c r="AL191" s="38" t="s">
        <v>94</v>
      </c>
      <c r="AM191" s="34"/>
    </row>
    <row r="192" spans="1:39">
      <c r="A192" s="274"/>
      <c r="Z192" s="28" t="s">
        <v>92</v>
      </c>
      <c r="AA192" s="34" t="s">
        <v>93</v>
      </c>
      <c r="AB192" s="34" t="s">
        <v>93</v>
      </c>
      <c r="AC192" s="34" t="s">
        <v>93</v>
      </c>
      <c r="AD192" s="34" t="s">
        <v>93</v>
      </c>
      <c r="AE192" s="34" t="s">
        <v>95</v>
      </c>
      <c r="AF192" s="34" t="s">
        <v>95</v>
      </c>
      <c r="AG192" s="34" t="s">
        <v>95</v>
      </c>
      <c r="AH192" s="34" t="s">
        <v>95</v>
      </c>
      <c r="AI192" s="34"/>
      <c r="AJ192" s="34"/>
      <c r="AK192" s="34"/>
      <c r="AL192" s="38"/>
      <c r="AM192" s="34"/>
    </row>
    <row r="193" spans="1:42">
      <c r="A193" s="100"/>
      <c r="Z193" s="28" t="s">
        <v>92</v>
      </c>
      <c r="AA193" s="34" t="s">
        <v>93</v>
      </c>
      <c r="AB193" s="34" t="s">
        <v>93</v>
      </c>
      <c r="AC193" s="34" t="s">
        <v>93</v>
      </c>
      <c r="AD193" s="34" t="s">
        <v>93</v>
      </c>
      <c r="AE193" s="34" t="s">
        <v>95</v>
      </c>
      <c r="AF193" s="34" t="s">
        <v>95</v>
      </c>
      <c r="AG193" s="34" t="s">
        <v>95</v>
      </c>
      <c r="AH193" s="34" t="s">
        <v>95</v>
      </c>
      <c r="AI193" s="34"/>
      <c r="AJ193" s="34"/>
      <c r="AK193" s="34"/>
      <c r="AL193" s="38"/>
    </row>
    <row r="194" spans="1:42">
      <c r="A194" s="100"/>
      <c r="Z194" s="28" t="s">
        <v>92</v>
      </c>
      <c r="AA194" s="34" t="s">
        <v>93</v>
      </c>
      <c r="AB194" s="34" t="s">
        <v>93</v>
      </c>
      <c r="AC194" s="34" t="s">
        <v>93</v>
      </c>
      <c r="AD194" s="34" t="s">
        <v>93</v>
      </c>
      <c r="AE194" s="34" t="s">
        <v>95</v>
      </c>
      <c r="AF194" s="34" t="s">
        <v>95</v>
      </c>
      <c r="AG194" s="34" t="s">
        <v>95</v>
      </c>
      <c r="AH194" s="34" t="s">
        <v>95</v>
      </c>
      <c r="AL194" s="39"/>
    </row>
    <row r="195" spans="1:42" ht="15" thickBot="1">
      <c r="Z195" s="40" t="s">
        <v>92</v>
      </c>
      <c r="AA195" s="41" t="s">
        <v>93</v>
      </c>
      <c r="AB195" s="41" t="s">
        <v>93</v>
      </c>
      <c r="AC195" s="41" t="s">
        <v>93</v>
      </c>
      <c r="AD195" s="41" t="s">
        <v>93</v>
      </c>
      <c r="AE195" s="41" t="s">
        <v>95</v>
      </c>
      <c r="AF195" s="41" t="s">
        <v>95</v>
      </c>
      <c r="AG195" s="41" t="s">
        <v>95</v>
      </c>
      <c r="AH195" s="41" t="s">
        <v>95</v>
      </c>
      <c r="AI195" s="48"/>
      <c r="AJ195" s="48"/>
      <c r="AK195" s="48"/>
      <c r="AL195" s="45"/>
    </row>
    <row r="196" spans="1:42" ht="15" thickBot="1"/>
    <row r="197" spans="1:42">
      <c r="AB197" s="35" t="s">
        <v>102</v>
      </c>
      <c r="AC197" s="36" t="s">
        <v>93</v>
      </c>
      <c r="AD197" s="36" t="s">
        <v>93</v>
      </c>
      <c r="AE197" s="36" t="s">
        <v>93</v>
      </c>
      <c r="AF197" s="36" t="s">
        <v>93</v>
      </c>
      <c r="AG197" s="36" t="s">
        <v>94</v>
      </c>
      <c r="AH197" s="36" t="s">
        <v>94</v>
      </c>
      <c r="AI197" s="36" t="s">
        <v>94</v>
      </c>
      <c r="AJ197" s="36" t="s">
        <v>94</v>
      </c>
      <c r="AK197" s="36" t="s">
        <v>94</v>
      </c>
      <c r="AL197" s="36" t="s">
        <v>94</v>
      </c>
      <c r="AM197" s="36" t="s">
        <v>94</v>
      </c>
      <c r="AN197" s="37" t="s">
        <v>94</v>
      </c>
      <c r="AO197" s="34" t="s">
        <v>186</v>
      </c>
    </row>
    <row r="198" spans="1:42">
      <c r="AB198" s="28" t="s">
        <v>92</v>
      </c>
      <c r="AC198" s="34" t="s">
        <v>93</v>
      </c>
      <c r="AD198" s="34" t="s">
        <v>93</v>
      </c>
      <c r="AE198" s="34" t="s">
        <v>93</v>
      </c>
      <c r="AF198" s="34" t="s">
        <v>93</v>
      </c>
      <c r="AG198" s="34" t="s">
        <v>95</v>
      </c>
      <c r="AH198" s="34" t="s">
        <v>95</v>
      </c>
      <c r="AI198" s="34" t="s">
        <v>95</v>
      </c>
      <c r="AJ198" s="34" t="s">
        <v>95</v>
      </c>
      <c r="AK198" s="34"/>
      <c r="AL198" s="34"/>
      <c r="AM198" s="34"/>
      <c r="AN198" s="38"/>
    </row>
    <row r="199" spans="1:42">
      <c r="AB199" s="28" t="s">
        <v>92</v>
      </c>
      <c r="AC199" s="34" t="s">
        <v>93</v>
      </c>
      <c r="AD199" s="34" t="s">
        <v>93</v>
      </c>
      <c r="AE199" s="34" t="s">
        <v>93</v>
      </c>
      <c r="AF199" s="34" t="s">
        <v>93</v>
      </c>
      <c r="AG199" s="34" t="s">
        <v>95</v>
      </c>
      <c r="AH199" s="34" t="s">
        <v>95</v>
      </c>
      <c r="AI199" s="34" t="s">
        <v>95</v>
      </c>
      <c r="AJ199" s="34" t="s">
        <v>95</v>
      </c>
      <c r="AK199" s="34"/>
      <c r="AL199" s="34"/>
      <c r="AM199" s="34"/>
      <c r="AN199" s="38"/>
    </row>
    <row r="200" spans="1:42">
      <c r="AB200" s="28" t="s">
        <v>92</v>
      </c>
      <c r="AC200" s="34" t="s">
        <v>93</v>
      </c>
      <c r="AD200" s="34" t="s">
        <v>93</v>
      </c>
      <c r="AE200" s="34" t="s">
        <v>93</v>
      </c>
      <c r="AF200" s="34" t="s">
        <v>93</v>
      </c>
      <c r="AG200" s="34" t="s">
        <v>95</v>
      </c>
      <c r="AH200" s="34" t="s">
        <v>95</v>
      </c>
      <c r="AI200" s="34" t="s">
        <v>95</v>
      </c>
      <c r="AJ200" s="34" t="s">
        <v>95</v>
      </c>
      <c r="AK200" s="34"/>
      <c r="AL200" s="34"/>
      <c r="AM200" s="34"/>
      <c r="AN200" s="38"/>
    </row>
    <row r="201" spans="1:42">
      <c r="AB201" s="28" t="s">
        <v>92</v>
      </c>
      <c r="AC201" s="34" t="s">
        <v>93</v>
      </c>
      <c r="AD201" s="34" t="s">
        <v>93</v>
      </c>
      <c r="AE201" s="34" t="s">
        <v>93</v>
      </c>
      <c r="AF201" s="34" t="s">
        <v>93</v>
      </c>
      <c r="AG201" s="34" t="s">
        <v>95</v>
      </c>
      <c r="AH201" s="34" t="s">
        <v>95</v>
      </c>
      <c r="AI201" s="34" t="s">
        <v>95</v>
      </c>
      <c r="AJ201" s="34" t="s">
        <v>95</v>
      </c>
      <c r="AN201" s="39"/>
    </row>
    <row r="202" spans="1:42" ht="15" thickBot="1">
      <c r="AB202" s="40" t="s">
        <v>92</v>
      </c>
      <c r="AC202" s="41" t="s">
        <v>93</v>
      </c>
      <c r="AD202" s="41" t="s">
        <v>93</v>
      </c>
      <c r="AE202" s="41" t="s">
        <v>93</v>
      </c>
      <c r="AF202" s="41" t="s">
        <v>93</v>
      </c>
      <c r="AG202" s="41" t="s">
        <v>95</v>
      </c>
      <c r="AH202" s="41" t="s">
        <v>95</v>
      </c>
      <c r="AI202" s="41" t="s">
        <v>95</v>
      </c>
      <c r="AJ202" s="41" t="s">
        <v>95</v>
      </c>
      <c r="AK202" s="48"/>
      <c r="AL202" s="48"/>
      <c r="AM202" s="48"/>
      <c r="AN202" s="45"/>
    </row>
    <row r="203" spans="1:42" ht="15" thickBot="1"/>
    <row r="204" spans="1:42">
      <c r="AC204" s="35" t="s">
        <v>102</v>
      </c>
      <c r="AD204" s="36" t="s">
        <v>93</v>
      </c>
      <c r="AE204" s="36" t="s">
        <v>93</v>
      </c>
      <c r="AF204" s="36" t="s">
        <v>93</v>
      </c>
      <c r="AG204" s="36" t="s">
        <v>93</v>
      </c>
      <c r="AH204" s="36" t="s">
        <v>94</v>
      </c>
      <c r="AI204" s="36" t="s">
        <v>94</v>
      </c>
      <c r="AJ204" s="36" t="s">
        <v>94</v>
      </c>
      <c r="AK204" s="36" t="s">
        <v>94</v>
      </c>
      <c r="AL204" s="36" t="s">
        <v>94</v>
      </c>
      <c r="AM204" s="36" t="s">
        <v>94</v>
      </c>
      <c r="AN204" s="36" t="s">
        <v>94</v>
      </c>
      <c r="AO204" s="37" t="s">
        <v>94</v>
      </c>
      <c r="AP204" s="34" t="s">
        <v>187</v>
      </c>
    </row>
    <row r="205" spans="1:42">
      <c r="AC205" s="28" t="s">
        <v>102</v>
      </c>
      <c r="AD205" s="34" t="s">
        <v>93</v>
      </c>
      <c r="AE205" s="34" t="s">
        <v>93</v>
      </c>
      <c r="AF205" s="34" t="s">
        <v>93</v>
      </c>
      <c r="AG205" s="34" t="s">
        <v>93</v>
      </c>
      <c r="AH205" s="34" t="s">
        <v>94</v>
      </c>
      <c r="AI205" s="34" t="s">
        <v>94</v>
      </c>
      <c r="AJ205" s="34" t="s">
        <v>94</v>
      </c>
      <c r="AK205" s="34" t="s">
        <v>94</v>
      </c>
      <c r="AL205" s="34" t="s">
        <v>94</v>
      </c>
      <c r="AM205" s="34" t="s">
        <v>94</v>
      </c>
      <c r="AN205" s="34" t="s">
        <v>94</v>
      </c>
      <c r="AO205" s="38" t="s">
        <v>94</v>
      </c>
    </row>
    <row r="206" spans="1:42">
      <c r="AC206" s="28" t="s">
        <v>92</v>
      </c>
      <c r="AD206" s="34" t="s">
        <v>93</v>
      </c>
      <c r="AE206" s="34" t="s">
        <v>93</v>
      </c>
      <c r="AF206" s="34" t="s">
        <v>93</v>
      </c>
      <c r="AG206" s="34" t="s">
        <v>93</v>
      </c>
      <c r="AH206" s="34" t="s">
        <v>95</v>
      </c>
      <c r="AI206" s="34" t="s">
        <v>95</v>
      </c>
      <c r="AJ206" s="34" t="s">
        <v>95</v>
      </c>
      <c r="AK206" s="34" t="s">
        <v>95</v>
      </c>
      <c r="AO206" s="39"/>
    </row>
    <row r="207" spans="1:42" ht="15" thickBot="1">
      <c r="AC207" s="40" t="s">
        <v>92</v>
      </c>
      <c r="AD207" s="41" t="s">
        <v>93</v>
      </c>
      <c r="AE207" s="41" t="s">
        <v>93</v>
      </c>
      <c r="AF207" s="41" t="s">
        <v>93</v>
      </c>
      <c r="AG207" s="41" t="s">
        <v>93</v>
      </c>
      <c r="AH207" s="41" t="s">
        <v>95</v>
      </c>
      <c r="AI207" s="41" t="s">
        <v>95</v>
      </c>
      <c r="AJ207" s="41" t="s">
        <v>95</v>
      </c>
      <c r="AK207" s="41" t="s">
        <v>95</v>
      </c>
      <c r="AL207" s="48"/>
      <c r="AM207" s="48"/>
      <c r="AN207" s="48"/>
      <c r="AO207" s="45"/>
    </row>
    <row r="208" spans="1:42" ht="15" thickBot="1"/>
    <row r="209" spans="30:45">
      <c r="AD209" s="35" t="s">
        <v>102</v>
      </c>
      <c r="AE209" s="36" t="s">
        <v>93</v>
      </c>
      <c r="AF209" s="36" t="s">
        <v>93</v>
      </c>
      <c r="AG209" s="36" t="s">
        <v>93</v>
      </c>
      <c r="AH209" s="36" t="s">
        <v>93</v>
      </c>
      <c r="AI209" s="36" t="s">
        <v>94</v>
      </c>
      <c r="AJ209" s="36" t="s">
        <v>94</v>
      </c>
      <c r="AK209" s="36" t="s">
        <v>94</v>
      </c>
      <c r="AL209" s="36" t="s">
        <v>94</v>
      </c>
      <c r="AM209" s="36" t="s">
        <v>94</v>
      </c>
      <c r="AN209" s="36" t="s">
        <v>94</v>
      </c>
      <c r="AO209" s="36" t="s">
        <v>94</v>
      </c>
      <c r="AP209" s="37" t="s">
        <v>94</v>
      </c>
      <c r="AQ209" s="34" t="s">
        <v>188</v>
      </c>
    </row>
    <row r="210" spans="30:45">
      <c r="AD210" s="28" t="s">
        <v>102</v>
      </c>
      <c r="AE210" s="34" t="s">
        <v>93</v>
      </c>
      <c r="AF210" s="34" t="s">
        <v>93</v>
      </c>
      <c r="AG210" s="34" t="s">
        <v>93</v>
      </c>
      <c r="AH210" s="34" t="s">
        <v>93</v>
      </c>
      <c r="AI210" s="34" t="s">
        <v>94</v>
      </c>
      <c r="AJ210" s="34" t="s">
        <v>94</v>
      </c>
      <c r="AK210" s="34" t="s">
        <v>94</v>
      </c>
      <c r="AL210" s="34" t="s">
        <v>94</v>
      </c>
      <c r="AM210" s="34" t="s">
        <v>94</v>
      </c>
      <c r="AN210" s="34" t="s">
        <v>94</v>
      </c>
      <c r="AO210" s="34" t="s">
        <v>94</v>
      </c>
      <c r="AP210" s="38" t="s">
        <v>94</v>
      </c>
    </row>
    <row r="211" spans="30:45">
      <c r="AD211" s="28" t="s">
        <v>92</v>
      </c>
      <c r="AE211" s="34" t="s">
        <v>93</v>
      </c>
      <c r="AF211" s="34" t="s">
        <v>93</v>
      </c>
      <c r="AG211" s="34" t="s">
        <v>93</v>
      </c>
      <c r="AH211" s="34" t="s">
        <v>93</v>
      </c>
      <c r="AI211" s="34" t="s">
        <v>95</v>
      </c>
      <c r="AJ211" s="34" t="s">
        <v>95</v>
      </c>
      <c r="AK211" s="34" t="s">
        <v>95</v>
      </c>
      <c r="AL211" s="34" t="s">
        <v>95</v>
      </c>
      <c r="AM211" s="34"/>
      <c r="AN211" s="34"/>
      <c r="AO211" s="34"/>
      <c r="AP211" s="38"/>
    </row>
    <row r="212" spans="30:45">
      <c r="AD212" s="28" t="s">
        <v>92</v>
      </c>
      <c r="AE212" s="34" t="s">
        <v>93</v>
      </c>
      <c r="AF212" s="34" t="s">
        <v>93</v>
      </c>
      <c r="AG212" s="34" t="s">
        <v>93</v>
      </c>
      <c r="AH212" s="34" t="s">
        <v>93</v>
      </c>
      <c r="AI212" s="34" t="s">
        <v>95</v>
      </c>
      <c r="AJ212" s="34" t="s">
        <v>95</v>
      </c>
      <c r="AK212" s="34" t="s">
        <v>95</v>
      </c>
      <c r="AL212" s="34" t="s">
        <v>95</v>
      </c>
      <c r="AP212" s="39"/>
    </row>
    <row r="213" spans="30:45" ht="15" thickBot="1">
      <c r="AD213" s="40" t="s">
        <v>92</v>
      </c>
      <c r="AE213" s="41" t="s">
        <v>93</v>
      </c>
      <c r="AF213" s="41" t="s">
        <v>93</v>
      </c>
      <c r="AG213" s="41" t="s">
        <v>93</v>
      </c>
      <c r="AH213" s="41" t="s">
        <v>93</v>
      </c>
      <c r="AI213" s="41" t="s">
        <v>95</v>
      </c>
      <c r="AJ213" s="41" t="s">
        <v>95</v>
      </c>
      <c r="AK213" s="41" t="s">
        <v>95</v>
      </c>
      <c r="AL213" s="41" t="s">
        <v>95</v>
      </c>
      <c r="AM213" s="48"/>
      <c r="AN213" s="48"/>
      <c r="AO213" s="48"/>
      <c r="AP213" s="45"/>
    </row>
    <row r="218" spans="30:45" ht="15" thickBot="1"/>
    <row r="219" spans="30:45">
      <c r="AD219" s="103" t="s">
        <v>189</v>
      </c>
      <c r="AF219" s="35" t="s">
        <v>102</v>
      </c>
      <c r="AG219" s="36" t="s">
        <v>93</v>
      </c>
      <c r="AH219" s="36" t="s">
        <v>93</v>
      </c>
      <c r="AI219" s="36" t="s">
        <v>93</v>
      </c>
      <c r="AJ219" s="36" t="s">
        <v>93</v>
      </c>
      <c r="AK219" s="36" t="s">
        <v>94</v>
      </c>
      <c r="AL219" s="36" t="s">
        <v>94</v>
      </c>
      <c r="AM219" s="36" t="s">
        <v>94</v>
      </c>
      <c r="AN219" s="36" t="s">
        <v>94</v>
      </c>
      <c r="AO219" s="36" t="s">
        <v>94</v>
      </c>
      <c r="AP219" s="36" t="s">
        <v>94</v>
      </c>
      <c r="AQ219" s="36" t="s">
        <v>94</v>
      </c>
      <c r="AR219" s="37" t="s">
        <v>94</v>
      </c>
      <c r="AS219" s="34" t="s">
        <v>190</v>
      </c>
    </row>
    <row r="220" spans="30:45">
      <c r="AF220" s="28" t="s">
        <v>102</v>
      </c>
      <c r="AG220" s="34" t="s">
        <v>93</v>
      </c>
      <c r="AH220" s="34" t="s">
        <v>93</v>
      </c>
      <c r="AI220" s="34" t="s">
        <v>93</v>
      </c>
      <c r="AJ220" s="34" t="s">
        <v>93</v>
      </c>
      <c r="AK220" s="34" t="s">
        <v>94</v>
      </c>
      <c r="AL220" s="34" t="s">
        <v>94</v>
      </c>
      <c r="AM220" s="34" t="s">
        <v>94</v>
      </c>
      <c r="AN220" s="34" t="s">
        <v>94</v>
      </c>
      <c r="AO220" s="34" t="s">
        <v>94</v>
      </c>
      <c r="AP220" s="34" t="s">
        <v>94</v>
      </c>
      <c r="AQ220" s="34" t="s">
        <v>94</v>
      </c>
      <c r="AR220" s="38" t="s">
        <v>94</v>
      </c>
    </row>
    <row r="221" spans="30:45">
      <c r="AF221" s="28" t="s">
        <v>92</v>
      </c>
      <c r="AG221" s="34" t="s">
        <v>93</v>
      </c>
      <c r="AH221" s="34" t="s">
        <v>93</v>
      </c>
      <c r="AI221" s="34" t="s">
        <v>93</v>
      </c>
      <c r="AJ221" s="34" t="s">
        <v>93</v>
      </c>
      <c r="AK221" s="34" t="s">
        <v>95</v>
      </c>
      <c r="AL221" s="34" t="s">
        <v>95</v>
      </c>
      <c r="AM221" s="34" t="s">
        <v>95</v>
      </c>
      <c r="AN221" s="34" t="s">
        <v>95</v>
      </c>
      <c r="AO221" s="34"/>
      <c r="AP221" s="34"/>
      <c r="AQ221" s="34"/>
      <c r="AR221" s="38"/>
    </row>
    <row r="222" spans="30:45">
      <c r="AF222" s="28" t="s">
        <v>92</v>
      </c>
      <c r="AG222" s="34" t="s">
        <v>93</v>
      </c>
      <c r="AH222" s="34" t="s">
        <v>93</v>
      </c>
      <c r="AI222" s="34" t="s">
        <v>93</v>
      </c>
      <c r="AJ222" s="34" t="s">
        <v>93</v>
      </c>
      <c r="AK222" s="34" t="s">
        <v>95</v>
      </c>
      <c r="AL222" s="34" t="s">
        <v>95</v>
      </c>
      <c r="AM222" s="34" t="s">
        <v>95</v>
      </c>
      <c r="AN222" s="34" t="s">
        <v>95</v>
      </c>
      <c r="AR222" s="39"/>
    </row>
    <row r="223" spans="30:45" ht="15" thickBot="1">
      <c r="AF223" s="40" t="s">
        <v>92</v>
      </c>
      <c r="AG223" s="41" t="s">
        <v>93</v>
      </c>
      <c r="AH223" s="41" t="s">
        <v>93</v>
      </c>
      <c r="AI223" s="41" t="s">
        <v>93</v>
      </c>
      <c r="AJ223" s="41" t="s">
        <v>93</v>
      </c>
      <c r="AK223" s="41" t="s">
        <v>95</v>
      </c>
      <c r="AL223" s="41" t="s">
        <v>95</v>
      </c>
      <c r="AM223" s="41" t="s">
        <v>95</v>
      </c>
      <c r="AN223" s="41" t="s">
        <v>95</v>
      </c>
      <c r="AO223" s="48"/>
      <c r="AP223" s="48"/>
      <c r="AQ223" s="48"/>
      <c r="AR223" s="45"/>
    </row>
    <row r="224" spans="30:45" ht="15" thickBot="1"/>
    <row r="225" spans="33:46">
      <c r="AG225" s="80" t="s">
        <v>92</v>
      </c>
      <c r="AH225" s="36" t="s">
        <v>93</v>
      </c>
      <c r="AI225" s="36" t="s">
        <v>93</v>
      </c>
      <c r="AJ225" s="36" t="s">
        <v>93</v>
      </c>
      <c r="AK225" s="36" t="s">
        <v>93</v>
      </c>
      <c r="AL225" s="36" t="s">
        <v>95</v>
      </c>
      <c r="AM225" s="36" t="s">
        <v>95</v>
      </c>
      <c r="AN225" s="36" t="s">
        <v>95</v>
      </c>
      <c r="AO225" s="37" t="s">
        <v>95</v>
      </c>
      <c r="AP225" s="78" t="s">
        <v>191</v>
      </c>
    </row>
    <row r="226" spans="33:46">
      <c r="AG226" s="28" t="s">
        <v>92</v>
      </c>
      <c r="AH226" s="34" t="s">
        <v>93</v>
      </c>
      <c r="AI226" s="34" t="s">
        <v>93</v>
      </c>
      <c r="AJ226" s="34" t="s">
        <v>93</v>
      </c>
      <c r="AK226" s="34" t="s">
        <v>93</v>
      </c>
      <c r="AL226" s="34" t="s">
        <v>95</v>
      </c>
      <c r="AM226" s="34" t="s">
        <v>95</v>
      </c>
      <c r="AN226" s="34" t="s">
        <v>95</v>
      </c>
      <c r="AO226" s="38" t="s">
        <v>95</v>
      </c>
    </row>
    <row r="227" spans="33:46">
      <c r="AG227" s="28" t="s">
        <v>92</v>
      </c>
      <c r="AH227" s="34" t="s">
        <v>93</v>
      </c>
      <c r="AI227" s="34" t="s">
        <v>93</v>
      </c>
      <c r="AJ227" s="34" t="s">
        <v>93</v>
      </c>
      <c r="AK227" s="34" t="s">
        <v>93</v>
      </c>
      <c r="AL227" s="34" t="s">
        <v>95</v>
      </c>
      <c r="AM227" s="34" t="s">
        <v>95</v>
      </c>
      <c r="AN227" s="34" t="s">
        <v>95</v>
      </c>
      <c r="AO227" s="38" t="s">
        <v>95</v>
      </c>
    </row>
    <row r="228" spans="33:46">
      <c r="AG228" s="28" t="s">
        <v>92</v>
      </c>
      <c r="AH228" s="34" t="s">
        <v>93</v>
      </c>
      <c r="AI228" s="34" t="s">
        <v>93</v>
      </c>
      <c r="AJ228" s="34" t="s">
        <v>93</v>
      </c>
      <c r="AK228" s="34" t="s">
        <v>93</v>
      </c>
      <c r="AL228" s="34" t="s">
        <v>95</v>
      </c>
      <c r="AM228" s="34" t="s">
        <v>95</v>
      </c>
      <c r="AN228" s="34" t="s">
        <v>95</v>
      </c>
      <c r="AO228" s="38" t="s">
        <v>95</v>
      </c>
    </row>
    <row r="229" spans="33:46">
      <c r="AG229" s="28" t="s">
        <v>92</v>
      </c>
      <c r="AH229" s="34" t="s">
        <v>93</v>
      </c>
      <c r="AI229" s="34" t="s">
        <v>93</v>
      </c>
      <c r="AJ229" s="34" t="s">
        <v>93</v>
      </c>
      <c r="AK229" s="34" t="s">
        <v>93</v>
      </c>
      <c r="AL229" s="34" t="s">
        <v>95</v>
      </c>
      <c r="AM229" s="34" t="s">
        <v>95</v>
      </c>
      <c r="AN229" s="34" t="s">
        <v>95</v>
      </c>
      <c r="AO229" s="38" t="s">
        <v>95</v>
      </c>
    </row>
    <row r="230" spans="33:46" ht="15" thickBot="1">
      <c r="AG230" s="40" t="s">
        <v>92</v>
      </c>
      <c r="AH230" s="41" t="s">
        <v>93</v>
      </c>
      <c r="AI230" s="41" t="s">
        <v>93</v>
      </c>
      <c r="AJ230" s="41" t="s">
        <v>93</v>
      </c>
      <c r="AK230" s="41" t="s">
        <v>93</v>
      </c>
      <c r="AL230" s="41" t="s">
        <v>95</v>
      </c>
      <c r="AM230" s="41" t="s">
        <v>95</v>
      </c>
      <c r="AN230" s="41" t="s">
        <v>95</v>
      </c>
      <c r="AO230" s="42" t="s">
        <v>95</v>
      </c>
    </row>
    <row r="231" spans="33:46" ht="15" thickBot="1"/>
    <row r="232" spans="33:46">
      <c r="AI232" s="80" t="s">
        <v>92</v>
      </c>
      <c r="AJ232" s="36" t="s">
        <v>93</v>
      </c>
      <c r="AK232" s="36" t="s">
        <v>93</v>
      </c>
      <c r="AL232" s="36" t="s">
        <v>93</v>
      </c>
      <c r="AM232" s="36" t="s">
        <v>93</v>
      </c>
      <c r="AN232" s="36" t="s">
        <v>95</v>
      </c>
      <c r="AO232" s="36" t="s">
        <v>95</v>
      </c>
      <c r="AP232" s="36" t="s">
        <v>95</v>
      </c>
      <c r="AQ232" s="37" t="s">
        <v>95</v>
      </c>
      <c r="AR232" s="78" t="s">
        <v>192</v>
      </c>
    </row>
    <row r="233" spans="33:46">
      <c r="AI233" s="28" t="s">
        <v>92</v>
      </c>
      <c r="AJ233" s="34" t="s">
        <v>93</v>
      </c>
      <c r="AK233" s="34" t="s">
        <v>93</v>
      </c>
      <c r="AL233" s="34" t="s">
        <v>93</v>
      </c>
      <c r="AM233" s="34" t="s">
        <v>93</v>
      </c>
      <c r="AN233" s="34" t="s">
        <v>95</v>
      </c>
      <c r="AO233" s="34" t="s">
        <v>95</v>
      </c>
      <c r="AP233" s="34" t="s">
        <v>95</v>
      </c>
      <c r="AQ233" s="38" t="s">
        <v>95</v>
      </c>
    </row>
    <row r="234" spans="33:46">
      <c r="AI234" s="28" t="s">
        <v>92</v>
      </c>
      <c r="AJ234" s="34" t="s">
        <v>93</v>
      </c>
      <c r="AK234" s="34" t="s">
        <v>93</v>
      </c>
      <c r="AL234" s="34" t="s">
        <v>93</v>
      </c>
      <c r="AM234" s="34" t="s">
        <v>93</v>
      </c>
      <c r="AN234" s="34" t="s">
        <v>95</v>
      </c>
      <c r="AO234" s="34" t="s">
        <v>95</v>
      </c>
      <c r="AP234" s="34" t="s">
        <v>95</v>
      </c>
      <c r="AQ234" s="38" t="s">
        <v>95</v>
      </c>
    </row>
    <row r="235" spans="33:46">
      <c r="AI235" s="28" t="s">
        <v>92</v>
      </c>
      <c r="AJ235" s="34" t="s">
        <v>93</v>
      </c>
      <c r="AK235" s="34" t="s">
        <v>93</v>
      </c>
      <c r="AL235" s="34" t="s">
        <v>93</v>
      </c>
      <c r="AM235" s="34" t="s">
        <v>93</v>
      </c>
      <c r="AN235" s="34" t="s">
        <v>95</v>
      </c>
      <c r="AO235" s="34" t="s">
        <v>95</v>
      </c>
      <c r="AP235" s="34" t="s">
        <v>95</v>
      </c>
      <c r="AQ235" s="38" t="s">
        <v>95</v>
      </c>
    </row>
    <row r="236" spans="33:46">
      <c r="AI236" s="28" t="s">
        <v>92</v>
      </c>
      <c r="AJ236" s="34" t="s">
        <v>93</v>
      </c>
      <c r="AK236" s="34" t="s">
        <v>93</v>
      </c>
      <c r="AL236" s="34" t="s">
        <v>93</v>
      </c>
      <c r="AM236" s="34" t="s">
        <v>93</v>
      </c>
      <c r="AN236" s="34" t="s">
        <v>95</v>
      </c>
      <c r="AO236" s="34" t="s">
        <v>95</v>
      </c>
      <c r="AP236" s="34" t="s">
        <v>95</v>
      </c>
      <c r="AQ236" s="38" t="s">
        <v>95</v>
      </c>
    </row>
    <row r="237" spans="33:46" ht="15" thickBot="1">
      <c r="AI237" s="40" t="s">
        <v>92</v>
      </c>
      <c r="AJ237" s="41" t="s">
        <v>93</v>
      </c>
      <c r="AK237" s="41" t="s">
        <v>93</v>
      </c>
      <c r="AL237" s="41" t="s">
        <v>93</v>
      </c>
      <c r="AM237" s="41" t="s">
        <v>93</v>
      </c>
      <c r="AN237" s="41" t="s">
        <v>95</v>
      </c>
      <c r="AO237" s="41" t="s">
        <v>95</v>
      </c>
      <c r="AP237" s="41" t="s">
        <v>95</v>
      </c>
      <c r="AQ237" s="42" t="s">
        <v>95</v>
      </c>
    </row>
    <row r="238" spans="33:46" ht="15" thickBot="1"/>
    <row r="239" spans="33:46">
      <c r="AK239" s="80" t="s">
        <v>92</v>
      </c>
      <c r="AL239" s="36" t="s">
        <v>93</v>
      </c>
      <c r="AM239" s="36" t="s">
        <v>93</v>
      </c>
      <c r="AN239" s="36" t="s">
        <v>93</v>
      </c>
      <c r="AO239" s="36" t="s">
        <v>93</v>
      </c>
      <c r="AP239" s="36" t="s">
        <v>95</v>
      </c>
      <c r="AQ239" s="36" t="s">
        <v>95</v>
      </c>
      <c r="AR239" s="36" t="s">
        <v>95</v>
      </c>
      <c r="AS239" s="37" t="s">
        <v>95</v>
      </c>
      <c r="AT239" s="78" t="s">
        <v>193</v>
      </c>
    </row>
    <row r="240" spans="33:46">
      <c r="AK240" s="28" t="s">
        <v>92</v>
      </c>
      <c r="AL240" s="34" t="s">
        <v>93</v>
      </c>
      <c r="AM240" s="34" t="s">
        <v>93</v>
      </c>
      <c r="AN240" s="34" t="s">
        <v>93</v>
      </c>
      <c r="AO240" s="34" t="s">
        <v>93</v>
      </c>
      <c r="AP240" s="34" t="s">
        <v>95</v>
      </c>
      <c r="AQ240" s="34" t="s">
        <v>95</v>
      </c>
      <c r="AR240" s="34" t="s">
        <v>95</v>
      </c>
      <c r="AS240" s="38" t="s">
        <v>95</v>
      </c>
    </row>
    <row r="241" spans="37:50">
      <c r="AK241" s="28" t="s">
        <v>92</v>
      </c>
      <c r="AL241" s="34" t="s">
        <v>93</v>
      </c>
      <c r="AM241" s="34" t="s">
        <v>93</v>
      </c>
      <c r="AN241" s="34" t="s">
        <v>93</v>
      </c>
      <c r="AO241" s="34" t="s">
        <v>93</v>
      </c>
      <c r="AP241" s="34" t="s">
        <v>95</v>
      </c>
      <c r="AQ241" s="34" t="s">
        <v>95</v>
      </c>
      <c r="AR241" s="34" t="s">
        <v>95</v>
      </c>
      <c r="AS241" s="38" t="s">
        <v>95</v>
      </c>
    </row>
    <row r="242" spans="37:50">
      <c r="AK242" s="28" t="s">
        <v>92</v>
      </c>
      <c r="AL242" s="34" t="s">
        <v>93</v>
      </c>
      <c r="AM242" s="34" t="s">
        <v>93</v>
      </c>
      <c r="AN242" s="34" t="s">
        <v>93</v>
      </c>
      <c r="AO242" s="34" t="s">
        <v>93</v>
      </c>
      <c r="AP242" s="34" t="s">
        <v>95</v>
      </c>
      <c r="AQ242" s="34" t="s">
        <v>95</v>
      </c>
      <c r="AR242" s="34" t="s">
        <v>95</v>
      </c>
      <c r="AS242" s="38" t="s">
        <v>95</v>
      </c>
    </row>
    <row r="243" spans="37:50">
      <c r="AK243" s="28" t="s">
        <v>92</v>
      </c>
      <c r="AL243" s="34" t="s">
        <v>93</v>
      </c>
      <c r="AM243" s="34" t="s">
        <v>93</v>
      </c>
      <c r="AN243" s="34" t="s">
        <v>93</v>
      </c>
      <c r="AO243" s="34" t="s">
        <v>93</v>
      </c>
      <c r="AP243" s="34" t="s">
        <v>95</v>
      </c>
      <c r="AQ243" s="34" t="s">
        <v>95</v>
      </c>
      <c r="AR243" s="34" t="s">
        <v>95</v>
      </c>
      <c r="AS243" s="38" t="s">
        <v>95</v>
      </c>
    </row>
    <row r="244" spans="37:50" ht="15" thickBot="1">
      <c r="AK244" s="40" t="s">
        <v>92</v>
      </c>
      <c r="AL244" s="41" t="s">
        <v>93</v>
      </c>
      <c r="AM244" s="41" t="s">
        <v>93</v>
      </c>
      <c r="AN244" s="41" t="s">
        <v>93</v>
      </c>
      <c r="AO244" s="41" t="s">
        <v>93</v>
      </c>
      <c r="AP244" s="41" t="s">
        <v>95</v>
      </c>
      <c r="AQ244" s="41" t="s">
        <v>95</v>
      </c>
      <c r="AR244" s="41" t="s">
        <v>95</v>
      </c>
      <c r="AS244" s="42" t="s">
        <v>95</v>
      </c>
    </row>
    <row r="245" spans="37:50" ht="15" thickBot="1"/>
    <row r="246" spans="37:50">
      <c r="AM246" s="80" t="s">
        <v>92</v>
      </c>
      <c r="AN246" s="36" t="s">
        <v>93</v>
      </c>
      <c r="AO246" s="36" t="s">
        <v>93</v>
      </c>
      <c r="AP246" s="36" t="s">
        <v>93</v>
      </c>
      <c r="AQ246" s="36" t="s">
        <v>93</v>
      </c>
      <c r="AR246" s="36" t="s">
        <v>95</v>
      </c>
      <c r="AS246" s="36" t="s">
        <v>95</v>
      </c>
      <c r="AT246" s="36" t="s">
        <v>95</v>
      </c>
      <c r="AU246" s="37" t="s">
        <v>95</v>
      </c>
      <c r="AV246" s="78" t="s">
        <v>194</v>
      </c>
      <c r="AW246" s="78"/>
    </row>
    <row r="247" spans="37:50">
      <c r="AM247" s="28" t="s">
        <v>92</v>
      </c>
      <c r="AN247" s="34" t="s">
        <v>93</v>
      </c>
      <c r="AO247" s="34" t="s">
        <v>93</v>
      </c>
      <c r="AP247" s="34" t="s">
        <v>93</v>
      </c>
      <c r="AQ247" s="34" t="s">
        <v>93</v>
      </c>
      <c r="AR247" s="34" t="s">
        <v>95</v>
      </c>
      <c r="AS247" s="34" t="s">
        <v>95</v>
      </c>
      <c r="AT247" s="34" t="s">
        <v>95</v>
      </c>
      <c r="AU247" s="38" t="s">
        <v>95</v>
      </c>
    </row>
    <row r="248" spans="37:50">
      <c r="AM248" s="28" t="s">
        <v>92</v>
      </c>
      <c r="AN248" s="34" t="s">
        <v>93</v>
      </c>
      <c r="AO248" s="34" t="s">
        <v>93</v>
      </c>
      <c r="AP248" s="34" t="s">
        <v>93</v>
      </c>
      <c r="AQ248" s="34" t="s">
        <v>93</v>
      </c>
      <c r="AR248" s="34" t="s">
        <v>95</v>
      </c>
      <c r="AS248" s="34" t="s">
        <v>95</v>
      </c>
      <c r="AT248" s="34" t="s">
        <v>95</v>
      </c>
      <c r="AU248" s="38" t="s">
        <v>95</v>
      </c>
    </row>
    <row r="249" spans="37:50">
      <c r="AM249" s="28" t="s">
        <v>92</v>
      </c>
      <c r="AN249" s="34" t="s">
        <v>93</v>
      </c>
      <c r="AO249" s="34" t="s">
        <v>93</v>
      </c>
      <c r="AP249" s="34" t="s">
        <v>93</v>
      </c>
      <c r="AQ249" s="34" t="s">
        <v>93</v>
      </c>
      <c r="AR249" s="34" t="s">
        <v>95</v>
      </c>
      <c r="AS249" s="34" t="s">
        <v>95</v>
      </c>
      <c r="AT249" s="34" t="s">
        <v>95</v>
      </c>
      <c r="AU249" s="38" t="s">
        <v>95</v>
      </c>
    </row>
    <row r="250" spans="37:50">
      <c r="AM250" s="28" t="s">
        <v>92</v>
      </c>
      <c r="AN250" s="34" t="s">
        <v>93</v>
      </c>
      <c r="AO250" s="34" t="s">
        <v>93</v>
      </c>
      <c r="AP250" s="34" t="s">
        <v>93</v>
      </c>
      <c r="AQ250" s="34" t="s">
        <v>93</v>
      </c>
      <c r="AR250" s="34" t="s">
        <v>95</v>
      </c>
      <c r="AS250" s="34" t="s">
        <v>95</v>
      </c>
      <c r="AT250" s="34" t="s">
        <v>95</v>
      </c>
      <c r="AU250" s="38" t="s">
        <v>95</v>
      </c>
    </row>
    <row r="251" spans="37:50" ht="15" thickBot="1">
      <c r="AM251" s="40" t="s">
        <v>92</v>
      </c>
      <c r="AN251" s="41" t="s">
        <v>93</v>
      </c>
      <c r="AO251" s="41" t="s">
        <v>93</v>
      </c>
      <c r="AP251" s="41" t="s">
        <v>93</v>
      </c>
      <c r="AQ251" s="41" t="s">
        <v>93</v>
      </c>
      <c r="AR251" s="41" t="s">
        <v>95</v>
      </c>
      <c r="AS251" s="41" t="s">
        <v>95</v>
      </c>
      <c r="AT251" s="41" t="s">
        <v>95</v>
      </c>
      <c r="AU251" s="42" t="s">
        <v>95</v>
      </c>
    </row>
    <row r="252" spans="37:50" ht="15" thickBot="1"/>
    <row r="253" spans="37:50">
      <c r="AO253" s="80" t="s">
        <v>92</v>
      </c>
      <c r="AP253" s="36" t="s">
        <v>93</v>
      </c>
      <c r="AQ253" s="36" t="s">
        <v>93</v>
      </c>
      <c r="AR253" s="36" t="s">
        <v>93</v>
      </c>
      <c r="AS253" s="36" t="s">
        <v>93</v>
      </c>
      <c r="AT253" s="36" t="s">
        <v>95</v>
      </c>
      <c r="AU253" s="36" t="s">
        <v>95</v>
      </c>
      <c r="AV253" s="36" t="s">
        <v>95</v>
      </c>
      <c r="AW253" s="37" t="s">
        <v>95</v>
      </c>
      <c r="AX253" s="78" t="s">
        <v>195</v>
      </c>
    </row>
    <row r="254" spans="37:50">
      <c r="AO254" s="28" t="s">
        <v>92</v>
      </c>
      <c r="AP254" s="34" t="s">
        <v>93</v>
      </c>
      <c r="AQ254" s="34" t="s">
        <v>93</v>
      </c>
      <c r="AR254" s="34" t="s">
        <v>93</v>
      </c>
      <c r="AS254" s="34" t="s">
        <v>93</v>
      </c>
      <c r="AT254" s="34" t="s">
        <v>95</v>
      </c>
      <c r="AU254" s="34" t="s">
        <v>95</v>
      </c>
      <c r="AV254" s="34" t="s">
        <v>95</v>
      </c>
      <c r="AW254" s="38" t="s">
        <v>95</v>
      </c>
    </row>
    <row r="255" spans="37:50">
      <c r="AO255" s="28" t="s">
        <v>92</v>
      </c>
      <c r="AP255" s="34" t="s">
        <v>93</v>
      </c>
      <c r="AQ255" s="34" t="s">
        <v>93</v>
      </c>
      <c r="AR255" s="34" t="s">
        <v>93</v>
      </c>
      <c r="AS255" s="34" t="s">
        <v>93</v>
      </c>
      <c r="AT255" s="34" t="s">
        <v>95</v>
      </c>
      <c r="AU255" s="34" t="s">
        <v>95</v>
      </c>
      <c r="AV255" s="34" t="s">
        <v>95</v>
      </c>
      <c r="AW255" s="38" t="s">
        <v>95</v>
      </c>
    </row>
    <row r="256" spans="37:50">
      <c r="AO256" s="28" t="s">
        <v>92</v>
      </c>
      <c r="AP256" s="34" t="s">
        <v>93</v>
      </c>
      <c r="AQ256" s="34" t="s">
        <v>93</v>
      </c>
      <c r="AR256" s="34" t="s">
        <v>93</v>
      </c>
      <c r="AS256" s="34" t="s">
        <v>93</v>
      </c>
      <c r="AT256" s="34" t="s">
        <v>95</v>
      </c>
      <c r="AU256" s="34" t="s">
        <v>95</v>
      </c>
      <c r="AV256" s="34" t="s">
        <v>95</v>
      </c>
      <c r="AW256" s="38" t="s">
        <v>95</v>
      </c>
    </row>
    <row r="257" spans="25:54">
      <c r="AO257" s="28" t="s">
        <v>92</v>
      </c>
      <c r="AP257" s="34" t="s">
        <v>93</v>
      </c>
      <c r="AQ257" s="34" t="s">
        <v>93</v>
      </c>
      <c r="AR257" s="34" t="s">
        <v>93</v>
      </c>
      <c r="AS257" s="34" t="s">
        <v>93</v>
      </c>
      <c r="AT257" s="34" t="s">
        <v>95</v>
      </c>
      <c r="AU257" s="34" t="s">
        <v>95</v>
      </c>
      <c r="AV257" s="34" t="s">
        <v>95</v>
      </c>
      <c r="AW257" s="38" t="s">
        <v>95</v>
      </c>
    </row>
    <row r="258" spans="25:54" ht="15" thickBot="1">
      <c r="AO258" s="40" t="s">
        <v>92</v>
      </c>
      <c r="AP258" s="41" t="s">
        <v>93</v>
      </c>
      <c r="AQ258" s="41" t="s">
        <v>93</v>
      </c>
      <c r="AR258" s="41" t="s">
        <v>93</v>
      </c>
      <c r="AS258" s="41" t="s">
        <v>93</v>
      </c>
      <c r="AT258" s="41" t="s">
        <v>95</v>
      </c>
      <c r="AU258" s="41" t="s">
        <v>95</v>
      </c>
      <c r="AV258" s="41" t="s">
        <v>95</v>
      </c>
      <c r="AW258" s="42" t="s">
        <v>95</v>
      </c>
    </row>
    <row r="259" spans="25:54" ht="15" thickBot="1"/>
    <row r="260" spans="25:54">
      <c r="AQ260" s="80" t="s">
        <v>92</v>
      </c>
      <c r="AR260" s="36" t="s">
        <v>93</v>
      </c>
      <c r="AS260" s="36" t="s">
        <v>93</v>
      </c>
      <c r="AT260" s="36" t="s">
        <v>93</v>
      </c>
      <c r="AU260" s="36" t="s">
        <v>93</v>
      </c>
      <c r="AV260" s="36" t="s">
        <v>95</v>
      </c>
      <c r="AW260" s="36" t="s">
        <v>95</v>
      </c>
      <c r="AX260" s="36" t="s">
        <v>95</v>
      </c>
      <c r="AY260" s="37" t="s">
        <v>95</v>
      </c>
      <c r="AZ260" s="78" t="s">
        <v>196</v>
      </c>
    </row>
    <row r="261" spans="25:54">
      <c r="AQ261" s="28" t="s">
        <v>92</v>
      </c>
      <c r="AR261" s="34" t="s">
        <v>93</v>
      </c>
      <c r="AS261" s="34" t="s">
        <v>93</v>
      </c>
      <c r="AT261" s="34" t="s">
        <v>93</v>
      </c>
      <c r="AU261" s="34" t="s">
        <v>93</v>
      </c>
      <c r="AV261" s="34" t="s">
        <v>95</v>
      </c>
      <c r="AW261" s="34" t="s">
        <v>95</v>
      </c>
      <c r="AX261" s="34" t="s">
        <v>95</v>
      </c>
      <c r="AY261" s="38" t="s">
        <v>95</v>
      </c>
    </row>
    <row r="262" spans="25:54">
      <c r="AQ262" s="28" t="s">
        <v>92</v>
      </c>
      <c r="AR262" s="34" t="s">
        <v>93</v>
      </c>
      <c r="AS262" s="34" t="s">
        <v>93</v>
      </c>
      <c r="AT262" s="34" t="s">
        <v>93</v>
      </c>
      <c r="AU262" s="34" t="s">
        <v>93</v>
      </c>
      <c r="AV262" s="34" t="s">
        <v>95</v>
      </c>
      <c r="AW262" s="34" t="s">
        <v>95</v>
      </c>
      <c r="AX262" s="34" t="s">
        <v>95</v>
      </c>
      <c r="AY262" s="38" t="s">
        <v>95</v>
      </c>
    </row>
    <row r="263" spans="25:54">
      <c r="Y263" s="103" t="s">
        <v>189</v>
      </c>
      <c r="AQ263" s="28" t="s">
        <v>92</v>
      </c>
      <c r="AR263" s="34" t="s">
        <v>93</v>
      </c>
      <c r="AS263" s="34" t="s">
        <v>93</v>
      </c>
      <c r="AT263" s="34" t="s">
        <v>93</v>
      </c>
      <c r="AU263" s="34" t="s">
        <v>93</v>
      </c>
      <c r="AV263" s="34" t="s">
        <v>95</v>
      </c>
      <c r="AW263" s="34" t="s">
        <v>95</v>
      </c>
      <c r="AX263" s="34" t="s">
        <v>95</v>
      </c>
      <c r="AY263" s="38" t="s">
        <v>95</v>
      </c>
    </row>
    <row r="264" spans="25:54">
      <c r="AQ264" s="28" t="s">
        <v>92</v>
      </c>
      <c r="AR264" s="34" t="s">
        <v>93</v>
      </c>
      <c r="AS264" s="34" t="s">
        <v>93</v>
      </c>
      <c r="AT264" s="34" t="s">
        <v>93</v>
      </c>
      <c r="AU264" s="34" t="s">
        <v>93</v>
      </c>
      <c r="AV264" s="34" t="s">
        <v>95</v>
      </c>
      <c r="AW264" s="34" t="s">
        <v>95</v>
      </c>
      <c r="AX264" s="34" t="s">
        <v>95</v>
      </c>
      <c r="AY264" s="38" t="s">
        <v>95</v>
      </c>
    </row>
    <row r="265" spans="25:54" ht="15" thickBot="1">
      <c r="AQ265" s="40" t="s">
        <v>92</v>
      </c>
      <c r="AR265" s="41" t="s">
        <v>93</v>
      </c>
      <c r="AS265" s="41" t="s">
        <v>93</v>
      </c>
      <c r="AT265" s="41" t="s">
        <v>93</v>
      </c>
      <c r="AU265" s="41" t="s">
        <v>93</v>
      </c>
      <c r="AV265" s="41" t="s">
        <v>95</v>
      </c>
      <c r="AW265" s="41" t="s">
        <v>95</v>
      </c>
      <c r="AX265" s="41" t="s">
        <v>95</v>
      </c>
      <c r="AY265" s="42" t="s">
        <v>95</v>
      </c>
    </row>
    <row r="266" spans="25:54" ht="15" thickBot="1">
      <c r="Y266" s="101" t="s">
        <v>98</v>
      </c>
      <c r="Z266" s="36" t="s">
        <v>93</v>
      </c>
      <c r="AA266" s="36" t="s">
        <v>93</v>
      </c>
      <c r="AB266" s="36" t="s">
        <v>99</v>
      </c>
      <c r="AC266" s="36" t="s">
        <v>99</v>
      </c>
      <c r="AD266" s="36" t="s">
        <v>99</v>
      </c>
      <c r="AE266" s="36" t="s">
        <v>99</v>
      </c>
      <c r="AF266" s="36" t="s">
        <v>99</v>
      </c>
      <c r="AG266" s="37" t="s">
        <v>99</v>
      </c>
    </row>
    <row r="267" spans="25:54">
      <c r="Y267" s="102" t="s">
        <v>98</v>
      </c>
      <c r="Z267" s="34" t="s">
        <v>93</v>
      </c>
      <c r="AA267" s="34" t="s">
        <v>93</v>
      </c>
      <c r="AB267" s="34" t="s">
        <v>99</v>
      </c>
      <c r="AC267" s="34" t="s">
        <v>99</v>
      </c>
      <c r="AD267" s="34" t="s">
        <v>99</v>
      </c>
      <c r="AE267" s="34" t="s">
        <v>99</v>
      </c>
      <c r="AF267" s="34" t="s">
        <v>99</v>
      </c>
      <c r="AG267" s="38" t="s">
        <v>99</v>
      </c>
      <c r="AS267" s="80" t="s">
        <v>92</v>
      </c>
      <c r="AT267" s="36" t="s">
        <v>93</v>
      </c>
      <c r="AU267" s="36" t="s">
        <v>93</v>
      </c>
      <c r="AV267" s="36" t="s">
        <v>93</v>
      </c>
      <c r="AW267" s="36" t="s">
        <v>93</v>
      </c>
      <c r="AX267" s="36" t="s">
        <v>95</v>
      </c>
      <c r="AY267" s="36" t="s">
        <v>95</v>
      </c>
      <c r="AZ267" s="36" t="s">
        <v>95</v>
      </c>
      <c r="BA267" s="37" t="s">
        <v>95</v>
      </c>
      <c r="BB267" s="78" t="s">
        <v>197</v>
      </c>
    </row>
    <row r="268" spans="25:54">
      <c r="AS268" s="28" t="s">
        <v>92</v>
      </c>
      <c r="AT268" s="34" t="s">
        <v>93</v>
      </c>
      <c r="AU268" s="34" t="s">
        <v>93</v>
      </c>
      <c r="AV268" s="34" t="s">
        <v>93</v>
      </c>
      <c r="AW268" s="34" t="s">
        <v>93</v>
      </c>
      <c r="AX268" s="34" t="s">
        <v>95</v>
      </c>
      <c r="AY268" s="34" t="s">
        <v>95</v>
      </c>
      <c r="AZ268" s="34" t="s">
        <v>95</v>
      </c>
      <c r="BA268" s="38" t="s">
        <v>95</v>
      </c>
    </row>
    <row r="269" spans="25:54">
      <c r="AA269" s="102" t="s">
        <v>98</v>
      </c>
      <c r="AB269" s="34" t="s">
        <v>93</v>
      </c>
      <c r="AC269" s="34" t="s">
        <v>93</v>
      </c>
      <c r="AD269" s="34" t="s">
        <v>99</v>
      </c>
      <c r="AE269" s="34" t="s">
        <v>99</v>
      </c>
      <c r="AF269" s="34" t="s">
        <v>99</v>
      </c>
      <c r="AG269" s="34" t="s">
        <v>99</v>
      </c>
      <c r="AH269" s="34" t="s">
        <v>99</v>
      </c>
      <c r="AI269" s="38" t="s">
        <v>99</v>
      </c>
      <c r="AS269" s="28" t="s">
        <v>92</v>
      </c>
      <c r="AT269" s="34" t="s">
        <v>93</v>
      </c>
      <c r="AU269" s="34" t="s">
        <v>93</v>
      </c>
      <c r="AV269" s="34" t="s">
        <v>93</v>
      </c>
      <c r="AW269" s="34" t="s">
        <v>93</v>
      </c>
      <c r="AX269" s="34" t="s">
        <v>95</v>
      </c>
      <c r="AY269" s="34" t="s">
        <v>95</v>
      </c>
      <c r="AZ269" s="34" t="s">
        <v>95</v>
      </c>
      <c r="BA269" s="38" t="s">
        <v>95</v>
      </c>
    </row>
    <row r="270" spans="25:54">
      <c r="AA270" s="102" t="s">
        <v>98</v>
      </c>
      <c r="AB270" s="34" t="s">
        <v>93</v>
      </c>
      <c r="AC270" s="34" t="s">
        <v>93</v>
      </c>
      <c r="AD270" s="34" t="s">
        <v>99</v>
      </c>
      <c r="AE270" s="34" t="s">
        <v>99</v>
      </c>
      <c r="AF270" s="34" t="s">
        <v>99</v>
      </c>
      <c r="AG270" s="34" t="s">
        <v>99</v>
      </c>
      <c r="AH270" s="34" t="s">
        <v>99</v>
      </c>
      <c r="AI270" s="38" t="s">
        <v>99</v>
      </c>
      <c r="AS270" s="28" t="s">
        <v>92</v>
      </c>
      <c r="AT270" s="34" t="s">
        <v>93</v>
      </c>
      <c r="AU270" s="34" t="s">
        <v>93</v>
      </c>
      <c r="AV270" s="34" t="s">
        <v>93</v>
      </c>
      <c r="AW270" s="34" t="s">
        <v>93</v>
      </c>
      <c r="AX270" s="34" t="s">
        <v>95</v>
      </c>
      <c r="AY270" s="34" t="s">
        <v>95</v>
      </c>
      <c r="AZ270" s="34" t="s">
        <v>95</v>
      </c>
      <c r="BA270" s="38" t="s">
        <v>95</v>
      </c>
    </row>
    <row r="271" spans="25:54">
      <c r="AS271" s="28" t="s">
        <v>92</v>
      </c>
      <c r="AT271" s="34" t="s">
        <v>93</v>
      </c>
      <c r="AU271" s="34" t="s">
        <v>93</v>
      </c>
      <c r="AV271" s="34" t="s">
        <v>93</v>
      </c>
      <c r="AW271" s="34" t="s">
        <v>93</v>
      </c>
      <c r="AX271" s="34" t="s">
        <v>95</v>
      </c>
      <c r="AY271" s="34" t="s">
        <v>95</v>
      </c>
      <c r="AZ271" s="34" t="s">
        <v>95</v>
      </c>
      <c r="BA271" s="38" t="s">
        <v>95</v>
      </c>
    </row>
    <row r="272" spans="25:54" ht="15" thickBot="1">
      <c r="AC272" s="102" t="s">
        <v>98</v>
      </c>
      <c r="AD272" s="34" t="s">
        <v>93</v>
      </c>
      <c r="AE272" s="34" t="s">
        <v>93</v>
      </c>
      <c r="AF272" s="34" t="s">
        <v>99</v>
      </c>
      <c r="AG272" s="34" t="s">
        <v>99</v>
      </c>
      <c r="AH272" s="34" t="s">
        <v>99</v>
      </c>
      <c r="AI272" s="34" t="s">
        <v>99</v>
      </c>
      <c r="AJ272" s="34" t="s">
        <v>99</v>
      </c>
      <c r="AK272" s="38" t="s">
        <v>99</v>
      </c>
      <c r="AS272" s="40" t="s">
        <v>92</v>
      </c>
      <c r="AT272" s="41" t="s">
        <v>93</v>
      </c>
      <c r="AU272" s="41" t="s">
        <v>93</v>
      </c>
      <c r="AV272" s="41" t="s">
        <v>93</v>
      </c>
      <c r="AW272" s="41" t="s">
        <v>93</v>
      </c>
      <c r="AX272" s="41" t="s">
        <v>95</v>
      </c>
      <c r="AY272" s="41" t="s">
        <v>95</v>
      </c>
      <c r="AZ272" s="41" t="s">
        <v>95</v>
      </c>
      <c r="BA272" s="42" t="s">
        <v>95</v>
      </c>
    </row>
    <row r="273" spans="29:61" ht="15" thickBot="1">
      <c r="AC273" s="102" t="s">
        <v>98</v>
      </c>
      <c r="AD273" s="34" t="s">
        <v>93</v>
      </c>
      <c r="AE273" s="34" t="s">
        <v>93</v>
      </c>
      <c r="AF273" s="34" t="s">
        <v>99</v>
      </c>
      <c r="AG273" s="34" t="s">
        <v>99</v>
      </c>
      <c r="AH273" s="34" t="s">
        <v>99</v>
      </c>
      <c r="AI273" s="34" t="s">
        <v>99</v>
      </c>
      <c r="AJ273" s="34" t="s">
        <v>99</v>
      </c>
      <c r="AK273" s="38" t="s">
        <v>99</v>
      </c>
    </row>
    <row r="274" spans="29:61">
      <c r="AC274" s="102" t="s">
        <v>98</v>
      </c>
      <c r="AD274" s="34" t="s">
        <v>93</v>
      </c>
      <c r="AE274" s="34" t="s">
        <v>93</v>
      </c>
      <c r="AF274" s="34" t="s">
        <v>99</v>
      </c>
      <c r="AG274" s="34" t="s">
        <v>99</v>
      </c>
      <c r="AH274" s="34" t="s">
        <v>99</v>
      </c>
      <c r="AI274" s="34" t="s">
        <v>99</v>
      </c>
      <c r="AJ274" s="34" t="s">
        <v>99</v>
      </c>
      <c r="AK274" s="38" t="s">
        <v>99</v>
      </c>
      <c r="AU274" s="80" t="s">
        <v>92</v>
      </c>
      <c r="AV274" s="36" t="s">
        <v>93</v>
      </c>
      <c r="AW274" s="36" t="s">
        <v>93</v>
      </c>
      <c r="AX274" s="36" t="s">
        <v>93</v>
      </c>
      <c r="AY274" s="36" t="s">
        <v>93</v>
      </c>
      <c r="AZ274" s="36" t="s">
        <v>95</v>
      </c>
      <c r="BA274" s="36" t="s">
        <v>95</v>
      </c>
      <c r="BB274" s="36" t="s">
        <v>95</v>
      </c>
      <c r="BC274" s="37" t="s">
        <v>95</v>
      </c>
      <c r="BE274" s="78"/>
    </row>
    <row r="275" spans="29:61">
      <c r="AU275" s="28" t="s">
        <v>92</v>
      </c>
      <c r="AV275" s="34" t="s">
        <v>93</v>
      </c>
      <c r="AW275" s="34" t="s">
        <v>93</v>
      </c>
      <c r="AX275" s="34" t="s">
        <v>93</v>
      </c>
      <c r="AY275" s="34" t="s">
        <v>93</v>
      </c>
      <c r="AZ275" s="34" t="s">
        <v>95</v>
      </c>
      <c r="BA275" s="34" t="s">
        <v>95</v>
      </c>
      <c r="BB275" s="34" t="s">
        <v>95</v>
      </c>
      <c r="BC275" s="38" t="s">
        <v>95</v>
      </c>
    </row>
    <row r="276" spans="29:61">
      <c r="AE276" s="102" t="s">
        <v>98</v>
      </c>
      <c r="AF276" s="34" t="s">
        <v>93</v>
      </c>
      <c r="AG276" s="34" t="s">
        <v>93</v>
      </c>
      <c r="AH276" s="34" t="s">
        <v>99</v>
      </c>
      <c r="AI276" s="34" t="s">
        <v>99</v>
      </c>
      <c r="AJ276" s="34" t="s">
        <v>99</v>
      </c>
      <c r="AK276" s="34" t="s">
        <v>99</v>
      </c>
      <c r="AL276" s="34" t="s">
        <v>99</v>
      </c>
      <c r="AM276" s="38" t="s">
        <v>99</v>
      </c>
      <c r="AU276" s="28" t="s">
        <v>92</v>
      </c>
      <c r="AV276" s="34" t="s">
        <v>93</v>
      </c>
      <c r="AW276" s="34" t="s">
        <v>93</v>
      </c>
      <c r="AX276" s="34" t="s">
        <v>93</v>
      </c>
      <c r="AY276" s="34" t="s">
        <v>93</v>
      </c>
      <c r="AZ276" s="34" t="s">
        <v>95</v>
      </c>
      <c r="BA276" s="34" t="s">
        <v>95</v>
      </c>
      <c r="BB276" s="34" t="s">
        <v>95</v>
      </c>
      <c r="BC276" s="38" t="s">
        <v>95</v>
      </c>
    </row>
    <row r="277" spans="29:61">
      <c r="AE277" s="102" t="s">
        <v>98</v>
      </c>
      <c r="AF277" s="34" t="s">
        <v>93</v>
      </c>
      <c r="AG277" s="34" t="s">
        <v>93</v>
      </c>
      <c r="AH277" s="34" t="s">
        <v>99</v>
      </c>
      <c r="AI277" s="34" t="s">
        <v>99</v>
      </c>
      <c r="AJ277" s="34" t="s">
        <v>99</v>
      </c>
      <c r="AK277" s="34" t="s">
        <v>99</v>
      </c>
      <c r="AL277" s="34" t="s">
        <v>99</v>
      </c>
      <c r="AM277" s="38" t="s">
        <v>99</v>
      </c>
      <c r="AU277" s="28" t="s">
        <v>92</v>
      </c>
      <c r="AV277" s="34" t="s">
        <v>93</v>
      </c>
      <c r="AW277" s="34" t="s">
        <v>93</v>
      </c>
      <c r="AX277" s="34" t="s">
        <v>93</v>
      </c>
      <c r="AY277" s="34" t="s">
        <v>93</v>
      </c>
      <c r="AZ277" s="34" t="s">
        <v>95</v>
      </c>
      <c r="BA277" s="34" t="s">
        <v>95</v>
      </c>
      <c r="BB277" s="34" t="s">
        <v>95</v>
      </c>
      <c r="BC277" s="38" t="s">
        <v>95</v>
      </c>
    </row>
    <row r="278" spans="29:61">
      <c r="AE278" s="102" t="s">
        <v>98</v>
      </c>
      <c r="AF278" s="34" t="s">
        <v>93</v>
      </c>
      <c r="AG278" s="34" t="s">
        <v>93</v>
      </c>
      <c r="AH278" s="34" t="s">
        <v>99</v>
      </c>
      <c r="AI278" s="34" t="s">
        <v>99</v>
      </c>
      <c r="AJ278" s="34" t="s">
        <v>99</v>
      </c>
      <c r="AK278" s="34" t="s">
        <v>99</v>
      </c>
      <c r="AL278" s="34" t="s">
        <v>99</v>
      </c>
      <c r="AM278" s="38" t="s">
        <v>99</v>
      </c>
      <c r="AU278" s="28" t="s">
        <v>92</v>
      </c>
      <c r="AV278" s="34" t="s">
        <v>93</v>
      </c>
      <c r="AW278" s="34" t="s">
        <v>93</v>
      </c>
      <c r="AX278" s="34" t="s">
        <v>93</v>
      </c>
      <c r="AY278" s="34" t="s">
        <v>93</v>
      </c>
      <c r="AZ278" s="34" t="s">
        <v>95</v>
      </c>
      <c r="BA278" s="34" t="s">
        <v>95</v>
      </c>
      <c r="BB278" s="34" t="s">
        <v>95</v>
      </c>
      <c r="BC278" s="38" t="s">
        <v>95</v>
      </c>
    </row>
    <row r="279" spans="29:61" ht="15" thickBot="1">
      <c r="AU279" s="40" t="s">
        <v>92</v>
      </c>
      <c r="AV279" s="41" t="s">
        <v>93</v>
      </c>
      <c r="AW279" s="41" t="s">
        <v>93</v>
      </c>
      <c r="AX279" s="41" t="s">
        <v>93</v>
      </c>
      <c r="AY279" s="41" t="s">
        <v>93</v>
      </c>
      <c r="AZ279" s="41" t="s">
        <v>95</v>
      </c>
      <c r="BA279" s="41" t="s">
        <v>95</v>
      </c>
      <c r="BB279" s="41" t="s">
        <v>95</v>
      </c>
      <c r="BC279" s="42" t="s">
        <v>95</v>
      </c>
    </row>
    <row r="280" spans="29:61" ht="15" thickBot="1">
      <c r="AG280" s="102" t="s">
        <v>98</v>
      </c>
      <c r="AH280" s="34" t="s">
        <v>93</v>
      </c>
      <c r="AI280" s="34" t="s">
        <v>93</v>
      </c>
      <c r="AJ280" s="34" t="s">
        <v>99</v>
      </c>
      <c r="AK280" s="34" t="s">
        <v>99</v>
      </c>
      <c r="AL280" s="34" t="s">
        <v>99</v>
      </c>
      <c r="AM280" s="34" t="s">
        <v>99</v>
      </c>
      <c r="AN280" s="34" t="s">
        <v>99</v>
      </c>
      <c r="AO280" s="38" t="s">
        <v>99</v>
      </c>
    </row>
    <row r="281" spans="29:61">
      <c r="AG281" s="102" t="s">
        <v>98</v>
      </c>
      <c r="AH281" s="34" t="s">
        <v>93</v>
      </c>
      <c r="AI281" s="34" t="s">
        <v>93</v>
      </c>
      <c r="AJ281" s="34" t="s">
        <v>99</v>
      </c>
      <c r="AK281" s="34" t="s">
        <v>99</v>
      </c>
      <c r="AL281" s="34" t="s">
        <v>99</v>
      </c>
      <c r="AM281" s="34" t="s">
        <v>99</v>
      </c>
      <c r="AN281" s="34" t="s">
        <v>99</v>
      </c>
      <c r="AO281" s="38" t="s">
        <v>99</v>
      </c>
      <c r="AW281" s="80" t="s">
        <v>92</v>
      </c>
      <c r="AX281" s="36" t="s">
        <v>93</v>
      </c>
      <c r="AY281" s="36" t="s">
        <v>93</v>
      </c>
      <c r="AZ281" s="36" t="s">
        <v>93</v>
      </c>
      <c r="BA281" s="36" t="s">
        <v>93</v>
      </c>
      <c r="BB281" s="36" t="s">
        <v>95</v>
      </c>
      <c r="BC281" s="36" t="s">
        <v>95</v>
      </c>
      <c r="BD281" s="36" t="s">
        <v>95</v>
      </c>
      <c r="BE281" s="37" t="s">
        <v>95</v>
      </c>
      <c r="BG281" s="78"/>
    </row>
    <row r="282" spans="29:61">
      <c r="AG282" s="102" t="s">
        <v>98</v>
      </c>
      <c r="AH282" s="34" t="s">
        <v>93</v>
      </c>
      <c r="AI282" s="34" t="s">
        <v>93</v>
      </c>
      <c r="AJ282" s="34" t="s">
        <v>99</v>
      </c>
      <c r="AK282" s="34" t="s">
        <v>99</v>
      </c>
      <c r="AL282" s="34" t="s">
        <v>99</v>
      </c>
      <c r="AM282" s="34" t="s">
        <v>99</v>
      </c>
      <c r="AN282" s="34" t="s">
        <v>99</v>
      </c>
      <c r="AO282" s="38" t="s">
        <v>99</v>
      </c>
      <c r="AW282" s="28" t="s">
        <v>92</v>
      </c>
      <c r="AX282" s="34" t="s">
        <v>93</v>
      </c>
      <c r="AY282" s="34" t="s">
        <v>93</v>
      </c>
      <c r="AZ282" s="34" t="s">
        <v>93</v>
      </c>
      <c r="BA282" s="34" t="s">
        <v>93</v>
      </c>
      <c r="BB282" s="34" t="s">
        <v>95</v>
      </c>
      <c r="BC282" s="34" t="s">
        <v>95</v>
      </c>
      <c r="BD282" s="34" t="s">
        <v>95</v>
      </c>
      <c r="BE282" s="38" t="s">
        <v>95</v>
      </c>
    </row>
    <row r="283" spans="29:61">
      <c r="AW283" s="28" t="s">
        <v>92</v>
      </c>
      <c r="AX283" s="34" t="s">
        <v>93</v>
      </c>
      <c r="AY283" s="34" t="s">
        <v>93</v>
      </c>
      <c r="AZ283" s="34" t="s">
        <v>93</v>
      </c>
      <c r="BA283" s="34" t="s">
        <v>93</v>
      </c>
      <c r="BB283" s="34" t="s">
        <v>95</v>
      </c>
      <c r="BC283" s="34" t="s">
        <v>95</v>
      </c>
      <c r="BD283" s="34" t="s">
        <v>95</v>
      </c>
      <c r="BE283" s="38" t="s">
        <v>95</v>
      </c>
    </row>
    <row r="284" spans="29:61">
      <c r="AI284" s="102" t="s">
        <v>98</v>
      </c>
      <c r="AJ284" s="34" t="s">
        <v>93</v>
      </c>
      <c r="AK284" s="34" t="s">
        <v>93</v>
      </c>
      <c r="AL284" s="34" t="s">
        <v>99</v>
      </c>
      <c r="AM284" s="34" t="s">
        <v>99</v>
      </c>
      <c r="AN284" s="34" t="s">
        <v>99</v>
      </c>
      <c r="AO284" s="34" t="s">
        <v>99</v>
      </c>
      <c r="AP284" s="34" t="s">
        <v>99</v>
      </c>
      <c r="AQ284" s="38" t="s">
        <v>99</v>
      </c>
      <c r="AW284" s="28" t="s">
        <v>92</v>
      </c>
      <c r="AX284" s="34" t="s">
        <v>93</v>
      </c>
      <c r="AY284" s="34" t="s">
        <v>93</v>
      </c>
      <c r="AZ284" s="34" t="s">
        <v>93</v>
      </c>
      <c r="BA284" s="34" t="s">
        <v>93</v>
      </c>
      <c r="BB284" s="34" t="s">
        <v>95</v>
      </c>
      <c r="BC284" s="34" t="s">
        <v>95</v>
      </c>
      <c r="BD284" s="34" t="s">
        <v>95</v>
      </c>
      <c r="BE284" s="38" t="s">
        <v>95</v>
      </c>
    </row>
    <row r="285" spans="29:61">
      <c r="AI285" s="102" t="s">
        <v>98</v>
      </c>
      <c r="AJ285" s="34" t="s">
        <v>93</v>
      </c>
      <c r="AK285" s="34" t="s">
        <v>93</v>
      </c>
      <c r="AL285" s="34" t="s">
        <v>99</v>
      </c>
      <c r="AM285" s="34" t="s">
        <v>99</v>
      </c>
      <c r="AN285" s="34" t="s">
        <v>99</v>
      </c>
      <c r="AO285" s="34" t="s">
        <v>99</v>
      </c>
      <c r="AP285" s="34" t="s">
        <v>99</v>
      </c>
      <c r="AQ285" s="38" t="s">
        <v>99</v>
      </c>
      <c r="AW285" s="28" t="s">
        <v>92</v>
      </c>
      <c r="AX285" s="34" t="s">
        <v>93</v>
      </c>
      <c r="AY285" s="34" t="s">
        <v>93</v>
      </c>
      <c r="AZ285" s="34" t="s">
        <v>93</v>
      </c>
      <c r="BA285" s="34" t="s">
        <v>93</v>
      </c>
      <c r="BB285" s="34" t="s">
        <v>95</v>
      </c>
      <c r="BC285" s="34" t="s">
        <v>95</v>
      </c>
      <c r="BD285" s="34" t="s">
        <v>95</v>
      </c>
      <c r="BE285" s="38" t="s">
        <v>95</v>
      </c>
    </row>
    <row r="286" spans="29:61" ht="15" thickBot="1">
      <c r="AI286" s="102" t="s">
        <v>98</v>
      </c>
      <c r="AJ286" s="34" t="s">
        <v>93</v>
      </c>
      <c r="AK286" s="34" t="s">
        <v>93</v>
      </c>
      <c r="AL286" s="34" t="s">
        <v>99</v>
      </c>
      <c r="AM286" s="34" t="s">
        <v>99</v>
      </c>
      <c r="AN286" s="34" t="s">
        <v>99</v>
      </c>
      <c r="AO286" s="34" t="s">
        <v>99</v>
      </c>
      <c r="AP286" s="34" t="s">
        <v>99</v>
      </c>
      <c r="AQ286" s="38" t="s">
        <v>99</v>
      </c>
      <c r="AW286" s="40" t="s">
        <v>92</v>
      </c>
      <c r="AX286" s="41" t="s">
        <v>93</v>
      </c>
      <c r="AY286" s="41" t="s">
        <v>93</v>
      </c>
      <c r="AZ286" s="41" t="s">
        <v>93</v>
      </c>
      <c r="BA286" s="41" t="s">
        <v>93</v>
      </c>
      <c r="BB286" s="41" t="s">
        <v>95</v>
      </c>
      <c r="BC286" s="41" t="s">
        <v>95</v>
      </c>
      <c r="BD286" s="41" t="s">
        <v>95</v>
      </c>
      <c r="BE286" s="42" t="s">
        <v>95</v>
      </c>
    </row>
    <row r="287" spans="29:61" ht="15" thickBot="1"/>
    <row r="288" spans="29:61">
      <c r="AK288" s="102" t="s">
        <v>98</v>
      </c>
      <c r="AL288" s="34" t="s">
        <v>93</v>
      </c>
      <c r="AM288" s="34" t="s">
        <v>93</v>
      </c>
      <c r="AN288" s="34" t="s">
        <v>99</v>
      </c>
      <c r="AO288" s="34" t="s">
        <v>99</v>
      </c>
      <c r="AP288" s="34" t="s">
        <v>99</v>
      </c>
      <c r="AQ288" s="34" t="s">
        <v>99</v>
      </c>
      <c r="AR288" s="34" t="s">
        <v>99</v>
      </c>
      <c r="AS288" s="38" t="s">
        <v>99</v>
      </c>
      <c r="AY288" s="80" t="s">
        <v>92</v>
      </c>
      <c r="AZ288" s="36" t="s">
        <v>93</v>
      </c>
      <c r="BA288" s="36" t="s">
        <v>93</v>
      </c>
      <c r="BB288" s="36" t="s">
        <v>93</v>
      </c>
      <c r="BC288" s="36" t="s">
        <v>93</v>
      </c>
      <c r="BD288" s="36" t="s">
        <v>95</v>
      </c>
      <c r="BE288" s="36" t="s">
        <v>95</v>
      </c>
      <c r="BF288" s="36" t="s">
        <v>95</v>
      </c>
      <c r="BG288" s="37" t="s">
        <v>95</v>
      </c>
      <c r="BI288" s="78"/>
    </row>
    <row r="289" spans="37:65">
      <c r="AK289" s="102" t="s">
        <v>98</v>
      </c>
      <c r="AL289" s="34" t="s">
        <v>93</v>
      </c>
      <c r="AM289" s="34" t="s">
        <v>93</v>
      </c>
      <c r="AN289" s="34" t="s">
        <v>99</v>
      </c>
      <c r="AO289" s="34" t="s">
        <v>99</v>
      </c>
      <c r="AP289" s="34" t="s">
        <v>99</v>
      </c>
      <c r="AQ289" s="34" t="s">
        <v>99</v>
      </c>
      <c r="AR289" s="34" t="s">
        <v>99</v>
      </c>
      <c r="AS289" s="38" t="s">
        <v>99</v>
      </c>
      <c r="AY289" s="28" t="s">
        <v>92</v>
      </c>
      <c r="AZ289" s="34" t="s">
        <v>93</v>
      </c>
      <c r="BA289" s="34" t="s">
        <v>93</v>
      </c>
      <c r="BB289" s="34" t="s">
        <v>93</v>
      </c>
      <c r="BC289" s="34" t="s">
        <v>93</v>
      </c>
      <c r="BD289" s="34" t="s">
        <v>95</v>
      </c>
      <c r="BE289" s="34" t="s">
        <v>95</v>
      </c>
      <c r="BF289" s="34" t="s">
        <v>95</v>
      </c>
      <c r="BG289" s="38" t="s">
        <v>95</v>
      </c>
    </row>
    <row r="290" spans="37:65">
      <c r="AK290" s="102" t="s">
        <v>98</v>
      </c>
      <c r="AL290" s="34" t="s">
        <v>93</v>
      </c>
      <c r="AM290" s="34" t="s">
        <v>93</v>
      </c>
      <c r="AN290" s="34" t="s">
        <v>99</v>
      </c>
      <c r="AO290" s="34" t="s">
        <v>99</v>
      </c>
      <c r="AP290" s="34" t="s">
        <v>99</v>
      </c>
      <c r="AQ290" s="34" t="s">
        <v>99</v>
      </c>
      <c r="AR290" s="34" t="s">
        <v>99</v>
      </c>
      <c r="AS290" s="38" t="s">
        <v>99</v>
      </c>
      <c r="AY290" s="28" t="s">
        <v>92</v>
      </c>
      <c r="AZ290" s="34" t="s">
        <v>93</v>
      </c>
      <c r="BA290" s="34" t="s">
        <v>93</v>
      </c>
      <c r="BB290" s="34" t="s">
        <v>93</v>
      </c>
      <c r="BC290" s="34" t="s">
        <v>93</v>
      </c>
      <c r="BD290" s="34" t="s">
        <v>95</v>
      </c>
      <c r="BE290" s="34" t="s">
        <v>95</v>
      </c>
      <c r="BF290" s="34" t="s">
        <v>95</v>
      </c>
      <c r="BG290" s="38" t="s">
        <v>95</v>
      </c>
    </row>
    <row r="291" spans="37:65">
      <c r="AY291" s="28" t="s">
        <v>92</v>
      </c>
      <c r="AZ291" s="34" t="s">
        <v>93</v>
      </c>
      <c r="BA291" s="34" t="s">
        <v>93</v>
      </c>
      <c r="BB291" s="34" t="s">
        <v>93</v>
      </c>
      <c r="BC291" s="34" t="s">
        <v>93</v>
      </c>
      <c r="BD291" s="34" t="s">
        <v>95</v>
      </c>
      <c r="BE291" s="34" t="s">
        <v>95</v>
      </c>
      <c r="BF291" s="34" t="s">
        <v>95</v>
      </c>
      <c r="BG291" s="38" t="s">
        <v>95</v>
      </c>
    </row>
    <row r="292" spans="37:65">
      <c r="AM292" s="102" t="s">
        <v>98</v>
      </c>
      <c r="AN292" s="34" t="s">
        <v>93</v>
      </c>
      <c r="AO292" s="34" t="s">
        <v>93</v>
      </c>
      <c r="AP292" s="34" t="s">
        <v>99</v>
      </c>
      <c r="AQ292" s="34" t="s">
        <v>99</v>
      </c>
      <c r="AR292" s="34" t="s">
        <v>99</v>
      </c>
      <c r="AS292" s="34" t="s">
        <v>99</v>
      </c>
      <c r="AT292" s="34" t="s">
        <v>99</v>
      </c>
      <c r="AU292" s="38" t="s">
        <v>99</v>
      </c>
      <c r="AY292" s="28" t="s">
        <v>92</v>
      </c>
      <c r="AZ292" s="34" t="s">
        <v>93</v>
      </c>
      <c r="BA292" s="34" t="s">
        <v>93</v>
      </c>
      <c r="BB292" s="34" t="s">
        <v>93</v>
      </c>
      <c r="BC292" s="34" t="s">
        <v>93</v>
      </c>
      <c r="BD292" s="34" t="s">
        <v>95</v>
      </c>
      <c r="BE292" s="34" t="s">
        <v>95</v>
      </c>
      <c r="BF292" s="34" t="s">
        <v>95</v>
      </c>
      <c r="BG292" s="38" t="s">
        <v>95</v>
      </c>
    </row>
    <row r="293" spans="37:65" ht="15" thickBot="1">
      <c r="AM293" s="102" t="s">
        <v>98</v>
      </c>
      <c r="AN293" s="34" t="s">
        <v>93</v>
      </c>
      <c r="AO293" s="34" t="s">
        <v>93</v>
      </c>
      <c r="AP293" s="34" t="s">
        <v>99</v>
      </c>
      <c r="AQ293" s="34" t="s">
        <v>99</v>
      </c>
      <c r="AR293" s="34" t="s">
        <v>99</v>
      </c>
      <c r="AS293" s="34" t="s">
        <v>99</v>
      </c>
      <c r="AT293" s="34" t="s">
        <v>99</v>
      </c>
      <c r="AU293" s="38" t="s">
        <v>99</v>
      </c>
      <c r="AY293" s="40" t="s">
        <v>92</v>
      </c>
      <c r="AZ293" s="41" t="s">
        <v>93</v>
      </c>
      <c r="BA293" s="41" t="s">
        <v>93</v>
      </c>
      <c r="BB293" s="41" t="s">
        <v>93</v>
      </c>
      <c r="BC293" s="41" t="s">
        <v>93</v>
      </c>
      <c r="BD293" s="41" t="s">
        <v>95</v>
      </c>
      <c r="BE293" s="41" t="s">
        <v>95</v>
      </c>
      <c r="BF293" s="41" t="s">
        <v>95</v>
      </c>
      <c r="BG293" s="42" t="s">
        <v>95</v>
      </c>
    </row>
    <row r="294" spans="37:65" ht="15" thickBot="1">
      <c r="AM294" s="102" t="s">
        <v>98</v>
      </c>
      <c r="AN294" s="34" t="s">
        <v>93</v>
      </c>
      <c r="AO294" s="34" t="s">
        <v>93</v>
      </c>
      <c r="AP294" s="34" t="s">
        <v>99</v>
      </c>
      <c r="AQ294" s="34" t="s">
        <v>99</v>
      </c>
      <c r="AR294" s="34" t="s">
        <v>99</v>
      </c>
      <c r="AS294" s="34" t="s">
        <v>99</v>
      </c>
      <c r="AT294" s="34" t="s">
        <v>99</v>
      </c>
      <c r="AU294" s="38" t="s">
        <v>99</v>
      </c>
    </row>
    <row r="295" spans="37:65">
      <c r="BA295" s="80" t="s">
        <v>92</v>
      </c>
      <c r="BB295" s="36" t="s">
        <v>93</v>
      </c>
      <c r="BC295" s="36" t="s">
        <v>93</v>
      </c>
      <c r="BD295" s="36" t="s">
        <v>93</v>
      </c>
      <c r="BE295" s="36" t="s">
        <v>93</v>
      </c>
      <c r="BF295" s="36" t="s">
        <v>95</v>
      </c>
      <c r="BG295" s="36" t="s">
        <v>95</v>
      </c>
      <c r="BH295" s="36" t="s">
        <v>95</v>
      </c>
      <c r="BI295" s="37" t="s">
        <v>95</v>
      </c>
      <c r="BK295" s="78"/>
    </row>
    <row r="296" spans="37:65">
      <c r="AO296" s="102" t="s">
        <v>98</v>
      </c>
      <c r="AP296" s="34" t="s">
        <v>93</v>
      </c>
      <c r="AQ296" s="34" t="s">
        <v>93</v>
      </c>
      <c r="AR296" s="34" t="s">
        <v>99</v>
      </c>
      <c r="AS296" s="34" t="s">
        <v>99</v>
      </c>
      <c r="AT296" s="34" t="s">
        <v>99</v>
      </c>
      <c r="AU296" s="34" t="s">
        <v>99</v>
      </c>
      <c r="AV296" s="34" t="s">
        <v>99</v>
      </c>
      <c r="AW296" s="38" t="s">
        <v>99</v>
      </c>
      <c r="BA296" s="28" t="s">
        <v>92</v>
      </c>
      <c r="BB296" s="34" t="s">
        <v>93</v>
      </c>
      <c r="BC296" s="34" t="s">
        <v>93</v>
      </c>
      <c r="BD296" s="34" t="s">
        <v>93</v>
      </c>
      <c r="BE296" s="34" t="s">
        <v>93</v>
      </c>
      <c r="BF296" s="34" t="s">
        <v>95</v>
      </c>
      <c r="BG296" s="34" t="s">
        <v>95</v>
      </c>
      <c r="BH296" s="34" t="s">
        <v>95</v>
      </c>
      <c r="BI296" s="38" t="s">
        <v>95</v>
      </c>
    </row>
    <row r="297" spans="37:65">
      <c r="AO297" s="102" t="s">
        <v>98</v>
      </c>
      <c r="AP297" s="34" t="s">
        <v>93</v>
      </c>
      <c r="AQ297" s="34" t="s">
        <v>93</v>
      </c>
      <c r="AR297" s="34" t="s">
        <v>99</v>
      </c>
      <c r="AS297" s="34" t="s">
        <v>99</v>
      </c>
      <c r="AT297" s="34" t="s">
        <v>99</v>
      </c>
      <c r="AU297" s="34" t="s">
        <v>99</v>
      </c>
      <c r="AV297" s="34" t="s">
        <v>99</v>
      </c>
      <c r="AW297" s="38" t="s">
        <v>99</v>
      </c>
      <c r="BA297" s="28" t="s">
        <v>92</v>
      </c>
      <c r="BB297" s="34" t="s">
        <v>93</v>
      </c>
      <c r="BC297" s="34" t="s">
        <v>93</v>
      </c>
      <c r="BD297" s="34" t="s">
        <v>93</v>
      </c>
      <c r="BE297" s="34" t="s">
        <v>93</v>
      </c>
      <c r="BF297" s="34" t="s">
        <v>95</v>
      </c>
      <c r="BG297" s="34" t="s">
        <v>95</v>
      </c>
      <c r="BH297" s="34" t="s">
        <v>95</v>
      </c>
      <c r="BI297" s="38" t="s">
        <v>95</v>
      </c>
    </row>
    <row r="298" spans="37:65">
      <c r="AO298" s="102" t="s">
        <v>98</v>
      </c>
      <c r="AP298" s="34" t="s">
        <v>93</v>
      </c>
      <c r="AQ298" s="34" t="s">
        <v>93</v>
      </c>
      <c r="AR298" s="34" t="s">
        <v>99</v>
      </c>
      <c r="AS298" s="34" t="s">
        <v>99</v>
      </c>
      <c r="AT298" s="34" t="s">
        <v>99</v>
      </c>
      <c r="AU298" s="34" t="s">
        <v>99</v>
      </c>
      <c r="AV298" s="34" t="s">
        <v>99</v>
      </c>
      <c r="AW298" s="38" t="s">
        <v>99</v>
      </c>
      <c r="BA298" s="28" t="s">
        <v>92</v>
      </c>
      <c r="BB298" s="34" t="s">
        <v>93</v>
      </c>
      <c r="BC298" s="34" t="s">
        <v>93</v>
      </c>
      <c r="BD298" s="34" t="s">
        <v>93</v>
      </c>
      <c r="BE298" s="34" t="s">
        <v>93</v>
      </c>
      <c r="BF298" s="34" t="s">
        <v>95</v>
      </c>
      <c r="BG298" s="34" t="s">
        <v>95</v>
      </c>
      <c r="BH298" s="34" t="s">
        <v>95</v>
      </c>
      <c r="BI298" s="38" t="s">
        <v>95</v>
      </c>
    </row>
    <row r="299" spans="37:65">
      <c r="BA299" s="28" t="s">
        <v>92</v>
      </c>
      <c r="BB299" s="34" t="s">
        <v>93</v>
      </c>
      <c r="BC299" s="34" t="s">
        <v>93</v>
      </c>
      <c r="BD299" s="34" t="s">
        <v>93</v>
      </c>
      <c r="BE299" s="34" t="s">
        <v>93</v>
      </c>
      <c r="BF299" s="34" t="s">
        <v>95</v>
      </c>
      <c r="BG299" s="34" t="s">
        <v>95</v>
      </c>
      <c r="BH299" s="34" t="s">
        <v>95</v>
      </c>
      <c r="BI299" s="38" t="s">
        <v>95</v>
      </c>
    </row>
    <row r="300" spans="37:65" ht="15" thickBot="1">
      <c r="AQ300" s="102" t="s">
        <v>98</v>
      </c>
      <c r="AR300" s="34" t="s">
        <v>93</v>
      </c>
      <c r="AS300" s="34" t="s">
        <v>93</v>
      </c>
      <c r="AT300" s="34" t="s">
        <v>99</v>
      </c>
      <c r="AU300" s="34" t="s">
        <v>99</v>
      </c>
      <c r="AV300" s="34" t="s">
        <v>99</v>
      </c>
      <c r="AW300" s="34" t="s">
        <v>99</v>
      </c>
      <c r="AX300" s="34" t="s">
        <v>99</v>
      </c>
      <c r="AY300" s="38" t="s">
        <v>99</v>
      </c>
      <c r="BA300" s="40" t="s">
        <v>92</v>
      </c>
      <c r="BB300" s="41" t="s">
        <v>93</v>
      </c>
      <c r="BC300" s="41" t="s">
        <v>93</v>
      </c>
      <c r="BD300" s="41" t="s">
        <v>93</v>
      </c>
      <c r="BE300" s="41" t="s">
        <v>93</v>
      </c>
      <c r="BF300" s="41" t="s">
        <v>95</v>
      </c>
      <c r="BG300" s="41" t="s">
        <v>95</v>
      </c>
      <c r="BH300" s="41" t="s">
        <v>95</v>
      </c>
      <c r="BI300" s="42" t="s">
        <v>95</v>
      </c>
    </row>
    <row r="301" spans="37:65" ht="15" thickBot="1">
      <c r="AQ301" s="102" t="s">
        <v>98</v>
      </c>
      <c r="AR301" s="34" t="s">
        <v>93</v>
      </c>
      <c r="AS301" s="34" t="s">
        <v>93</v>
      </c>
      <c r="AT301" s="34" t="s">
        <v>99</v>
      </c>
      <c r="AU301" s="34" t="s">
        <v>99</v>
      </c>
      <c r="AV301" s="34" t="s">
        <v>99</v>
      </c>
      <c r="AW301" s="34" t="s">
        <v>99</v>
      </c>
      <c r="AX301" s="34" t="s">
        <v>99</v>
      </c>
      <c r="AY301" s="38" t="s">
        <v>99</v>
      </c>
    </row>
    <row r="302" spans="37:65">
      <c r="AQ302" s="102" t="s">
        <v>98</v>
      </c>
      <c r="AR302" s="34" t="s">
        <v>93</v>
      </c>
      <c r="AS302" s="34" t="s">
        <v>93</v>
      </c>
      <c r="AT302" s="34" t="s">
        <v>99</v>
      </c>
      <c r="AU302" s="34" t="s">
        <v>99</v>
      </c>
      <c r="AV302" s="34" t="s">
        <v>99</v>
      </c>
      <c r="AW302" s="34" t="s">
        <v>99</v>
      </c>
      <c r="AX302" s="34" t="s">
        <v>99</v>
      </c>
      <c r="AY302" s="38" t="s">
        <v>99</v>
      </c>
      <c r="BC302" s="80" t="s">
        <v>92</v>
      </c>
      <c r="BD302" s="36" t="s">
        <v>93</v>
      </c>
      <c r="BE302" s="36" t="s">
        <v>93</v>
      </c>
      <c r="BF302" s="36" t="s">
        <v>93</v>
      </c>
      <c r="BG302" s="36" t="s">
        <v>93</v>
      </c>
      <c r="BH302" s="36" t="s">
        <v>95</v>
      </c>
      <c r="BI302" s="36" t="s">
        <v>95</v>
      </c>
      <c r="BJ302" s="36" t="s">
        <v>95</v>
      </c>
      <c r="BK302" s="37" t="s">
        <v>95</v>
      </c>
      <c r="BM302" s="78"/>
    </row>
    <row r="303" spans="37:65">
      <c r="BC303" s="28" t="s">
        <v>92</v>
      </c>
      <c r="BD303" s="34" t="s">
        <v>93</v>
      </c>
      <c r="BE303" s="34" t="s">
        <v>93</v>
      </c>
      <c r="BF303" s="34" t="s">
        <v>93</v>
      </c>
      <c r="BG303" s="34" t="s">
        <v>93</v>
      </c>
      <c r="BH303" s="34" t="s">
        <v>95</v>
      </c>
      <c r="BI303" s="34" t="s">
        <v>95</v>
      </c>
      <c r="BJ303" s="34" t="s">
        <v>95</v>
      </c>
      <c r="BK303" s="38" t="s">
        <v>95</v>
      </c>
    </row>
    <row r="304" spans="37:65">
      <c r="AS304" s="102" t="s">
        <v>98</v>
      </c>
      <c r="AT304" s="34" t="s">
        <v>93</v>
      </c>
      <c r="AU304" s="34" t="s">
        <v>93</v>
      </c>
      <c r="AV304" s="34" t="s">
        <v>99</v>
      </c>
      <c r="AW304" s="34" t="s">
        <v>99</v>
      </c>
      <c r="AX304" s="34" t="s">
        <v>99</v>
      </c>
      <c r="AY304" s="34" t="s">
        <v>99</v>
      </c>
      <c r="AZ304" s="34" t="s">
        <v>99</v>
      </c>
      <c r="BA304" s="38" t="s">
        <v>99</v>
      </c>
      <c r="BC304" s="28" t="s">
        <v>92</v>
      </c>
      <c r="BD304" s="34" t="s">
        <v>93</v>
      </c>
      <c r="BE304" s="34" t="s">
        <v>93</v>
      </c>
      <c r="BF304" s="34" t="s">
        <v>93</v>
      </c>
      <c r="BG304" s="34" t="s">
        <v>93</v>
      </c>
      <c r="BH304" s="34" t="s">
        <v>95</v>
      </c>
      <c r="BI304" s="34" t="s">
        <v>95</v>
      </c>
      <c r="BJ304" s="34" t="s">
        <v>95</v>
      </c>
      <c r="BK304" s="38" t="s">
        <v>95</v>
      </c>
    </row>
    <row r="305" spans="45:67">
      <c r="AS305" s="102" t="s">
        <v>98</v>
      </c>
      <c r="AT305" s="34" t="s">
        <v>93</v>
      </c>
      <c r="AU305" s="34" t="s">
        <v>93</v>
      </c>
      <c r="AV305" s="34" t="s">
        <v>99</v>
      </c>
      <c r="AW305" s="34" t="s">
        <v>99</v>
      </c>
      <c r="AX305" s="34" t="s">
        <v>99</v>
      </c>
      <c r="AY305" s="34" t="s">
        <v>99</v>
      </c>
      <c r="AZ305" s="34" t="s">
        <v>99</v>
      </c>
      <c r="BA305" s="38" t="s">
        <v>99</v>
      </c>
      <c r="BC305" s="28" t="s">
        <v>92</v>
      </c>
      <c r="BD305" s="34" t="s">
        <v>93</v>
      </c>
      <c r="BE305" s="34" t="s">
        <v>93</v>
      </c>
      <c r="BF305" s="34" t="s">
        <v>93</v>
      </c>
      <c r="BG305" s="34" t="s">
        <v>93</v>
      </c>
      <c r="BH305" s="34" t="s">
        <v>95</v>
      </c>
      <c r="BI305" s="34" t="s">
        <v>95</v>
      </c>
      <c r="BJ305" s="34" t="s">
        <v>95</v>
      </c>
      <c r="BK305" s="38" t="s">
        <v>95</v>
      </c>
    </row>
    <row r="306" spans="45:67">
      <c r="AS306" s="102" t="s">
        <v>98</v>
      </c>
      <c r="AT306" s="34" t="s">
        <v>93</v>
      </c>
      <c r="AU306" s="34" t="s">
        <v>93</v>
      </c>
      <c r="AV306" s="34" t="s">
        <v>99</v>
      </c>
      <c r="AW306" s="34" t="s">
        <v>99</v>
      </c>
      <c r="AX306" s="34" t="s">
        <v>99</v>
      </c>
      <c r="AY306" s="34" t="s">
        <v>99</v>
      </c>
      <c r="AZ306" s="34" t="s">
        <v>99</v>
      </c>
      <c r="BA306" s="38" t="s">
        <v>99</v>
      </c>
      <c r="BC306" s="28" t="s">
        <v>92</v>
      </c>
      <c r="BD306" s="34" t="s">
        <v>93</v>
      </c>
      <c r="BE306" s="34" t="s">
        <v>93</v>
      </c>
      <c r="BF306" s="34" t="s">
        <v>93</v>
      </c>
      <c r="BG306" s="34" t="s">
        <v>93</v>
      </c>
      <c r="BH306" s="34" t="s">
        <v>95</v>
      </c>
      <c r="BI306" s="34" t="s">
        <v>95</v>
      </c>
      <c r="BJ306" s="34" t="s">
        <v>95</v>
      </c>
      <c r="BK306" s="38" t="s">
        <v>95</v>
      </c>
    </row>
    <row r="307" spans="45:67" ht="15" thickBot="1">
      <c r="BC307" s="40" t="s">
        <v>92</v>
      </c>
      <c r="BD307" s="41" t="s">
        <v>93</v>
      </c>
      <c r="BE307" s="41" t="s">
        <v>93</v>
      </c>
      <c r="BF307" s="41" t="s">
        <v>93</v>
      </c>
      <c r="BG307" s="41" t="s">
        <v>93</v>
      </c>
      <c r="BH307" s="41" t="s">
        <v>95</v>
      </c>
      <c r="BI307" s="41" t="s">
        <v>95</v>
      </c>
      <c r="BJ307" s="41" t="s">
        <v>95</v>
      </c>
      <c r="BK307" s="42" t="s">
        <v>95</v>
      </c>
    </row>
    <row r="308" spans="45:67" ht="15" thickBot="1">
      <c r="AU308" s="102" t="s">
        <v>98</v>
      </c>
      <c r="AV308" s="34" t="s">
        <v>93</v>
      </c>
      <c r="AW308" s="34" t="s">
        <v>93</v>
      </c>
      <c r="AX308" s="34" t="s">
        <v>99</v>
      </c>
      <c r="AY308" s="34" t="s">
        <v>99</v>
      </c>
      <c r="AZ308" s="34" t="s">
        <v>99</v>
      </c>
      <c r="BA308" s="34" t="s">
        <v>99</v>
      </c>
      <c r="BB308" s="34" t="s">
        <v>99</v>
      </c>
      <c r="BC308" s="38" t="s">
        <v>99</v>
      </c>
    </row>
    <row r="309" spans="45:67">
      <c r="AU309" s="102" t="s">
        <v>98</v>
      </c>
      <c r="AV309" s="34" t="s">
        <v>93</v>
      </c>
      <c r="AW309" s="34" t="s">
        <v>93</v>
      </c>
      <c r="AX309" s="34" t="s">
        <v>99</v>
      </c>
      <c r="AY309" s="34" t="s">
        <v>99</v>
      </c>
      <c r="AZ309" s="34" t="s">
        <v>99</v>
      </c>
      <c r="BA309" s="34" t="s">
        <v>99</v>
      </c>
      <c r="BB309" s="34" t="s">
        <v>99</v>
      </c>
      <c r="BC309" s="38" t="s">
        <v>99</v>
      </c>
      <c r="BE309" s="80" t="s">
        <v>92</v>
      </c>
      <c r="BF309" s="36" t="s">
        <v>93</v>
      </c>
      <c r="BG309" s="36" t="s">
        <v>93</v>
      </c>
      <c r="BH309" s="36" t="s">
        <v>93</v>
      </c>
      <c r="BI309" s="36" t="s">
        <v>93</v>
      </c>
      <c r="BJ309" s="36" t="s">
        <v>95</v>
      </c>
      <c r="BK309" s="36" t="s">
        <v>95</v>
      </c>
      <c r="BL309" s="36" t="s">
        <v>95</v>
      </c>
      <c r="BM309" s="37" t="s">
        <v>95</v>
      </c>
      <c r="BO309" s="78"/>
    </row>
    <row r="310" spans="45:67">
      <c r="AU310" s="102" t="s">
        <v>98</v>
      </c>
      <c r="AV310" s="34" t="s">
        <v>93</v>
      </c>
      <c r="AW310" s="34" t="s">
        <v>93</v>
      </c>
      <c r="AX310" s="34" t="s">
        <v>99</v>
      </c>
      <c r="AY310" s="34" t="s">
        <v>99</v>
      </c>
      <c r="AZ310" s="34" t="s">
        <v>99</v>
      </c>
      <c r="BA310" s="34" t="s">
        <v>99</v>
      </c>
      <c r="BB310" s="34" t="s">
        <v>99</v>
      </c>
      <c r="BC310" s="38" t="s">
        <v>99</v>
      </c>
      <c r="BE310" s="28" t="s">
        <v>92</v>
      </c>
      <c r="BF310" s="34" t="s">
        <v>93</v>
      </c>
      <c r="BG310" s="34" t="s">
        <v>93</v>
      </c>
      <c r="BH310" s="34" t="s">
        <v>93</v>
      </c>
      <c r="BI310" s="34" t="s">
        <v>93</v>
      </c>
      <c r="BJ310" s="34" t="s">
        <v>95</v>
      </c>
      <c r="BK310" s="34" t="s">
        <v>95</v>
      </c>
      <c r="BL310" s="34" t="s">
        <v>95</v>
      </c>
      <c r="BM310" s="38" t="s">
        <v>95</v>
      </c>
    </row>
    <row r="311" spans="45:67">
      <c r="BE311" s="28" t="s">
        <v>92</v>
      </c>
      <c r="BF311" s="34" t="s">
        <v>93</v>
      </c>
      <c r="BG311" s="34" t="s">
        <v>93</v>
      </c>
      <c r="BH311" s="34" t="s">
        <v>93</v>
      </c>
      <c r="BI311" s="34" t="s">
        <v>93</v>
      </c>
      <c r="BJ311" s="34" t="s">
        <v>95</v>
      </c>
      <c r="BK311" s="34" t="s">
        <v>95</v>
      </c>
      <c r="BL311" s="34" t="s">
        <v>95</v>
      </c>
      <c r="BM311" s="38" t="s">
        <v>95</v>
      </c>
    </row>
    <row r="312" spans="45:67">
      <c r="BE312" s="28" t="s">
        <v>92</v>
      </c>
      <c r="BF312" s="34" t="s">
        <v>93</v>
      </c>
      <c r="BG312" s="34" t="s">
        <v>93</v>
      </c>
      <c r="BH312" s="34" t="s">
        <v>93</v>
      </c>
      <c r="BI312" s="34" t="s">
        <v>93</v>
      </c>
      <c r="BJ312" s="34" t="s">
        <v>95</v>
      </c>
      <c r="BK312" s="34" t="s">
        <v>95</v>
      </c>
      <c r="BL312" s="34" t="s">
        <v>95</v>
      </c>
      <c r="BM312" s="38" t="s">
        <v>95</v>
      </c>
    </row>
    <row r="313" spans="45:67">
      <c r="BE313" s="28" t="s">
        <v>92</v>
      </c>
      <c r="BF313" s="34" t="s">
        <v>93</v>
      </c>
      <c r="BG313" s="34" t="s">
        <v>93</v>
      </c>
      <c r="BH313" s="34" t="s">
        <v>93</v>
      </c>
      <c r="BI313" s="34" t="s">
        <v>93</v>
      </c>
      <c r="BJ313" s="34" t="s">
        <v>95</v>
      </c>
      <c r="BK313" s="34" t="s">
        <v>95</v>
      </c>
      <c r="BL313" s="34" t="s">
        <v>95</v>
      </c>
      <c r="BM313" s="38" t="s">
        <v>95</v>
      </c>
    </row>
    <row r="314" spans="45:67" ht="15" thickBot="1">
      <c r="BE314" s="40" t="s">
        <v>92</v>
      </c>
      <c r="BF314" s="41" t="s">
        <v>93</v>
      </c>
      <c r="BG314" s="41" t="s">
        <v>93</v>
      </c>
      <c r="BH314" s="41" t="s">
        <v>93</v>
      </c>
      <c r="BI314" s="41" t="s">
        <v>93</v>
      </c>
      <c r="BJ314" s="41" t="s">
        <v>95</v>
      </c>
      <c r="BK314" s="41" t="s">
        <v>95</v>
      </c>
      <c r="BL314" s="41" t="s">
        <v>95</v>
      </c>
      <c r="BM314" s="42" t="s">
        <v>95</v>
      </c>
    </row>
    <row r="315" spans="45:67">
      <c r="AW315" s="102" t="s">
        <v>98</v>
      </c>
      <c r="AX315" s="34" t="s">
        <v>93</v>
      </c>
      <c r="AY315" s="34" t="s">
        <v>93</v>
      </c>
      <c r="AZ315" s="34" t="s">
        <v>99</v>
      </c>
      <c r="BA315" s="34" t="s">
        <v>99</v>
      </c>
      <c r="BB315" s="34" t="s">
        <v>99</v>
      </c>
      <c r="BC315" s="34" t="s">
        <v>99</v>
      </c>
      <c r="BD315" s="34" t="s">
        <v>99</v>
      </c>
      <c r="BE315" s="38" t="s">
        <v>99</v>
      </c>
    </row>
    <row r="316" spans="45:67">
      <c r="AW316" s="102" t="s">
        <v>98</v>
      </c>
      <c r="AX316" s="34" t="s">
        <v>93</v>
      </c>
      <c r="AY316" s="34" t="s">
        <v>93</v>
      </c>
      <c r="AZ316" s="34" t="s">
        <v>99</v>
      </c>
      <c r="BA316" s="34" t="s">
        <v>99</v>
      </c>
      <c r="BB316" s="34" t="s">
        <v>99</v>
      </c>
      <c r="BC316" s="34" t="s">
        <v>99</v>
      </c>
      <c r="BD316" s="34" t="s">
        <v>99</v>
      </c>
      <c r="BE316" s="38" t="s">
        <v>99</v>
      </c>
    </row>
    <row r="317" spans="45:67">
      <c r="AW317" s="102" t="s">
        <v>98</v>
      </c>
      <c r="AX317" s="34" t="s">
        <v>93</v>
      </c>
      <c r="AY317" s="34" t="s">
        <v>93</v>
      </c>
      <c r="AZ317" s="34" t="s">
        <v>99</v>
      </c>
      <c r="BA317" s="34" t="s">
        <v>99</v>
      </c>
      <c r="BB317" s="34" t="s">
        <v>99</v>
      </c>
      <c r="BC317" s="34" t="s">
        <v>99</v>
      </c>
      <c r="BD317" s="34" t="s">
        <v>99</v>
      </c>
      <c r="BE317" s="38" t="s">
        <v>99</v>
      </c>
    </row>
    <row r="319" spans="45:67">
      <c r="AY319" s="102" t="s">
        <v>98</v>
      </c>
      <c r="AZ319" s="34" t="s">
        <v>93</v>
      </c>
      <c r="BA319" s="34" t="s">
        <v>93</v>
      </c>
      <c r="BB319" s="34" t="s">
        <v>99</v>
      </c>
      <c r="BC319" s="34" t="s">
        <v>99</v>
      </c>
      <c r="BD319" s="34" t="s">
        <v>99</v>
      </c>
      <c r="BE319" s="34" t="s">
        <v>99</v>
      </c>
      <c r="BF319" s="34" t="s">
        <v>99</v>
      </c>
      <c r="BG319" s="38" t="s">
        <v>99</v>
      </c>
    </row>
    <row r="320" spans="45:67">
      <c r="AY320" s="102" t="s">
        <v>98</v>
      </c>
      <c r="AZ320" s="34" t="s">
        <v>93</v>
      </c>
      <c r="BA320" s="34" t="s">
        <v>93</v>
      </c>
      <c r="BB320" s="34" t="s">
        <v>99</v>
      </c>
      <c r="BC320" s="34" t="s">
        <v>99</v>
      </c>
      <c r="BD320" s="34" t="s">
        <v>99</v>
      </c>
      <c r="BE320" s="34" t="s">
        <v>99</v>
      </c>
      <c r="BF320" s="34" t="s">
        <v>99</v>
      </c>
      <c r="BG320" s="38" t="s">
        <v>99</v>
      </c>
    </row>
    <row r="321" spans="51:61">
      <c r="AY321" s="102" t="s">
        <v>98</v>
      </c>
      <c r="AZ321" s="34" t="s">
        <v>93</v>
      </c>
      <c r="BA321" s="34" t="s">
        <v>93</v>
      </c>
      <c r="BB321" s="34" t="s">
        <v>99</v>
      </c>
      <c r="BC321" s="34" t="s">
        <v>99</v>
      </c>
      <c r="BD321" s="34" t="s">
        <v>99</v>
      </c>
      <c r="BE321" s="34" t="s">
        <v>99</v>
      </c>
      <c r="BF321" s="34" t="s">
        <v>99</v>
      </c>
      <c r="BG321" s="38" t="s">
        <v>99</v>
      </c>
    </row>
    <row r="323" spans="51:61">
      <c r="BA323" s="102" t="s">
        <v>98</v>
      </c>
      <c r="BB323" s="34" t="s">
        <v>93</v>
      </c>
      <c r="BC323" s="34" t="s">
        <v>93</v>
      </c>
      <c r="BD323" s="34" t="s">
        <v>99</v>
      </c>
      <c r="BE323" s="34" t="s">
        <v>99</v>
      </c>
      <c r="BF323" s="34" t="s">
        <v>99</v>
      </c>
      <c r="BG323" s="34" t="s">
        <v>99</v>
      </c>
      <c r="BH323" s="34" t="s">
        <v>99</v>
      </c>
      <c r="BI323" s="38" t="s">
        <v>99</v>
      </c>
    </row>
    <row r="324" spans="51:61">
      <c r="BA324" s="102" t="s">
        <v>98</v>
      </c>
      <c r="BB324" s="34" t="s">
        <v>93</v>
      </c>
      <c r="BC324" s="34" t="s">
        <v>93</v>
      </c>
      <c r="BD324" s="34" t="s">
        <v>99</v>
      </c>
      <c r="BE324" s="34" t="s">
        <v>99</v>
      </c>
      <c r="BF324" s="34" t="s">
        <v>99</v>
      </c>
      <c r="BG324" s="34" t="s">
        <v>99</v>
      </c>
      <c r="BH324" s="34" t="s">
        <v>99</v>
      </c>
      <c r="BI324" s="38" t="s">
        <v>99</v>
      </c>
    </row>
  </sheetData>
  <mergeCells count="13">
    <mergeCell ref="A57:A64"/>
    <mergeCell ref="A45:A56"/>
    <mergeCell ref="A81:A92"/>
    <mergeCell ref="A102:A129"/>
    <mergeCell ref="A130:A139"/>
    <mergeCell ref="A65:A80"/>
    <mergeCell ref="A93:A101"/>
    <mergeCell ref="A140:A151"/>
    <mergeCell ref="A168:A182"/>
    <mergeCell ref="A183:A188"/>
    <mergeCell ref="A189:A192"/>
    <mergeCell ref="A154:A162"/>
    <mergeCell ref="A163:A167"/>
  </mergeCells>
  <phoneticPr fontId="8" type="noConversion"/>
  <conditionalFormatting sqref="D12:BE12">
    <cfRule type="cellIs" dxfId="29" priority="2" operator="greaterThan">
      <formula>$R$7</formula>
    </cfRule>
  </conditionalFormatting>
  <conditionalFormatting sqref="D13:BE13">
    <cfRule type="cellIs" dxfId="28" priority="1" operator="greater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E6C1-FA53-47E8-9588-65BB73BB2D7E}">
  <dimension ref="A1:AR185"/>
  <sheetViews>
    <sheetView tabSelected="1" zoomScale="70" zoomScaleNormal="70" zoomScaleSheetLayoutView="70" workbookViewId="0">
      <pane xSplit="2" ySplit="33" topLeftCell="O111" activePane="bottomRight" state="frozen"/>
      <selection pane="bottomRight" activeCell="AM129" sqref="AM129"/>
      <selection pane="bottomLeft" activeCell="A34" sqref="A34"/>
      <selection pane="topRight" activeCell="C1" sqref="C1"/>
    </sheetView>
  </sheetViews>
  <sheetFormatPr defaultRowHeight="14.45"/>
  <cols>
    <col min="1" max="1" width="11.140625" customWidth="1"/>
    <col min="4" max="42" width="11.28515625" customWidth="1"/>
  </cols>
  <sheetData>
    <row r="1" spans="1:42">
      <c r="B1" s="21"/>
      <c r="C1" s="21"/>
      <c r="O1" s="21" t="s">
        <v>98</v>
      </c>
      <c r="P1" s="34" t="s">
        <v>93</v>
      </c>
      <c r="Q1" s="34" t="s">
        <v>93</v>
      </c>
      <c r="R1" s="34" t="s">
        <v>99</v>
      </c>
      <c r="S1" s="34" t="s">
        <v>99</v>
      </c>
      <c r="T1" s="34" t="s">
        <v>99</v>
      </c>
      <c r="U1" s="34" t="s">
        <v>99</v>
      </c>
      <c r="V1" s="34" t="s">
        <v>99</v>
      </c>
      <c r="W1" s="34" t="s">
        <v>99</v>
      </c>
    </row>
    <row r="2" spans="1:42">
      <c r="B2" s="21"/>
      <c r="C2" s="21"/>
      <c r="E2" t="s">
        <v>73</v>
      </c>
      <c r="N2" t="s">
        <v>198</v>
      </c>
      <c r="O2" s="128" t="s">
        <v>92</v>
      </c>
      <c r="P2" s="126" t="s">
        <v>93</v>
      </c>
      <c r="Q2" s="126" t="s">
        <v>93</v>
      </c>
      <c r="R2" s="126" t="s">
        <v>93</v>
      </c>
      <c r="S2" s="126" t="s">
        <v>93</v>
      </c>
      <c r="T2" s="126" t="s">
        <v>95</v>
      </c>
      <c r="U2" s="126" t="s">
        <v>95</v>
      </c>
      <c r="V2" s="126" t="s">
        <v>95</v>
      </c>
      <c r="W2" s="126" t="s">
        <v>95</v>
      </c>
      <c r="X2" s="81" t="s">
        <v>199</v>
      </c>
    </row>
    <row r="3" spans="1:42">
      <c r="B3" s="21"/>
      <c r="C3" s="21"/>
      <c r="G3" s="21"/>
      <c r="N3" t="s">
        <v>200</v>
      </c>
      <c r="O3" s="21" t="s">
        <v>102</v>
      </c>
      <c r="P3" s="34" t="s">
        <v>93</v>
      </c>
      <c r="Q3" s="34" t="s">
        <v>93</v>
      </c>
      <c r="R3" s="34" t="s">
        <v>93</v>
      </c>
      <c r="S3" s="34" t="s">
        <v>93</v>
      </c>
      <c r="T3" s="34" t="s">
        <v>94</v>
      </c>
      <c r="U3" s="34" t="s">
        <v>94</v>
      </c>
      <c r="V3" s="34" t="s">
        <v>94</v>
      </c>
      <c r="W3" s="34" t="s">
        <v>94</v>
      </c>
      <c r="X3" s="34" t="s">
        <v>94</v>
      </c>
      <c r="Y3" s="34" t="s">
        <v>95</v>
      </c>
      <c r="Z3" s="34" t="s">
        <v>95</v>
      </c>
      <c r="AA3" s="34" t="s">
        <v>95</v>
      </c>
      <c r="AB3" s="78" t="s">
        <v>201</v>
      </c>
    </row>
    <row r="4" spans="1:42">
      <c r="B4" s="21"/>
      <c r="C4" s="21"/>
      <c r="N4" t="s">
        <v>202</v>
      </c>
      <c r="O4" s="119" t="s">
        <v>102</v>
      </c>
      <c r="P4" s="120" t="s">
        <v>93</v>
      </c>
      <c r="Q4" s="120" t="s">
        <v>93</v>
      </c>
      <c r="R4" s="120" t="s">
        <v>93</v>
      </c>
      <c r="S4" s="120" t="s">
        <v>93</v>
      </c>
      <c r="T4" s="120" t="s">
        <v>94</v>
      </c>
      <c r="U4" s="120" t="s">
        <v>94</v>
      </c>
      <c r="V4" s="120" t="s">
        <v>94</v>
      </c>
      <c r="W4" s="120" t="s">
        <v>95</v>
      </c>
      <c r="X4" s="120" t="s">
        <v>95</v>
      </c>
      <c r="Y4" s="120" t="s">
        <v>95</v>
      </c>
      <c r="Z4" s="120" t="s">
        <v>95</v>
      </c>
      <c r="AA4" s="120" t="s">
        <v>95</v>
      </c>
      <c r="AB4" s="78" t="s">
        <v>203</v>
      </c>
    </row>
    <row r="5" spans="1:42">
      <c r="B5" s="21"/>
      <c r="C5" s="21"/>
      <c r="N5" t="s">
        <v>204</v>
      </c>
      <c r="O5" s="200" t="s">
        <v>102</v>
      </c>
      <c r="P5" s="21" t="s">
        <v>205</v>
      </c>
      <c r="Q5" s="21" t="s">
        <v>205</v>
      </c>
      <c r="R5" s="21" t="s">
        <v>205</v>
      </c>
      <c r="S5" s="21" t="s">
        <v>205</v>
      </c>
      <c r="T5" s="21" t="s">
        <v>94</v>
      </c>
      <c r="U5" s="21" t="s">
        <v>94</v>
      </c>
      <c r="V5" s="21" t="s">
        <v>95</v>
      </c>
      <c r="W5" s="201" t="s">
        <v>95</v>
      </c>
    </row>
    <row r="6" spans="1:42">
      <c r="B6" s="21"/>
      <c r="C6" s="21"/>
      <c r="O6" s="169" t="s">
        <v>206</v>
      </c>
      <c r="P6" s="34" t="s">
        <v>93</v>
      </c>
      <c r="Q6" s="34" t="s">
        <v>93</v>
      </c>
      <c r="R6" s="34" t="s">
        <v>99</v>
      </c>
    </row>
    <row r="7" spans="1:42">
      <c r="B7" s="21"/>
      <c r="C7" s="21"/>
      <c r="O7" t="s">
        <v>207</v>
      </c>
    </row>
    <row r="9" spans="1:42">
      <c r="A9" t="s">
        <v>208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</row>
    <row r="10" spans="1:42">
      <c r="C10" s="21">
        <v>2023</v>
      </c>
      <c r="D10" s="21">
        <v>2025</v>
      </c>
      <c r="E10" s="21">
        <v>2025</v>
      </c>
      <c r="F10" s="21">
        <v>2025</v>
      </c>
      <c r="G10" s="21">
        <v>2025</v>
      </c>
      <c r="H10" s="21">
        <v>2025</v>
      </c>
      <c r="I10" s="21">
        <v>2025</v>
      </c>
      <c r="J10" s="21">
        <v>2025</v>
      </c>
      <c r="K10" s="21">
        <v>2025</v>
      </c>
      <c r="L10" s="21">
        <v>2025</v>
      </c>
      <c r="M10" s="21">
        <v>2025</v>
      </c>
      <c r="N10" s="21">
        <v>2025</v>
      </c>
      <c r="O10" s="21">
        <v>2025</v>
      </c>
      <c r="P10" s="21">
        <v>2025</v>
      </c>
      <c r="Q10" s="21">
        <v>2025</v>
      </c>
      <c r="R10" s="21">
        <v>2025</v>
      </c>
      <c r="S10" s="21">
        <v>2025</v>
      </c>
      <c r="T10" s="21">
        <v>2025</v>
      </c>
      <c r="U10" s="21">
        <v>2025</v>
      </c>
      <c r="V10" s="21">
        <v>2025</v>
      </c>
      <c r="W10" s="21">
        <v>2025</v>
      </c>
      <c r="X10" s="21">
        <v>2025</v>
      </c>
      <c r="Y10" s="21">
        <v>2025</v>
      </c>
      <c r="Z10" s="21">
        <v>2025</v>
      </c>
      <c r="AA10" s="21">
        <v>2025</v>
      </c>
      <c r="AB10" s="21">
        <v>2026</v>
      </c>
      <c r="AC10" s="21">
        <v>2026</v>
      </c>
      <c r="AD10" s="21">
        <v>2026</v>
      </c>
      <c r="AE10" s="21">
        <v>2026</v>
      </c>
      <c r="AF10" s="21">
        <v>2026</v>
      </c>
      <c r="AG10" s="21">
        <v>2026</v>
      </c>
      <c r="AH10" s="21">
        <v>2026</v>
      </c>
      <c r="AI10" s="21">
        <v>2026</v>
      </c>
      <c r="AJ10" s="21">
        <v>2026</v>
      </c>
      <c r="AK10" s="21">
        <v>2026</v>
      </c>
      <c r="AL10" s="21">
        <v>2026</v>
      </c>
      <c r="AM10" s="21">
        <v>2026</v>
      </c>
      <c r="AN10" s="21">
        <v>2026</v>
      </c>
      <c r="AO10" s="21">
        <v>2026</v>
      </c>
      <c r="AP10" s="21">
        <v>2026</v>
      </c>
    </row>
    <row r="11" spans="1:42">
      <c r="C11" s="43" t="s">
        <v>118</v>
      </c>
      <c r="D11" s="43" t="s">
        <v>119</v>
      </c>
      <c r="E11" s="43" t="s">
        <v>120</v>
      </c>
      <c r="F11" s="43" t="s">
        <v>121</v>
      </c>
      <c r="G11" s="43" t="s">
        <v>122</v>
      </c>
      <c r="H11" s="43" t="s">
        <v>123</v>
      </c>
      <c r="I11" s="43" t="s">
        <v>124</v>
      </c>
      <c r="J11" s="43" t="s">
        <v>125</v>
      </c>
      <c r="K11" s="43" t="s">
        <v>126</v>
      </c>
      <c r="L11" s="43" t="s">
        <v>103</v>
      </c>
      <c r="M11" s="43" t="s">
        <v>104</v>
      </c>
      <c r="N11" s="43" t="s">
        <v>105</v>
      </c>
      <c r="O11" s="43" t="s">
        <v>106</v>
      </c>
      <c r="P11" s="43" t="s">
        <v>107</v>
      </c>
      <c r="Q11" s="43" t="s">
        <v>108</v>
      </c>
      <c r="R11" s="43" t="s">
        <v>109</v>
      </c>
      <c r="S11" s="43" t="s">
        <v>110</v>
      </c>
      <c r="T11" s="43" t="s">
        <v>111</v>
      </c>
      <c r="U11" s="43" t="s">
        <v>112</v>
      </c>
      <c r="V11" s="43" t="s">
        <v>113</v>
      </c>
      <c r="W11" s="43" t="s">
        <v>114</v>
      </c>
      <c r="X11" s="43" t="s">
        <v>115</v>
      </c>
      <c r="Y11" s="43" t="s">
        <v>116</v>
      </c>
      <c r="Z11" s="43" t="s">
        <v>117</v>
      </c>
      <c r="AA11" s="43" t="s">
        <v>118</v>
      </c>
      <c r="AB11" s="43" t="s">
        <v>119</v>
      </c>
      <c r="AC11" s="43" t="s">
        <v>120</v>
      </c>
      <c r="AD11" s="43" t="s">
        <v>121</v>
      </c>
      <c r="AE11" s="43" t="s">
        <v>122</v>
      </c>
      <c r="AF11" s="43" t="s">
        <v>123</v>
      </c>
      <c r="AG11" s="43" t="s">
        <v>124</v>
      </c>
      <c r="AH11" s="43" t="s">
        <v>125</v>
      </c>
      <c r="AI11" s="43" t="s">
        <v>126</v>
      </c>
      <c r="AJ11" s="43" t="s">
        <v>103</v>
      </c>
      <c r="AK11" s="43" t="s">
        <v>104</v>
      </c>
      <c r="AL11" s="43" t="s">
        <v>105</v>
      </c>
      <c r="AM11" s="43" t="s">
        <v>106</v>
      </c>
      <c r="AN11" s="43" t="s">
        <v>107</v>
      </c>
      <c r="AO11" s="43" t="s">
        <v>108</v>
      </c>
      <c r="AP11" s="43" t="s">
        <v>109</v>
      </c>
    </row>
    <row r="12" spans="1:42">
      <c r="C12" s="155">
        <v>12</v>
      </c>
      <c r="D12" s="155">
        <v>13</v>
      </c>
      <c r="E12" s="155">
        <v>13</v>
      </c>
      <c r="F12" s="155">
        <v>14</v>
      </c>
      <c r="G12" s="155">
        <v>14</v>
      </c>
      <c r="H12" s="155">
        <v>15</v>
      </c>
      <c r="I12" s="155">
        <v>15</v>
      </c>
      <c r="J12" s="155">
        <v>16</v>
      </c>
      <c r="K12" s="155">
        <v>16</v>
      </c>
      <c r="L12" s="155">
        <v>17</v>
      </c>
      <c r="M12" s="155">
        <v>17</v>
      </c>
      <c r="N12" s="155">
        <v>18</v>
      </c>
      <c r="O12" s="155">
        <v>18</v>
      </c>
      <c r="P12" s="155">
        <v>19</v>
      </c>
      <c r="Q12" s="155">
        <v>19</v>
      </c>
      <c r="R12" s="155">
        <v>20</v>
      </c>
      <c r="S12" s="155">
        <v>20</v>
      </c>
      <c r="T12" s="155">
        <v>21</v>
      </c>
      <c r="U12" s="155">
        <v>21</v>
      </c>
      <c r="V12" s="155">
        <v>22</v>
      </c>
      <c r="W12" s="155">
        <v>22</v>
      </c>
      <c r="X12" s="155">
        <v>23</v>
      </c>
      <c r="Y12" s="155">
        <v>23</v>
      </c>
      <c r="Z12" s="155">
        <v>24</v>
      </c>
      <c r="AA12" s="155">
        <v>24</v>
      </c>
      <c r="AB12" s="155">
        <v>25</v>
      </c>
      <c r="AC12" s="155">
        <v>25</v>
      </c>
      <c r="AD12" s="155">
        <v>26</v>
      </c>
      <c r="AE12" s="155">
        <v>26</v>
      </c>
      <c r="AF12" s="155">
        <v>27</v>
      </c>
      <c r="AG12" s="155">
        <v>27</v>
      </c>
      <c r="AH12" s="155">
        <v>28</v>
      </c>
      <c r="AI12" s="155">
        <v>28</v>
      </c>
      <c r="AJ12" s="155">
        <v>29</v>
      </c>
      <c r="AK12" s="155">
        <v>29</v>
      </c>
      <c r="AL12" s="155">
        <v>30</v>
      </c>
      <c r="AM12" s="155">
        <v>30</v>
      </c>
      <c r="AN12" s="155">
        <v>31</v>
      </c>
      <c r="AO12" s="155">
        <v>31</v>
      </c>
      <c r="AP12" s="155">
        <v>32</v>
      </c>
    </row>
    <row r="13" spans="1:42">
      <c r="B13" t="s">
        <v>76</v>
      </c>
      <c r="C13" s="52">
        <f>COUNTIFS(C36:C829,"2 X CP")*2</f>
        <v>0</v>
      </c>
      <c r="D13" s="52">
        <f>COUNTIFS(D36:D829,"2 X CP")*2</f>
        <v>0</v>
      </c>
      <c r="E13" s="52">
        <f>COUNTIFS(E36:E829,"2 X CP")*2</f>
        <v>0</v>
      </c>
      <c r="F13" s="52">
        <f>COUNTIFS(F36:F829,"2 X CP")*2</f>
        <v>0</v>
      </c>
      <c r="G13" s="52">
        <f>COUNTIFS(G36:G829,"2 X CP")*2</f>
        <v>0</v>
      </c>
      <c r="H13" s="52">
        <f>COUNTIFS(H36:H829,"2 X CP")*2</f>
        <v>0</v>
      </c>
      <c r="I13" s="52">
        <f>COUNTIFS(I36:I829,"2 X CP")*2</f>
        <v>0</v>
      </c>
      <c r="J13" s="52">
        <f>COUNTIFS(J36:J829,"2 X CP")*2</f>
        <v>0</v>
      </c>
      <c r="K13" s="52">
        <f>COUNTIFS(K36:K829,"2 X CP")*2</f>
        <v>0</v>
      </c>
      <c r="L13" s="52">
        <f>COUNTIFS(L36:L829,"2 X CP")*2</f>
        <v>0</v>
      </c>
      <c r="M13" s="52">
        <f>COUNTIFS(M36:M829,"2 X CP")*2</f>
        <v>0</v>
      </c>
      <c r="N13" s="52">
        <f>COUNTIFS(N36:N829,"2 X CP")*2</f>
        <v>0</v>
      </c>
      <c r="O13" s="52">
        <f>COUNTIFS(O36:O829,"2 X CP")*2</f>
        <v>0</v>
      </c>
      <c r="P13" s="52">
        <f>COUNTIFS(P36:P829,"2 X CP")*2</f>
        <v>0</v>
      </c>
      <c r="Q13" s="52">
        <f>COUNTIFS(Q36:Q829,"2 X CP")*2</f>
        <v>0</v>
      </c>
      <c r="R13" s="52">
        <f>COUNTIFS(R36:R829,"2 X CP")*2</f>
        <v>0</v>
      </c>
      <c r="S13" s="52">
        <f>COUNTIFS(S36:S829,"2 X CP")*2</f>
        <v>8</v>
      </c>
      <c r="T13" s="52">
        <f>COUNTIFS(T36:T829,"2 X CP")*2</f>
        <v>0</v>
      </c>
      <c r="U13" s="52">
        <f>COUNTIFS(U36:U829,"2 X CP")*2</f>
        <v>6</v>
      </c>
      <c r="V13" s="52">
        <f>COUNTIFS(V36:V829,"2 X CP")*2</f>
        <v>0</v>
      </c>
      <c r="W13" s="52">
        <f>COUNTIFS(W36:W829,"2 X CP")*2</f>
        <v>6</v>
      </c>
      <c r="X13" s="52">
        <f>COUNTIFS(X36:X829,"2 X CP")*2</f>
        <v>0</v>
      </c>
      <c r="Y13" s="52">
        <f>COUNTIFS(Y36:Y829,"2 X CP")*2</f>
        <v>6</v>
      </c>
      <c r="Z13" s="52">
        <f>COUNTIFS(Z36:Z829,"2 X CP")*2</f>
        <v>0</v>
      </c>
      <c r="AA13" s="52">
        <f>COUNTIFS(AA36:AA829,"2 X CP")*2</f>
        <v>10</v>
      </c>
      <c r="AB13" s="52">
        <f>COUNTIFS(AB36:AB829,"2 X CP")*2</f>
        <v>0</v>
      </c>
      <c r="AC13" s="52">
        <f>COUNTIFS(AC36:AC829,"2 X CP")*2</f>
        <v>8</v>
      </c>
      <c r="AD13" s="52">
        <f>COUNTIFS(AD36:AD829,"2 X CP")*2</f>
        <v>0</v>
      </c>
      <c r="AE13" s="52">
        <f>COUNTIFS(AE36:AE829,"2 X CP")*2</f>
        <v>4</v>
      </c>
      <c r="AF13" s="52">
        <f>COUNTIFS(AF36:AF829,"2 X CP")*2</f>
        <v>0</v>
      </c>
      <c r="AG13" s="52">
        <f>COUNTIFS(AG36:AG829,"2 X CP")*2</f>
        <v>0</v>
      </c>
      <c r="AH13" s="52">
        <f>COUNTIFS(AH36:AH829,"2 X CP")*2</f>
        <v>0</v>
      </c>
      <c r="AI13" s="52">
        <f>COUNTIFS(AI36:AI829,"2 X CP")*2</f>
        <v>0</v>
      </c>
      <c r="AJ13" s="52">
        <f>COUNTIFS(AJ36:AJ829,"2 X CP")*2</f>
        <v>0</v>
      </c>
      <c r="AK13" s="52">
        <f>COUNTIFS(AK36:AK829,"2 X CP")*2</f>
        <v>0</v>
      </c>
      <c r="AL13" s="52">
        <f>COUNTIFS(AL36:AL829,"2 X CP")*2</f>
        <v>0</v>
      </c>
      <c r="AM13" s="52">
        <f>COUNTIFS(AM36:AM829,"2 X CP")*2</f>
        <v>0</v>
      </c>
      <c r="AN13" s="52">
        <f>COUNTIFS(AN36:AN829,"2 X CP")*2</f>
        <v>0</v>
      </c>
      <c r="AO13" s="52">
        <f>COUNTIFS(AO36:AO829,"2 X CP")*2</f>
        <v>0</v>
      </c>
      <c r="AP13" s="52">
        <f>COUNTIFS(AP36:AP829,"2 X CP")*2</f>
        <v>0</v>
      </c>
    </row>
    <row r="14" spans="1:42">
      <c r="B14" t="s">
        <v>75</v>
      </c>
      <c r="C14" s="52">
        <f>COUNTIFS(C36:C830,"2 X FO")*2</f>
        <v>0</v>
      </c>
      <c r="D14" s="52">
        <f>COUNTIFS(D36:D830,"2 X FO")*2</f>
        <v>0</v>
      </c>
      <c r="E14" s="52">
        <f>COUNTIFS(E36:E830,"2 X FO")*2</f>
        <v>0</v>
      </c>
      <c r="F14" s="52">
        <f>COUNTIFS(F36:F830,"2 X FO")*2</f>
        <v>0</v>
      </c>
      <c r="G14" s="52">
        <f>COUNTIFS(G36:G830,"2 X FO")*2</f>
        <v>0</v>
      </c>
      <c r="H14" s="52">
        <f>COUNTIFS(H36:H830,"2 X FO")*2</f>
        <v>0</v>
      </c>
      <c r="I14" s="52">
        <f>COUNTIFS(I36:I830,"2 X FO")*2</f>
        <v>0</v>
      </c>
      <c r="J14" s="52">
        <f>COUNTIFS(J36:J830,"2 X FO")*2</f>
        <v>0</v>
      </c>
      <c r="K14" s="52">
        <f>COUNTIFS(K36:K830,"2 X FO")*2</f>
        <v>0</v>
      </c>
      <c r="L14" s="52">
        <f>COUNTIFS(L36:L830,"2 X FO")*2</f>
        <v>0</v>
      </c>
      <c r="M14" s="52">
        <f>COUNTIFS(M36:M830,"2 X FO")*2</f>
        <v>0</v>
      </c>
      <c r="N14" s="52">
        <f>COUNTIFS(N36:N830,"2 X FO")*2</f>
        <v>0</v>
      </c>
      <c r="O14" s="52">
        <f>COUNTIFS(O36:O830,"2 X FO")*2</f>
        <v>0</v>
      </c>
      <c r="P14" s="52">
        <f>COUNTIFS(P36:P830,"2 X FO")*2</f>
        <v>0</v>
      </c>
      <c r="Q14" s="52">
        <f>COUNTIFS(Q36:Q830,"2 X FO")*2</f>
        <v>0</v>
      </c>
      <c r="R14" s="52">
        <f>COUNTIFS(R36:R830,"2 X FO")*2</f>
        <v>4</v>
      </c>
      <c r="S14" s="52">
        <f>COUNTIFS(S36:S830,"2 X FO")*2</f>
        <v>12</v>
      </c>
      <c r="T14" s="52">
        <f>COUNTIFS(T36:T830,"2 X FO")*2</f>
        <v>6</v>
      </c>
      <c r="U14" s="52">
        <f>COUNTIFS(U36:U830,"2 X FO")*2</f>
        <v>0</v>
      </c>
      <c r="V14" s="52">
        <f>COUNTIFS(V36:V830,"2 X FO")*2</f>
        <v>6</v>
      </c>
      <c r="W14" s="52">
        <f>COUNTIFS(W36:W830,"2 X FO")*2</f>
        <v>8</v>
      </c>
      <c r="X14" s="52">
        <f>COUNTIFS(X36:X830,"2 X FO")*2</f>
        <v>6</v>
      </c>
      <c r="Y14" s="52">
        <f>COUNTIFS(Y36:Y830,"2 X FO")*2</f>
        <v>0</v>
      </c>
      <c r="Z14" s="52">
        <f>COUNTIFS(Z36:Z830,"2 X FO")*2</f>
        <v>6</v>
      </c>
      <c r="AA14" s="52">
        <f>COUNTIFS(AA36:AA830,"2 X FO")*2</f>
        <v>0</v>
      </c>
      <c r="AB14" s="52">
        <f>COUNTIFS(AB36:AB830,"2 X FO")*2</f>
        <v>4</v>
      </c>
      <c r="AC14" s="52">
        <f>COUNTIFS(AC36:AC830,"2 X FO")*2</f>
        <v>0</v>
      </c>
      <c r="AD14" s="52">
        <f>COUNTIFS(AD36:AD830,"2 X FO")*2</f>
        <v>2</v>
      </c>
      <c r="AE14" s="52">
        <f>COUNTIFS(AE36:AE830,"2 X FO")*2</f>
        <v>0</v>
      </c>
      <c r="AF14" s="52">
        <f>COUNTIFS(AF36:AF830,"2 X FO")*2</f>
        <v>6</v>
      </c>
      <c r="AG14" s="52">
        <f>COUNTIFS(AG36:AG830,"2 X FO")*2</f>
        <v>0</v>
      </c>
      <c r="AH14" s="52">
        <f>COUNTIFS(AH36:AH830,"2 X FO")*2</f>
        <v>0</v>
      </c>
      <c r="AI14" s="52">
        <f>COUNTIFS(AI36:AI830,"2 X FO")*2</f>
        <v>0</v>
      </c>
      <c r="AJ14" s="52">
        <f>COUNTIFS(AJ36:AJ830,"2 X FO")*2</f>
        <v>0</v>
      </c>
      <c r="AK14" s="52">
        <f>COUNTIFS(AK36:AK830,"2 X FO")*2</f>
        <v>0</v>
      </c>
      <c r="AL14" s="52">
        <f>COUNTIFS(AL36:AL830,"2 X FO")*2</f>
        <v>0</v>
      </c>
      <c r="AM14" s="52">
        <f>COUNTIFS(AM36:AM830,"2 X FO")*2</f>
        <v>0</v>
      </c>
      <c r="AN14" s="52">
        <f>COUNTIFS(AN36:AN830,"2 X FO")*2</f>
        <v>0</v>
      </c>
      <c r="AO14" s="52">
        <f>COUNTIFS(AO36:AO830,"2 X FO")*2</f>
        <v>0</v>
      </c>
      <c r="AP14" s="52">
        <f>COUNTIFS(AP36:AP830,"2 X FO")*2</f>
        <v>0</v>
      </c>
    </row>
    <row r="15" spans="1:42">
      <c r="B15" t="s">
        <v>127</v>
      </c>
      <c r="C15" s="52">
        <f>COUNTIFS(C36:C830,"2 X CAD")*2</f>
        <v>0</v>
      </c>
      <c r="D15" s="52">
        <f>COUNTIFS(D36:D830,"2 X CAD")*2</f>
        <v>0</v>
      </c>
      <c r="E15" s="52">
        <f>COUNTIFS(E36:E830,"2 X CAD")*2</f>
        <v>0</v>
      </c>
      <c r="F15" s="52">
        <f>COUNTIFS(F36:F830,"2 X CAD")*2</f>
        <v>2</v>
      </c>
      <c r="G15" s="52">
        <f>COUNTIFS(G36:G830,"2 X CAD")*2</f>
        <v>0</v>
      </c>
      <c r="H15" s="52">
        <f>COUNTIFS(H36:H830,"2 X CAD")*2</f>
        <v>4</v>
      </c>
      <c r="I15" s="52">
        <f>COUNTIFS(I36:I830,"2 X CAD")*2</f>
        <v>0</v>
      </c>
      <c r="J15" s="52">
        <f>COUNTIFS(J36:J830,"2 X CAD")*2</f>
        <v>0</v>
      </c>
      <c r="K15" s="52">
        <f>COUNTIFS(K36:K830,"2 X CAD")*2</f>
        <v>8</v>
      </c>
      <c r="L15" s="52">
        <f>COUNTIFS(L36:L830,"2 X CAD")*2</f>
        <v>2</v>
      </c>
      <c r="M15" s="52">
        <f>COUNTIFS(M36:M830,"2 X CAD")*2</f>
        <v>0</v>
      </c>
      <c r="N15" s="52">
        <f>COUNTIFS(N36:N830,"2 X CAD")*2</f>
        <v>2</v>
      </c>
      <c r="O15" s="52">
        <f>COUNTIFS(O36:O830,"2 X CAD")*2</f>
        <v>0</v>
      </c>
      <c r="P15" s="52">
        <f>COUNTIFS(P36:P830,"2 X CAD")*2</f>
        <v>6</v>
      </c>
      <c r="Q15" s="52">
        <f>COUNTIFS(Q36:Q830,"2 X CAD")*2</f>
        <v>0</v>
      </c>
      <c r="R15" s="52">
        <f>COUNTIFS(R36:R830,"2 X CAD")*2</f>
        <v>8</v>
      </c>
      <c r="S15" s="52">
        <f>COUNTIFS(S36:S830,"2 X CAD")*2</f>
        <v>0</v>
      </c>
      <c r="T15" s="52">
        <f>COUNTIFS(T36:T830,"2 X CAD")*2</f>
        <v>6</v>
      </c>
      <c r="U15" s="52">
        <f>COUNTIFS(U36:U830,"2 X CAD")*2</f>
        <v>0</v>
      </c>
      <c r="V15" s="52">
        <f>COUNTIFS(V36:V830,"2 X CAD")*2</f>
        <v>8</v>
      </c>
      <c r="W15" s="52">
        <f>COUNTIFS(W36:W830,"2 X CAD")*2</f>
        <v>6</v>
      </c>
      <c r="X15" s="52">
        <f>COUNTIFS(X36:X830,"2 X CAD")*2</f>
        <v>4</v>
      </c>
      <c r="Y15" s="52">
        <f>COUNTIFS(Y36:Y830,"2 X CAD")*2</f>
        <v>0</v>
      </c>
      <c r="Z15" s="52">
        <f>COUNTIFS(Z36:Z830,"2 X CAD")*2</f>
        <v>4</v>
      </c>
      <c r="AA15" s="52">
        <f>COUNTIFS(AA36:AA830,"2 X CAD")*2</f>
        <v>2</v>
      </c>
      <c r="AB15" s="52">
        <f>COUNTIFS(AB36:AB830,"2 X CAD")*2</f>
        <v>6</v>
      </c>
      <c r="AC15" s="52">
        <f>COUNTIFS(AC36:AC830,"2 X CAD")*2</f>
        <v>4</v>
      </c>
      <c r="AD15" s="52">
        <f>COUNTIFS(AD36:AD830,"2 X CAD")*2</f>
        <v>2</v>
      </c>
      <c r="AE15" s="52">
        <f>COUNTIFS(AE36:AE830,"2 X CAD")*2</f>
        <v>0</v>
      </c>
      <c r="AF15" s="52">
        <f>COUNTIFS(AF36:AF830,"2 X CAD")*2</f>
        <v>4</v>
      </c>
      <c r="AG15" s="52">
        <f>COUNTIFS(AG36:AG830,"2 X CAD")*2</f>
        <v>0</v>
      </c>
      <c r="AH15" s="52">
        <f>COUNTIFS(AH36:AH830,"2 X CAD")*2</f>
        <v>0</v>
      </c>
      <c r="AI15" s="52">
        <f>COUNTIFS(AI36:AI830,"2 X CAD")*2</f>
        <v>0</v>
      </c>
      <c r="AJ15" s="52">
        <f>COUNTIFS(AJ36:AJ830,"2 X CAD")*2</f>
        <v>0</v>
      </c>
      <c r="AK15" s="52">
        <f>COUNTIFS(AK36:AK830,"2 X CAD")*2</f>
        <v>0</v>
      </c>
      <c r="AL15" s="52">
        <f>COUNTIFS(AL36:AL830,"2 X CAD")*2</f>
        <v>0</v>
      </c>
      <c r="AM15" s="52">
        <f>COUNTIFS(AM36:AM830,"2 X CAD")*2</f>
        <v>0</v>
      </c>
      <c r="AN15" s="52">
        <f>COUNTIFS(AN36:AN830,"2 X CAD")*2</f>
        <v>0</v>
      </c>
      <c r="AO15" s="52">
        <f>COUNTIFS(AO36:AO830,"2 X CAD")*2</f>
        <v>0</v>
      </c>
      <c r="AP15" s="52">
        <f>COUNTIFS(AP36:AP830,"2 X CAD")*2</f>
        <v>0</v>
      </c>
    </row>
    <row r="16" spans="1:42">
      <c r="D16">
        <f>SUM(D13:E15)</f>
        <v>0</v>
      </c>
      <c r="F16">
        <f>SUM(F13:G15)</f>
        <v>2</v>
      </c>
      <c r="H16">
        <f>SUM(H13:I15)</f>
        <v>4</v>
      </c>
      <c r="J16">
        <f>SUM(J13:K15)</f>
        <v>8</v>
      </c>
      <c r="L16">
        <f>SUM(L13:M15)</f>
        <v>2</v>
      </c>
      <c r="N16">
        <f>SUM(N13:O15)</f>
        <v>2</v>
      </c>
      <c r="P16">
        <f>SUM(P13:Q15)</f>
        <v>6</v>
      </c>
      <c r="R16">
        <f>SUM(R13:S15)</f>
        <v>32</v>
      </c>
      <c r="T16">
        <f>SUM(T13:U15)</f>
        <v>18</v>
      </c>
      <c r="V16">
        <f>SUM(V13:W15)</f>
        <v>34</v>
      </c>
      <c r="X16">
        <f>SUM(X13:Y15)</f>
        <v>16</v>
      </c>
    </row>
    <row r="17" spans="1:42">
      <c r="A17" t="s">
        <v>209</v>
      </c>
    </row>
    <row r="18" spans="1:42">
      <c r="B18" t="s">
        <v>6</v>
      </c>
      <c r="C18" s="212">
        <v>5.1403846153846144</v>
      </c>
      <c r="D18" s="212">
        <v>5.1403846153846144</v>
      </c>
      <c r="E18" s="212">
        <v>5.1403846153846144</v>
      </c>
      <c r="F18" s="212">
        <v>5.1403846153846144</v>
      </c>
      <c r="G18" s="212">
        <v>5.1403846153846144</v>
      </c>
      <c r="H18" s="212">
        <v>5.1403846153846144</v>
      </c>
      <c r="I18" s="212">
        <v>5.1403846153846144</v>
      </c>
      <c r="J18" s="212">
        <v>5.1403846153846144</v>
      </c>
      <c r="K18" s="212">
        <v>5.1403846153846144</v>
      </c>
      <c r="L18" s="212">
        <v>5.1403846153846144</v>
      </c>
      <c r="M18" s="212">
        <v>5.1403846153846144</v>
      </c>
      <c r="N18" s="212">
        <v>5.1403846153846144</v>
      </c>
      <c r="O18" s="212">
        <v>5.1403846153846144</v>
      </c>
      <c r="P18" s="212">
        <v>5.1403846153846144</v>
      </c>
      <c r="Q18" s="212">
        <v>5.1403846153846144</v>
      </c>
      <c r="R18" s="212">
        <v>5.1403846153846144</v>
      </c>
      <c r="S18" s="212">
        <v>5.1403846153846144</v>
      </c>
      <c r="T18" s="212">
        <v>5.1403846153846144</v>
      </c>
      <c r="U18" s="212">
        <v>5.1403846153846144</v>
      </c>
      <c r="V18" s="212">
        <v>5.1403846153846144</v>
      </c>
      <c r="W18" s="212">
        <v>5.1403846153846144</v>
      </c>
      <c r="X18" s="212">
        <v>5.1403846153846144</v>
      </c>
      <c r="Y18" s="212">
        <v>5.1403846153846144</v>
      </c>
      <c r="Z18" s="212">
        <v>5.1403846153846144</v>
      </c>
      <c r="AA18" s="212">
        <v>5.1403846153846144</v>
      </c>
      <c r="AB18" s="212">
        <v>5.1403846153846144</v>
      </c>
      <c r="AC18" s="212">
        <v>5.1403846153846144</v>
      </c>
      <c r="AD18" s="212">
        <v>5.1403846153846144</v>
      </c>
      <c r="AE18" s="212">
        <v>5.1403846153846144</v>
      </c>
      <c r="AF18" s="212">
        <v>5.1403846153846144</v>
      </c>
      <c r="AG18" s="212">
        <v>5.1403846153846144</v>
      </c>
      <c r="AH18" s="212">
        <v>5.1403846153846144</v>
      </c>
      <c r="AI18" s="212">
        <v>5.1403846153846144</v>
      </c>
      <c r="AJ18" s="212">
        <v>5.1403846153846144</v>
      </c>
      <c r="AK18" s="212">
        <v>5.1403846153846144</v>
      </c>
      <c r="AL18" s="212">
        <v>5.1403846153846144</v>
      </c>
      <c r="AM18" s="212">
        <v>5.1403846153846144</v>
      </c>
      <c r="AN18" s="212">
        <v>5.1403846153846144</v>
      </c>
      <c r="AO18" s="212">
        <v>5.1403846153846144</v>
      </c>
      <c r="AP18" s="212">
        <v>5.1403846153846144</v>
      </c>
    </row>
    <row r="19" spans="1:42">
      <c r="B19" t="s">
        <v>7</v>
      </c>
      <c r="C19" s="213">
        <v>10.153846153846153</v>
      </c>
      <c r="D19" s="213">
        <v>10.153846153846153</v>
      </c>
      <c r="E19" s="213">
        <v>10.153846153846153</v>
      </c>
      <c r="F19" s="213">
        <v>10.153846153846153</v>
      </c>
      <c r="G19" s="213">
        <v>10.153846153846153</v>
      </c>
      <c r="H19" s="213">
        <v>10.153846153846153</v>
      </c>
      <c r="I19" s="213">
        <v>10.153846153846153</v>
      </c>
      <c r="J19" s="213">
        <v>10.153846153846153</v>
      </c>
      <c r="K19" s="213">
        <v>10.153846153846153</v>
      </c>
      <c r="L19" s="213">
        <v>10.153846153846153</v>
      </c>
      <c r="M19" s="213">
        <v>10.153846153846153</v>
      </c>
      <c r="N19" s="213">
        <v>10.153846153846153</v>
      </c>
      <c r="O19" s="213">
        <v>10.153846153846153</v>
      </c>
      <c r="P19" s="213">
        <v>10.153846153846153</v>
      </c>
      <c r="Q19" s="213">
        <v>10.153846153846153</v>
      </c>
      <c r="R19" s="213">
        <v>10.153846153846153</v>
      </c>
      <c r="S19" s="213">
        <v>10.153846153846153</v>
      </c>
      <c r="T19" s="213">
        <v>10.153846153846153</v>
      </c>
      <c r="U19" s="213">
        <v>10.153846153846153</v>
      </c>
      <c r="V19" s="213">
        <v>10.153846153846153</v>
      </c>
      <c r="W19" s="213">
        <v>10.153846153846153</v>
      </c>
      <c r="X19" s="213">
        <v>10.153846153846153</v>
      </c>
      <c r="Y19" s="213">
        <v>10.153846153846153</v>
      </c>
      <c r="Z19" s="213">
        <v>10.153846153846153</v>
      </c>
      <c r="AA19" s="213">
        <v>10.153846153846153</v>
      </c>
      <c r="AB19" s="213">
        <v>10.153846153846153</v>
      </c>
      <c r="AC19" s="213">
        <v>10.153846153846153</v>
      </c>
      <c r="AD19" s="213">
        <v>10.153846153846153</v>
      </c>
      <c r="AE19" s="213">
        <v>10.153846153846153</v>
      </c>
      <c r="AF19" s="213">
        <v>10.153846153846153</v>
      </c>
      <c r="AG19" s="213">
        <v>10.153846153846153</v>
      </c>
      <c r="AH19" s="213">
        <v>10.153846153846153</v>
      </c>
      <c r="AI19" s="213">
        <v>10.153846153846153</v>
      </c>
      <c r="AJ19" s="213">
        <v>10.153846153846153</v>
      </c>
      <c r="AK19" s="213">
        <v>10.153846153846153</v>
      </c>
      <c r="AL19" s="213">
        <v>10.153846153846153</v>
      </c>
      <c r="AM19" s="213">
        <v>10.153846153846153</v>
      </c>
      <c r="AN19" s="213">
        <v>10.153846153846153</v>
      </c>
      <c r="AO19" s="213">
        <v>10.153846153846153</v>
      </c>
      <c r="AP19" s="213">
        <v>10.153846153846153</v>
      </c>
    </row>
    <row r="20" spans="1:42">
      <c r="B20" t="s">
        <v>8</v>
      </c>
      <c r="C20" s="208">
        <v>22.42307692307692</v>
      </c>
      <c r="D20" s="208">
        <v>22.42307692307692</v>
      </c>
      <c r="E20" s="208">
        <v>22.42307692307692</v>
      </c>
      <c r="F20" s="208">
        <v>22.42307692307692</v>
      </c>
      <c r="G20" s="208">
        <v>22.42307692307692</v>
      </c>
      <c r="H20" s="208">
        <v>22.42307692307692</v>
      </c>
      <c r="I20" s="208">
        <v>22.42307692307692</v>
      </c>
      <c r="J20" s="208">
        <v>22.42307692307692</v>
      </c>
      <c r="K20" s="208">
        <v>22.42307692307692</v>
      </c>
      <c r="L20" s="208">
        <v>22.42307692307692</v>
      </c>
      <c r="M20" s="208">
        <v>22.42307692307692</v>
      </c>
      <c r="N20" s="208">
        <v>22.42307692307692</v>
      </c>
      <c r="O20" s="208">
        <v>22.42307692307692</v>
      </c>
      <c r="P20" s="208">
        <v>22.42307692307692</v>
      </c>
      <c r="Q20" s="208">
        <v>22.42307692307692</v>
      </c>
      <c r="R20" s="208">
        <v>22.42307692307692</v>
      </c>
      <c r="S20" s="208">
        <v>22.42307692307692</v>
      </c>
      <c r="T20" s="208">
        <v>22.42307692307692</v>
      </c>
      <c r="U20" s="208">
        <v>22.42307692307692</v>
      </c>
      <c r="V20" s="208">
        <v>22.42307692307692</v>
      </c>
      <c r="W20" s="208">
        <v>22.42307692307692</v>
      </c>
      <c r="X20" s="208">
        <v>22.42307692307692</v>
      </c>
      <c r="Y20" s="208">
        <v>22.42307692307692</v>
      </c>
      <c r="Z20" s="208">
        <v>22.42307692307692</v>
      </c>
      <c r="AA20" s="208">
        <v>22.42307692307692</v>
      </c>
      <c r="AB20" s="208">
        <v>22.42307692307692</v>
      </c>
      <c r="AC20" s="208">
        <v>22.42307692307692</v>
      </c>
      <c r="AD20" s="208">
        <v>22.42307692307692</v>
      </c>
      <c r="AE20" s="208">
        <v>22.42307692307692</v>
      </c>
      <c r="AF20" s="208">
        <v>22.42307692307692</v>
      </c>
      <c r="AG20" s="208">
        <v>22.42307692307692</v>
      </c>
      <c r="AH20" s="208">
        <v>22.42307692307692</v>
      </c>
      <c r="AI20" s="208">
        <v>22.42307692307692</v>
      </c>
      <c r="AJ20" s="208">
        <v>22.42307692307692</v>
      </c>
      <c r="AK20" s="208">
        <v>22.42307692307692</v>
      </c>
      <c r="AL20" s="208">
        <v>22.42307692307692</v>
      </c>
      <c r="AM20" s="208">
        <v>22.42307692307692</v>
      </c>
      <c r="AN20" s="208">
        <v>22.42307692307692</v>
      </c>
      <c r="AO20" s="208">
        <v>22.42307692307692</v>
      </c>
      <c r="AP20" s="208">
        <v>22.42307692307692</v>
      </c>
    </row>
    <row r="21" spans="1:42">
      <c r="B21" t="s">
        <v>10</v>
      </c>
      <c r="C21" s="208">
        <v>15.865384615384613</v>
      </c>
      <c r="D21" s="208">
        <v>15.865384615384613</v>
      </c>
      <c r="E21" s="208">
        <v>15.865384615384613</v>
      </c>
      <c r="F21" s="208">
        <v>15.865384615384613</v>
      </c>
      <c r="G21" s="208">
        <v>15.865384615384613</v>
      </c>
      <c r="H21" s="208">
        <v>15.865384615384613</v>
      </c>
      <c r="I21" s="208">
        <v>15.865384615384613</v>
      </c>
      <c r="J21" s="208">
        <v>15.865384615384613</v>
      </c>
      <c r="K21" s="208">
        <v>15.865384615384613</v>
      </c>
      <c r="L21" s="208">
        <v>15.865384615384613</v>
      </c>
      <c r="M21" s="208">
        <v>15.865384615384613</v>
      </c>
      <c r="N21" s="208">
        <v>15.865384615384613</v>
      </c>
      <c r="O21" s="208">
        <v>15.865384615384613</v>
      </c>
      <c r="P21" s="208">
        <v>15.865384615384613</v>
      </c>
      <c r="Q21" s="208">
        <v>15.865384615384613</v>
      </c>
      <c r="R21" s="208">
        <v>15.865384615384613</v>
      </c>
      <c r="S21" s="208">
        <v>15.865384615384613</v>
      </c>
      <c r="T21" s="208">
        <v>15.865384615384613</v>
      </c>
      <c r="U21" s="208">
        <v>15.865384615384613</v>
      </c>
      <c r="V21" s="208">
        <v>15.865384615384613</v>
      </c>
      <c r="W21" s="208">
        <v>15.865384615384613</v>
      </c>
      <c r="X21" s="208">
        <v>15.865384615384613</v>
      </c>
      <c r="Y21" s="208">
        <v>15.865384615384613</v>
      </c>
      <c r="Z21" s="208">
        <v>15.865384615384613</v>
      </c>
      <c r="AA21" s="208">
        <v>15.865384615384613</v>
      </c>
      <c r="AB21" s="208">
        <v>15.865384615384613</v>
      </c>
      <c r="AC21" s="208">
        <v>15.865384615384613</v>
      </c>
      <c r="AD21" s="208">
        <v>15.865384615384613</v>
      </c>
      <c r="AE21" s="208">
        <v>15.865384615384613</v>
      </c>
      <c r="AF21" s="208">
        <v>15.865384615384613</v>
      </c>
      <c r="AG21" s="208">
        <v>15.865384615384613</v>
      </c>
      <c r="AH21" s="208">
        <v>15.865384615384613</v>
      </c>
      <c r="AI21" s="208">
        <v>15.865384615384613</v>
      </c>
      <c r="AJ21" s="208">
        <v>15.865384615384613</v>
      </c>
      <c r="AK21" s="208">
        <v>15.865384615384613</v>
      </c>
      <c r="AL21" s="208">
        <v>15.865384615384613</v>
      </c>
      <c r="AM21" s="208">
        <v>15.865384615384613</v>
      </c>
      <c r="AN21" s="208">
        <v>15.865384615384613</v>
      </c>
      <c r="AO21" s="208">
        <v>15.865384615384613</v>
      </c>
      <c r="AP21" s="208">
        <v>15.865384615384613</v>
      </c>
    </row>
    <row r="22" spans="1:42" ht="15" thickBot="1">
      <c r="B22" t="s">
        <v>11</v>
      </c>
      <c r="C22" s="211">
        <v>9.7307692307692299</v>
      </c>
      <c r="D22" s="211">
        <v>9.7307692307692299</v>
      </c>
      <c r="E22" s="211">
        <v>9.7307692307692299</v>
      </c>
      <c r="F22" s="211">
        <v>9.7307692307692299</v>
      </c>
      <c r="G22" s="211">
        <v>9.7307692307692299</v>
      </c>
      <c r="H22" s="211">
        <v>9.7307692307692299</v>
      </c>
      <c r="I22" s="211">
        <v>9.7307692307692299</v>
      </c>
      <c r="J22" s="211">
        <v>9.7307692307692299</v>
      </c>
      <c r="K22" s="211">
        <v>9.7307692307692299</v>
      </c>
      <c r="L22" s="211">
        <v>9.7307692307692299</v>
      </c>
      <c r="M22" s="211">
        <v>9.7307692307692299</v>
      </c>
      <c r="N22" s="211">
        <v>9.7307692307692299</v>
      </c>
      <c r="O22" s="211">
        <v>9.7307692307692299</v>
      </c>
      <c r="P22" s="211">
        <v>9.7307692307692299</v>
      </c>
      <c r="Q22" s="211">
        <v>9.7307692307692299</v>
      </c>
      <c r="R22" s="211">
        <v>9.7307692307692299</v>
      </c>
      <c r="S22" s="211">
        <v>9.7307692307692299</v>
      </c>
      <c r="T22" s="211">
        <v>9.7307692307692299</v>
      </c>
      <c r="U22" s="211">
        <v>9.7307692307692299</v>
      </c>
      <c r="V22" s="211">
        <v>9.7307692307692299</v>
      </c>
      <c r="W22" s="211">
        <v>9.7307692307692299</v>
      </c>
      <c r="X22" s="211">
        <v>9.7307692307692299</v>
      </c>
      <c r="Y22" s="211">
        <v>9.7307692307692299</v>
      </c>
      <c r="Z22" s="211">
        <v>9.7307692307692299</v>
      </c>
      <c r="AA22" s="211">
        <v>9.7307692307692299</v>
      </c>
      <c r="AB22" s="211">
        <v>9.7307692307692299</v>
      </c>
      <c r="AC22" s="211">
        <v>9.7307692307692299</v>
      </c>
      <c r="AD22" s="211">
        <v>9.7307692307692299</v>
      </c>
      <c r="AE22" s="211">
        <v>9.7307692307692299</v>
      </c>
      <c r="AF22" s="211">
        <v>9.7307692307692299</v>
      </c>
      <c r="AG22" s="211">
        <v>9.7307692307692299</v>
      </c>
      <c r="AH22" s="211">
        <v>9.7307692307692299</v>
      </c>
      <c r="AI22" s="211">
        <v>9.7307692307692299</v>
      </c>
      <c r="AJ22" s="211">
        <v>9.7307692307692299</v>
      </c>
      <c r="AK22" s="211">
        <v>9.7307692307692299</v>
      </c>
      <c r="AL22" s="211">
        <v>9.7307692307692299</v>
      </c>
      <c r="AM22" s="211">
        <v>9.7307692307692299</v>
      </c>
      <c r="AN22" s="211">
        <v>9.7307692307692299</v>
      </c>
      <c r="AO22" s="211">
        <v>9.7307692307692299</v>
      </c>
      <c r="AP22" s="211">
        <v>9.7307692307692299</v>
      </c>
    </row>
    <row r="23" spans="1:42">
      <c r="C23" s="148"/>
      <c r="D23" s="148"/>
      <c r="E23" s="148"/>
      <c r="F23" s="148"/>
      <c r="G23" s="148"/>
      <c r="H23" s="148"/>
      <c r="I23" s="148"/>
      <c r="J23" s="148">
        <f t="shared" ref="J23:AP23" si="0">SUM(J18:J22)</f>
        <v>63.313461538461524</v>
      </c>
      <c r="K23" s="148">
        <f t="shared" si="0"/>
        <v>63.313461538461524</v>
      </c>
      <c r="L23" s="148">
        <f t="shared" si="0"/>
        <v>63.313461538461524</v>
      </c>
      <c r="M23" s="148">
        <f t="shared" si="0"/>
        <v>63.313461538461524</v>
      </c>
      <c r="N23" s="148">
        <f t="shared" si="0"/>
        <v>63.313461538461524</v>
      </c>
      <c r="O23" s="148">
        <f t="shared" si="0"/>
        <v>63.313461538461524</v>
      </c>
      <c r="P23" s="148">
        <f t="shared" si="0"/>
        <v>63.313461538461524</v>
      </c>
      <c r="Q23" s="148">
        <f t="shared" si="0"/>
        <v>63.313461538461524</v>
      </c>
      <c r="R23" s="148">
        <f>SUM(R18:R22)</f>
        <v>63.313461538461524</v>
      </c>
      <c r="S23" s="148">
        <f t="shared" si="0"/>
        <v>63.313461538461524</v>
      </c>
      <c r="T23" s="148">
        <f t="shared" si="0"/>
        <v>63.313461538461524</v>
      </c>
      <c r="U23" s="148">
        <f t="shared" si="0"/>
        <v>63.313461538461524</v>
      </c>
      <c r="V23" s="148">
        <f t="shared" si="0"/>
        <v>63.313461538461524</v>
      </c>
      <c r="W23" s="148">
        <f t="shared" si="0"/>
        <v>63.313461538461524</v>
      </c>
      <c r="X23" s="148">
        <f t="shared" si="0"/>
        <v>63.313461538461524</v>
      </c>
      <c r="Y23" s="148">
        <f t="shared" si="0"/>
        <v>63.313461538461524</v>
      </c>
      <c r="Z23" s="148">
        <f t="shared" si="0"/>
        <v>63.313461538461524</v>
      </c>
      <c r="AA23" s="148">
        <f t="shared" si="0"/>
        <v>63.313461538461524</v>
      </c>
      <c r="AB23" s="148">
        <f t="shared" si="0"/>
        <v>63.313461538461524</v>
      </c>
      <c r="AC23" s="148">
        <f t="shared" si="0"/>
        <v>63.313461538461524</v>
      </c>
      <c r="AD23" s="148">
        <f t="shared" si="0"/>
        <v>63.313461538461524</v>
      </c>
      <c r="AE23" s="148">
        <f t="shared" si="0"/>
        <v>63.313461538461524</v>
      </c>
      <c r="AF23" s="148">
        <f t="shared" si="0"/>
        <v>63.313461538461524</v>
      </c>
      <c r="AG23" s="148">
        <f t="shared" si="0"/>
        <v>63.313461538461524</v>
      </c>
      <c r="AH23" s="148">
        <f t="shared" si="0"/>
        <v>63.313461538461524</v>
      </c>
      <c r="AI23" s="148">
        <f t="shared" si="0"/>
        <v>63.313461538461524</v>
      </c>
      <c r="AJ23" s="148">
        <f t="shared" si="0"/>
        <v>63.313461538461524</v>
      </c>
      <c r="AK23" s="148">
        <f t="shared" si="0"/>
        <v>63.313461538461524</v>
      </c>
      <c r="AL23" s="148">
        <f t="shared" si="0"/>
        <v>63.313461538461524</v>
      </c>
      <c r="AM23" s="148">
        <f t="shared" si="0"/>
        <v>63.313461538461524</v>
      </c>
      <c r="AN23" s="148">
        <f t="shared" si="0"/>
        <v>63.313461538461524</v>
      </c>
      <c r="AO23" s="148">
        <f t="shared" si="0"/>
        <v>63.313461538461524</v>
      </c>
      <c r="AP23" s="148">
        <f t="shared" si="0"/>
        <v>63.313461538461524</v>
      </c>
    </row>
    <row r="25" spans="1:42">
      <c r="A25" t="s">
        <v>210</v>
      </c>
      <c r="B25" s="21"/>
      <c r="C25" s="21"/>
    </row>
    <row r="26" spans="1:42">
      <c r="B26" t="s">
        <v>8</v>
      </c>
      <c r="C26" s="139" t="s">
        <v>74</v>
      </c>
      <c r="D26" s="140">
        <f>COUNTIF(D36:D403,"LT-CAD")*2</f>
        <v>12</v>
      </c>
      <c r="E26" s="140">
        <f>COUNTIF(E36:E403,"LT-CAD")*2</f>
        <v>8</v>
      </c>
      <c r="F26" s="140">
        <f>COUNTIF(F36:F403,"LT-CAD")*2</f>
        <v>4</v>
      </c>
      <c r="G26" s="140">
        <f>COUNTIF(G36:G403,"LT-CAD")*2</f>
        <v>4</v>
      </c>
      <c r="H26" s="140">
        <f>COUNTIF(H36:H403,"LT-CAD")*2</f>
        <v>4</v>
      </c>
      <c r="I26" s="140">
        <f>COUNTIF(I36:I403,"LT-CAD")*2</f>
        <v>0</v>
      </c>
      <c r="J26" s="140">
        <f>COUNTIF(J36:J403,"LT-CAD")*2</f>
        <v>0</v>
      </c>
      <c r="K26" s="140">
        <f>COUNTIF(K36:K403,"LT-CAD")*2</f>
        <v>2</v>
      </c>
      <c r="L26" s="140">
        <f>COUNTIF(L36:L403,"LT-CAD")*2</f>
        <v>2</v>
      </c>
      <c r="M26" s="140">
        <f>COUNTIF(M36:M403,"LT-CAD")*2</f>
        <v>4</v>
      </c>
      <c r="N26" s="140">
        <f>COUNTIF(N36:N403,"LT-CAD")*2</f>
        <v>4</v>
      </c>
      <c r="O26" s="140">
        <f>COUNTIF(O36:O403,"LT-CAD")*2</f>
        <v>0</v>
      </c>
      <c r="P26" s="140">
        <f>COUNTIF(P36:P403,"LT-CAD")*2</f>
        <v>8</v>
      </c>
      <c r="Q26" s="140">
        <f>COUNTIF(Q36:Q403,"LT-CAD")*2</f>
        <v>10</v>
      </c>
      <c r="R26" s="140">
        <f>COUNTIF(R36:R403,"LT-CAD")*2</f>
        <v>2</v>
      </c>
      <c r="S26" s="140">
        <f>COUNTIF(S36:S403,"LT-CAD")*2</f>
        <v>2</v>
      </c>
      <c r="T26" s="140">
        <f>COUNTIF(T36:T403,"LT-CAD")*2</f>
        <v>2</v>
      </c>
      <c r="U26" s="140">
        <f>COUNTIF(U36:U403,"LT-CAD")*2</f>
        <v>6</v>
      </c>
      <c r="V26" s="140">
        <f>COUNTIF(V36:V403,"LT-CAD")*2</f>
        <v>6</v>
      </c>
      <c r="W26" s="140">
        <f>COUNTIF(W36:W403,"LT-CAD")*2</f>
        <v>8</v>
      </c>
      <c r="X26" s="140">
        <f>COUNTIF(X36:X403,"LT-CAD")*2</f>
        <v>8</v>
      </c>
      <c r="Y26" s="140">
        <f>COUNTIF(Y36:Y403,"LT-CAD")*2</f>
        <v>8</v>
      </c>
      <c r="Z26" s="140">
        <f>COUNTIF(Z36:Z403,"LT-CAD")*2</f>
        <v>8</v>
      </c>
      <c r="AA26" s="140">
        <f>COUNTIF(AA36:AA403,"LT-CAD")*2</f>
        <v>12</v>
      </c>
      <c r="AB26" s="140">
        <f>COUNTIF(AB36:AB403,"LT-CAD")*2</f>
        <v>16</v>
      </c>
      <c r="AC26" s="140">
        <f>COUNTIF(AC36:AC403,"LT-CAD")*2</f>
        <v>18</v>
      </c>
      <c r="AD26" s="140">
        <f>COUNTIF(AD36:AD403,"LT-CAD")*2</f>
        <v>16</v>
      </c>
      <c r="AE26" s="140">
        <f>COUNTIF(AE36:AE403,"LT-CAD")*2</f>
        <v>20</v>
      </c>
      <c r="AF26" s="140">
        <f>COUNTIF(AF36:AF403,"LT-CAD")*2</f>
        <v>16</v>
      </c>
      <c r="AG26" s="140">
        <f>COUNTIF(AG36:AG403,"LT-CAD")*2</f>
        <v>16</v>
      </c>
      <c r="AH26" s="140">
        <f>COUNTIF(AH36:AH403,"LT-CAD")*2</f>
        <v>16</v>
      </c>
      <c r="AI26" s="140">
        <f>COUNTIF(AI36:AI403,"LT-CAD")*2</f>
        <v>18</v>
      </c>
      <c r="AJ26" s="140">
        <f>COUNTIF(AJ36:AJ403,"LT-CAD")*2</f>
        <v>14</v>
      </c>
      <c r="AK26" s="140">
        <f>COUNTIF(AK36:AK403,"LT-CAD")*2</f>
        <v>16</v>
      </c>
      <c r="AL26" s="140">
        <f>COUNTIF(AL36:AL403,"LT-CAD")*2</f>
        <v>10</v>
      </c>
      <c r="AM26" s="140">
        <f>COUNTIF(AM36:AM403,"LT-CAD")*2</f>
        <v>6</v>
      </c>
      <c r="AN26" s="140">
        <f>COUNTIF(AN36:AN403,"LT-CAD")*2</f>
        <v>4</v>
      </c>
      <c r="AO26" s="140">
        <f>COUNTIF(AO36:AO403,"LT-CAD")*2</f>
        <v>4</v>
      </c>
      <c r="AP26" s="140">
        <f>COUNTIF(AP36:AP403,"LT-CAD")*2</f>
        <v>0</v>
      </c>
    </row>
    <row r="27" spans="1:42">
      <c r="B27" t="s">
        <v>11</v>
      </c>
      <c r="C27" s="141" t="s">
        <v>75</v>
      </c>
      <c r="D27" s="142">
        <f>COUNTIF(D36:D403,"LT-FO")*2</f>
        <v>34</v>
      </c>
      <c r="E27" s="142">
        <f>COUNTIF(E36:E403,"LT-FO")*2</f>
        <v>34</v>
      </c>
      <c r="F27" s="142">
        <f>COUNTIF(F36:F403,"LT-FO")*2</f>
        <v>38</v>
      </c>
      <c r="G27" s="142">
        <f>COUNTIF(G36:G403,"LT-FO")*2</f>
        <v>36</v>
      </c>
      <c r="H27" s="142">
        <f>COUNTIF(H36:H403,"LT-FO")*2</f>
        <v>20</v>
      </c>
      <c r="I27" s="142">
        <f>COUNTIF(I36:I403,"LT-FO")*2</f>
        <v>12</v>
      </c>
      <c r="J27" s="142">
        <f>COUNTIF(J36:J403,"LT-FO")*2</f>
        <v>12</v>
      </c>
      <c r="K27" s="142">
        <f>COUNTIF(K36:K403,"LT-FO")*2</f>
        <v>4</v>
      </c>
      <c r="L27" s="142">
        <f>COUNTIF(L36:L403,"LT-FO")*2</f>
        <v>0</v>
      </c>
      <c r="M27" s="142">
        <f>COUNTIF(M36:M403,"LT-FO")*2</f>
        <v>2</v>
      </c>
      <c r="N27" s="142">
        <f>COUNTIF(N36:N403,"LT-FO")*2</f>
        <v>2</v>
      </c>
      <c r="O27" s="142">
        <f>COUNTIF(O36:O403,"LT-FO")*2</f>
        <v>4</v>
      </c>
      <c r="P27" s="142">
        <f>COUNTIF(P36:P403,"LT-FO")*2</f>
        <v>4</v>
      </c>
      <c r="Q27" s="142">
        <f>COUNTIF(Q36:Q403,"LT-FO")*2</f>
        <v>0</v>
      </c>
      <c r="R27" s="142">
        <f>COUNTIF(R36:R403,"LT-FO")*2</f>
        <v>8</v>
      </c>
      <c r="S27" s="142">
        <f>COUNTIF(S36:S403,"LT-FO")*2</f>
        <v>10</v>
      </c>
      <c r="T27" s="142">
        <f>COUNTIF(T36:T403,"LT-FO")*2</f>
        <v>2</v>
      </c>
      <c r="U27" s="142">
        <f>COUNTIF(U36:U403,"LT-FO")*2</f>
        <v>2</v>
      </c>
      <c r="V27" s="142">
        <f>COUNTIF(V36:V403,"LT-FO")*2</f>
        <v>2</v>
      </c>
      <c r="W27" s="142">
        <f>COUNTIF(W36:W403,"LT-FO")*2</f>
        <v>10</v>
      </c>
      <c r="X27" s="142">
        <f>COUNTIF(X36:X403,"LT-FO")*2</f>
        <v>22</v>
      </c>
      <c r="Y27" s="142">
        <f>COUNTIF(Y36:Y403,"LT-FO")*2</f>
        <v>28</v>
      </c>
      <c r="Z27" s="142">
        <f>COUNTIF(Z36:Z403,"LT-FO")*2</f>
        <v>28</v>
      </c>
      <c r="AA27" s="142">
        <f>COUNTIF(AA36:AA403,"LT-FO")*2</f>
        <v>28</v>
      </c>
      <c r="AB27" s="142">
        <f>COUNTIF(AB36:AB403,"LT-FO")*2</f>
        <v>26</v>
      </c>
      <c r="AC27" s="142">
        <f>COUNTIF(AC36:AC403,"LT-FO")*2</f>
        <v>24</v>
      </c>
      <c r="AD27" s="142">
        <f>COUNTIF(AD36:AD403,"LT-FO")*2</f>
        <v>26</v>
      </c>
      <c r="AE27" s="142">
        <f>COUNTIF(AE36:AE403,"LT-FO")*2</f>
        <v>22</v>
      </c>
      <c r="AF27" s="142">
        <f>COUNTIF(AF36:AF403,"LT-FO")*2</f>
        <v>20</v>
      </c>
      <c r="AG27" s="142">
        <f>COUNTIF(AG36:AG403,"LT-FO")*2</f>
        <v>22</v>
      </c>
      <c r="AH27" s="142">
        <f>COUNTIF(AH36:AH403,"LT-FO")*2</f>
        <v>26</v>
      </c>
      <c r="AI27" s="142">
        <f>COUNTIF(AI36:AI403,"LT-FO")*2</f>
        <v>16</v>
      </c>
      <c r="AJ27" s="142">
        <f>COUNTIF(AJ36:AJ403,"LT-FO")*2</f>
        <v>14</v>
      </c>
      <c r="AK27" s="142">
        <f>COUNTIF(AK36:AK403,"LT-FO")*2</f>
        <v>14</v>
      </c>
      <c r="AL27" s="142">
        <f>COUNTIF(AL36:AL403,"LT-FO")*2</f>
        <v>20</v>
      </c>
      <c r="AM27" s="142">
        <f>COUNTIF(AM36:AM403,"LT-FO")*2</f>
        <v>18</v>
      </c>
      <c r="AN27" s="142">
        <f>COUNTIF(AN36:AN403,"LT-FO")*2</f>
        <v>18</v>
      </c>
      <c r="AO27" s="142">
        <f>COUNTIF(AO36:AO403,"LT-FO")*2</f>
        <v>6</v>
      </c>
      <c r="AP27" s="142">
        <f>COUNTIF(AP36:AP403,"LT-FO")*2</f>
        <v>6</v>
      </c>
    </row>
    <row r="28" spans="1:42">
      <c r="B28" t="s">
        <v>10</v>
      </c>
      <c r="C28" s="143" t="s">
        <v>76</v>
      </c>
      <c r="D28" s="144">
        <f>COUNTIF(D36:D403,"LT-CP")*2</f>
        <v>28</v>
      </c>
      <c r="E28" s="144">
        <f>COUNTIF(E36:E403,"LT-CP")*2</f>
        <v>24</v>
      </c>
      <c r="F28" s="144">
        <f>COUNTIF(F36:F403,"LT-CP")*2</f>
        <v>24</v>
      </c>
      <c r="G28" s="144">
        <f>COUNTIF(G36:G403,"LT-CP")*2</f>
        <v>12</v>
      </c>
      <c r="H28" s="144">
        <f>COUNTIF(H36:H403,"LT-CP")*2</f>
        <v>12</v>
      </c>
      <c r="I28" s="144">
        <f>COUNTIF(I36:I403,"LT-CP")*2</f>
        <v>0</v>
      </c>
      <c r="J28" s="144">
        <f>COUNTIF(J36:J403,"LT-CP")*2</f>
        <v>0</v>
      </c>
      <c r="K28" s="144">
        <f>COUNTIF(K36:K403,"LT-CP")*2</f>
        <v>0</v>
      </c>
      <c r="L28" s="144">
        <f>COUNTIF(L36:L403,"LT-CP")*2</f>
        <v>0</v>
      </c>
      <c r="M28" s="144">
        <f>COUNTIF(M36:M403,"LT-CP")*2</f>
        <v>0</v>
      </c>
      <c r="N28" s="144">
        <f>COUNTIF(N36:N403,"LT-CP")*2</f>
        <v>0</v>
      </c>
      <c r="O28" s="144">
        <f>COUNTIF(O36:O403,"LT-CP")*2</f>
        <v>0</v>
      </c>
      <c r="P28" s="144">
        <f>COUNTIF(P36:P403,"LT-CP")*2</f>
        <v>0</v>
      </c>
      <c r="Q28" s="144">
        <f>COUNTIF(Q36:Q403,"LT-CP")*2</f>
        <v>0</v>
      </c>
      <c r="R28" s="144">
        <f>COUNTIF(R36:R403,"LT-CP")*2</f>
        <v>0</v>
      </c>
      <c r="S28" s="144">
        <f>COUNTIF(S36:S403,"LT-CP")*2</f>
        <v>0</v>
      </c>
      <c r="T28" s="144">
        <f>COUNTIF(T36:T403,"LT-CP")*2</f>
        <v>0</v>
      </c>
      <c r="U28" s="144">
        <f>COUNTIF(U36:U403,"LT-CP")*2</f>
        <v>0</v>
      </c>
      <c r="V28" s="144">
        <f>COUNTIF(V36:V403,"LT-CP")*2</f>
        <v>8</v>
      </c>
      <c r="W28" s="144">
        <f>COUNTIF(W36:W403,"LT-CP")*2</f>
        <v>8</v>
      </c>
      <c r="X28" s="144">
        <f>COUNTIF(X36:X403,"LT-CP")*2</f>
        <v>14</v>
      </c>
      <c r="Y28" s="144">
        <f>COUNTIF(Y36:Y403,"LT-CP")*2</f>
        <v>14</v>
      </c>
      <c r="Z28" s="144">
        <f>COUNTIF(Z36:Z403,"LT-CP")*2</f>
        <v>20</v>
      </c>
      <c r="AA28" s="144">
        <f>COUNTIF(AA36:AA403,"LT-CP")*2</f>
        <v>20</v>
      </c>
      <c r="AB28" s="144">
        <f>COUNTIF(AB36:AB403,"LT-CP")*2</f>
        <v>18</v>
      </c>
      <c r="AC28" s="144">
        <f>COUNTIF(AC36:AC403,"LT-CP")*2</f>
        <v>18</v>
      </c>
      <c r="AD28" s="144">
        <f>COUNTIF(AD36:AD403,"LT-CP")*2</f>
        <v>22</v>
      </c>
      <c r="AE28" s="144">
        <f>COUNTIF(AE36:AE403,"LT-CP")*2</f>
        <v>22</v>
      </c>
      <c r="AF28" s="144">
        <f>COUNTIF(AF36:AF403,"LT-CP")*2</f>
        <v>24</v>
      </c>
      <c r="AG28" s="144">
        <f>COUNTIF(AG36:AG403,"LT-CP")*2</f>
        <v>24</v>
      </c>
      <c r="AH28" s="144">
        <f>COUNTIF(AH36:AH403,"LT-CP")*2</f>
        <v>22</v>
      </c>
      <c r="AI28" s="144">
        <f>COUNTIF(AI36:AI403,"LT-CP")*2</f>
        <v>22</v>
      </c>
      <c r="AJ28" s="144">
        <f>COUNTIF(AJ36:AJ403,"LT-CP")*2</f>
        <v>12</v>
      </c>
      <c r="AK28" s="144">
        <f>COUNTIF(AK36:AK403,"LT-CP")*2</f>
        <v>12</v>
      </c>
      <c r="AL28" s="144">
        <f>COUNTIF(AL36:AL403,"LT-CP")*2</f>
        <v>4</v>
      </c>
      <c r="AM28" s="144">
        <f>COUNTIF(AM36:AM403,"LT-CP")*2</f>
        <v>4</v>
      </c>
      <c r="AN28" s="144">
        <f>COUNTIF(AN36:AN403,"LT-CP")*2</f>
        <v>0</v>
      </c>
      <c r="AO28" s="144">
        <f>COUNTIF(AO36:AO403,"LT-CP")*2</f>
        <v>0</v>
      </c>
      <c r="AP28" s="144">
        <f>COUNTIF(AP36:AP403,"LT-CP")*2</f>
        <v>0</v>
      </c>
    </row>
    <row r="29" spans="1:42">
      <c r="A29" t="s">
        <v>211</v>
      </c>
      <c r="C29" s="145" t="s">
        <v>74</v>
      </c>
      <c r="D29" s="190">
        <f t="shared" ref="D29:AP29" si="1">SUM(D18:D20)-D26</f>
        <v>25.717307692307685</v>
      </c>
      <c r="E29" s="190">
        <f t="shared" si="1"/>
        <v>29.717307692307685</v>
      </c>
      <c r="F29" s="190">
        <f t="shared" si="1"/>
        <v>33.717307692307685</v>
      </c>
      <c r="G29" s="190">
        <f t="shared" si="1"/>
        <v>33.717307692307685</v>
      </c>
      <c r="H29" s="190">
        <f t="shared" si="1"/>
        <v>33.717307692307685</v>
      </c>
      <c r="I29" s="190">
        <f t="shared" si="1"/>
        <v>37.717307692307685</v>
      </c>
      <c r="J29" s="190">
        <f t="shared" si="1"/>
        <v>37.717307692307685</v>
      </c>
      <c r="K29" s="190">
        <f>SUM(K18:K20)-K26</f>
        <v>35.717307692307685</v>
      </c>
      <c r="L29" s="190">
        <f t="shared" si="1"/>
        <v>35.717307692307685</v>
      </c>
      <c r="M29" s="190">
        <f t="shared" si="1"/>
        <v>33.717307692307685</v>
      </c>
      <c r="N29" s="190">
        <f t="shared" si="1"/>
        <v>33.717307692307685</v>
      </c>
      <c r="O29" s="190">
        <f t="shared" si="1"/>
        <v>37.717307692307685</v>
      </c>
      <c r="P29" s="190">
        <f t="shared" si="1"/>
        <v>29.717307692307685</v>
      </c>
      <c r="Q29" s="190">
        <f t="shared" si="1"/>
        <v>27.717307692307685</v>
      </c>
      <c r="R29" s="190">
        <f t="shared" si="1"/>
        <v>35.717307692307685</v>
      </c>
      <c r="S29" s="190">
        <f t="shared" si="1"/>
        <v>35.717307692307685</v>
      </c>
      <c r="T29" s="190">
        <f t="shared" si="1"/>
        <v>35.717307692307685</v>
      </c>
      <c r="U29" s="190">
        <f t="shared" si="1"/>
        <v>31.717307692307685</v>
      </c>
      <c r="V29" s="190">
        <f t="shared" si="1"/>
        <v>31.717307692307685</v>
      </c>
      <c r="W29" s="190">
        <f t="shared" si="1"/>
        <v>29.717307692307685</v>
      </c>
      <c r="X29" s="190">
        <f>SUM(X18:X20)-X26</f>
        <v>29.717307692307685</v>
      </c>
      <c r="Y29" s="190">
        <f t="shared" si="1"/>
        <v>29.717307692307685</v>
      </c>
      <c r="Z29" s="190">
        <f t="shared" si="1"/>
        <v>29.717307692307685</v>
      </c>
      <c r="AA29" s="190">
        <f t="shared" si="1"/>
        <v>25.717307692307685</v>
      </c>
      <c r="AB29" s="190">
        <f t="shared" si="1"/>
        <v>21.717307692307685</v>
      </c>
      <c r="AC29" s="190">
        <f t="shared" si="1"/>
        <v>19.717307692307685</v>
      </c>
      <c r="AD29" s="190">
        <f>SUM(AD18:AD20)-AD26</f>
        <v>21.717307692307685</v>
      </c>
      <c r="AE29" s="190">
        <f t="shared" si="1"/>
        <v>17.717307692307685</v>
      </c>
      <c r="AF29" s="190">
        <f t="shared" si="1"/>
        <v>21.717307692307685</v>
      </c>
      <c r="AG29" s="190">
        <f t="shared" si="1"/>
        <v>21.717307692307685</v>
      </c>
      <c r="AH29" s="190">
        <f t="shared" si="1"/>
        <v>21.717307692307685</v>
      </c>
      <c r="AI29" s="190">
        <f t="shared" si="1"/>
        <v>19.717307692307685</v>
      </c>
      <c r="AJ29" s="190">
        <f t="shared" si="1"/>
        <v>23.717307692307685</v>
      </c>
      <c r="AK29" s="190">
        <f t="shared" si="1"/>
        <v>21.717307692307685</v>
      </c>
      <c r="AL29" s="190">
        <f t="shared" si="1"/>
        <v>27.717307692307685</v>
      </c>
      <c r="AM29" s="190">
        <f t="shared" si="1"/>
        <v>31.717307692307685</v>
      </c>
      <c r="AN29" s="190">
        <f t="shared" si="1"/>
        <v>33.717307692307685</v>
      </c>
      <c r="AO29" s="190">
        <f t="shared" si="1"/>
        <v>33.717307692307685</v>
      </c>
      <c r="AP29" s="190">
        <f t="shared" si="1"/>
        <v>37.717307692307685</v>
      </c>
    </row>
    <row r="30" spans="1:42">
      <c r="C30" s="141" t="s">
        <v>76</v>
      </c>
      <c r="D30" s="142">
        <f t="shared" ref="D30:AP30" si="2">IF(D29&gt;0,(SUM(D18:D20)-D26)+D21-D28,IF(D28&gt;D21,D28-D21,D21-D28))</f>
        <v>13.582692307692298</v>
      </c>
      <c r="E30" s="142">
        <f t="shared" si="2"/>
        <v>21.582692307692298</v>
      </c>
      <c r="F30" s="142">
        <f t="shared" si="2"/>
        <v>25.582692307692298</v>
      </c>
      <c r="G30" s="142">
        <f t="shared" si="2"/>
        <v>37.582692307692298</v>
      </c>
      <c r="H30" s="142">
        <f t="shared" si="2"/>
        <v>37.582692307692298</v>
      </c>
      <c r="I30" s="142">
        <f t="shared" si="2"/>
        <v>53.582692307692298</v>
      </c>
      <c r="J30" s="142">
        <f t="shared" si="2"/>
        <v>53.582692307692298</v>
      </c>
      <c r="K30" s="142">
        <f t="shared" si="2"/>
        <v>51.582692307692298</v>
      </c>
      <c r="L30" s="142">
        <f t="shared" si="2"/>
        <v>51.582692307692298</v>
      </c>
      <c r="M30" s="142">
        <f t="shared" si="2"/>
        <v>49.582692307692298</v>
      </c>
      <c r="N30" s="142">
        <f t="shared" si="2"/>
        <v>49.582692307692298</v>
      </c>
      <c r="O30" s="142">
        <f t="shared" si="2"/>
        <v>53.582692307692298</v>
      </c>
      <c r="P30" s="142">
        <f t="shared" si="2"/>
        <v>45.582692307692298</v>
      </c>
      <c r="Q30" s="142">
        <f t="shared" si="2"/>
        <v>43.582692307692298</v>
      </c>
      <c r="R30" s="142">
        <f t="shared" si="2"/>
        <v>51.582692307692298</v>
      </c>
      <c r="S30" s="142">
        <f t="shared" si="2"/>
        <v>51.582692307692298</v>
      </c>
      <c r="T30" s="142">
        <f t="shared" si="2"/>
        <v>51.582692307692298</v>
      </c>
      <c r="U30" s="142">
        <f t="shared" si="2"/>
        <v>47.582692307692298</v>
      </c>
      <c r="V30" s="142">
        <f t="shared" si="2"/>
        <v>39.582692307692298</v>
      </c>
      <c r="W30" s="142">
        <f t="shared" si="2"/>
        <v>37.582692307692298</v>
      </c>
      <c r="X30" s="142">
        <f t="shared" si="2"/>
        <v>31.582692307692298</v>
      </c>
      <c r="Y30" s="142">
        <f t="shared" si="2"/>
        <v>31.582692307692298</v>
      </c>
      <c r="Z30" s="142">
        <f t="shared" si="2"/>
        <v>25.582692307692298</v>
      </c>
      <c r="AA30" s="142">
        <f t="shared" si="2"/>
        <v>21.582692307692298</v>
      </c>
      <c r="AB30" s="142">
        <f t="shared" si="2"/>
        <v>19.582692307692298</v>
      </c>
      <c r="AC30" s="142">
        <f t="shared" si="2"/>
        <v>17.582692307692298</v>
      </c>
      <c r="AD30" s="142">
        <f>IF(AD29&gt;0,(SUM(AD18:AD20)-AD26)+AD21-AD28,IF(AD28&gt;AD21,AD28-AD21,AD21-AD28))</f>
        <v>15.582692307692298</v>
      </c>
      <c r="AE30" s="142">
        <f t="shared" si="2"/>
        <v>11.582692307692298</v>
      </c>
      <c r="AF30" s="142">
        <f t="shared" si="2"/>
        <v>13.582692307692298</v>
      </c>
      <c r="AG30" s="142">
        <f t="shared" si="2"/>
        <v>13.582692307692298</v>
      </c>
      <c r="AH30" s="142">
        <f t="shared" si="2"/>
        <v>15.582692307692298</v>
      </c>
      <c r="AI30" s="142">
        <f t="shared" si="2"/>
        <v>13.582692307692298</v>
      </c>
      <c r="AJ30" s="142">
        <f t="shared" si="2"/>
        <v>27.582692307692298</v>
      </c>
      <c r="AK30" s="142">
        <f t="shared" si="2"/>
        <v>25.582692307692298</v>
      </c>
      <c r="AL30" s="142">
        <f t="shared" si="2"/>
        <v>39.582692307692298</v>
      </c>
      <c r="AM30" s="142">
        <f t="shared" si="2"/>
        <v>43.582692307692298</v>
      </c>
      <c r="AN30" s="142">
        <f t="shared" si="2"/>
        <v>49.582692307692298</v>
      </c>
      <c r="AO30" s="142">
        <f t="shared" si="2"/>
        <v>49.582692307692298</v>
      </c>
      <c r="AP30" s="142">
        <f t="shared" si="2"/>
        <v>53.582692307692298</v>
      </c>
    </row>
    <row r="31" spans="1:42">
      <c r="C31" s="143" t="s">
        <v>75</v>
      </c>
      <c r="D31" s="154">
        <f t="shared" ref="D31:AP31" si="3">D30+D22-D27</f>
        <v>-10.686538461538472</v>
      </c>
      <c r="E31" s="154">
        <f t="shared" si="3"/>
        <v>-2.686538461538472</v>
      </c>
      <c r="F31" s="154">
        <f t="shared" si="3"/>
        <v>-2.6865384615384755</v>
      </c>
      <c r="G31" s="154">
        <f t="shared" si="3"/>
        <v>11.313461538461524</v>
      </c>
      <c r="H31" s="154">
        <f t="shared" si="3"/>
        <v>27.313461538461524</v>
      </c>
      <c r="I31" s="154">
        <f t="shared" si="3"/>
        <v>51.313461538461524</v>
      </c>
      <c r="J31" s="154">
        <f t="shared" si="3"/>
        <v>51.313461538461524</v>
      </c>
      <c r="K31" s="154">
        <f>K30+K22-K27</f>
        <v>57.313461538461524</v>
      </c>
      <c r="L31" s="154">
        <f t="shared" si="3"/>
        <v>61.313461538461524</v>
      </c>
      <c r="M31" s="154">
        <f t="shared" si="3"/>
        <v>57.313461538461524</v>
      </c>
      <c r="N31" s="154">
        <f t="shared" si="3"/>
        <v>57.313461538461524</v>
      </c>
      <c r="O31" s="154">
        <f t="shared" si="3"/>
        <v>59.313461538461524</v>
      </c>
      <c r="P31" s="154">
        <f t="shared" si="3"/>
        <v>51.313461538461524</v>
      </c>
      <c r="Q31" s="154">
        <f t="shared" si="3"/>
        <v>53.313461538461524</v>
      </c>
      <c r="R31" s="154">
        <f t="shared" si="3"/>
        <v>53.313461538461524</v>
      </c>
      <c r="S31" s="154">
        <f t="shared" si="3"/>
        <v>51.313461538461524</v>
      </c>
      <c r="T31" s="154">
        <f t="shared" si="3"/>
        <v>59.313461538461524</v>
      </c>
      <c r="U31" s="154">
        <f t="shared" si="3"/>
        <v>55.313461538461524</v>
      </c>
      <c r="V31" s="154">
        <f t="shared" si="3"/>
        <v>47.313461538461524</v>
      </c>
      <c r="W31" s="154">
        <f>W30+W22-W27</f>
        <v>37.313461538461524</v>
      </c>
      <c r="X31" s="154">
        <f>X30+X22-X27</f>
        <v>19.313461538461524</v>
      </c>
      <c r="Y31" s="154">
        <f t="shared" si="3"/>
        <v>13.313461538461524</v>
      </c>
      <c r="Z31" s="154">
        <f t="shared" si="3"/>
        <v>7.3134615384615245</v>
      </c>
      <c r="AA31" s="154">
        <f t="shared" si="3"/>
        <v>3.313461538461528</v>
      </c>
      <c r="AB31" s="154">
        <f t="shared" si="3"/>
        <v>3.313461538461528</v>
      </c>
      <c r="AC31" s="154">
        <f t="shared" si="3"/>
        <v>3.313461538461528</v>
      </c>
      <c r="AD31" s="154">
        <f t="shared" si="3"/>
        <v>-0.68653846153847198</v>
      </c>
      <c r="AE31" s="154">
        <f t="shared" si="3"/>
        <v>-0.68653846153847198</v>
      </c>
      <c r="AF31" s="154">
        <f t="shared" si="3"/>
        <v>3.313461538461528</v>
      </c>
      <c r="AG31" s="154">
        <f t="shared" si="3"/>
        <v>1.313461538461528</v>
      </c>
      <c r="AH31" s="154">
        <f t="shared" si="3"/>
        <v>-0.68653846153847198</v>
      </c>
      <c r="AI31" s="154">
        <f t="shared" si="3"/>
        <v>7.313461538461528</v>
      </c>
      <c r="AJ31" s="154">
        <f t="shared" si="3"/>
        <v>23.313461538461524</v>
      </c>
      <c r="AK31" s="154">
        <f t="shared" si="3"/>
        <v>21.313461538461524</v>
      </c>
      <c r="AL31" s="154">
        <f t="shared" si="3"/>
        <v>29.313461538461524</v>
      </c>
      <c r="AM31" s="154">
        <f t="shared" si="3"/>
        <v>35.313461538461524</v>
      </c>
      <c r="AN31" s="154">
        <f t="shared" si="3"/>
        <v>41.313461538461524</v>
      </c>
      <c r="AO31" s="154">
        <f t="shared" si="3"/>
        <v>53.313461538461524</v>
      </c>
      <c r="AP31" s="154">
        <f t="shared" si="3"/>
        <v>57.313461538461524</v>
      </c>
    </row>
    <row r="32" spans="1:42">
      <c r="B32" t="s">
        <v>77</v>
      </c>
      <c r="C32" s="137"/>
      <c r="D32" s="138">
        <f t="shared" ref="D32:L32" si="4">SUM(D26:D28)</f>
        <v>74</v>
      </c>
      <c r="E32" s="138">
        <f t="shared" si="4"/>
        <v>66</v>
      </c>
      <c r="F32" s="138">
        <f t="shared" si="4"/>
        <v>66</v>
      </c>
      <c r="G32" s="138">
        <f t="shared" si="4"/>
        <v>52</v>
      </c>
      <c r="H32" s="138">
        <f t="shared" si="4"/>
        <v>36</v>
      </c>
      <c r="I32" s="138">
        <f t="shared" si="4"/>
        <v>12</v>
      </c>
      <c r="J32" s="138">
        <f t="shared" si="4"/>
        <v>12</v>
      </c>
      <c r="K32" s="138">
        <f t="shared" si="4"/>
        <v>6</v>
      </c>
      <c r="L32" s="138">
        <f t="shared" si="4"/>
        <v>2</v>
      </c>
      <c r="M32" s="138">
        <f>SUM(M26:M28)</f>
        <v>6</v>
      </c>
      <c r="N32" s="138">
        <f t="shared" ref="N32:AP32" si="5">SUM(N26:N28)</f>
        <v>6</v>
      </c>
      <c r="O32" s="138">
        <f t="shared" si="5"/>
        <v>4</v>
      </c>
      <c r="P32" s="138">
        <f t="shared" si="5"/>
        <v>12</v>
      </c>
      <c r="Q32" s="138">
        <f t="shared" si="5"/>
        <v>10</v>
      </c>
      <c r="R32" s="138">
        <f t="shared" si="5"/>
        <v>10</v>
      </c>
      <c r="S32" s="138">
        <f t="shared" si="5"/>
        <v>12</v>
      </c>
      <c r="T32" s="138">
        <f t="shared" si="5"/>
        <v>4</v>
      </c>
      <c r="U32" s="138">
        <f t="shared" si="5"/>
        <v>8</v>
      </c>
      <c r="V32" s="138">
        <f t="shared" si="5"/>
        <v>16</v>
      </c>
      <c r="W32" s="138">
        <f t="shared" si="5"/>
        <v>26</v>
      </c>
      <c r="X32" s="138">
        <f t="shared" si="5"/>
        <v>44</v>
      </c>
      <c r="Y32" s="138">
        <f t="shared" si="5"/>
        <v>50</v>
      </c>
      <c r="Z32" s="138">
        <f t="shared" si="5"/>
        <v>56</v>
      </c>
      <c r="AA32" s="138">
        <f>SUM(AA26:AA28)</f>
        <v>60</v>
      </c>
      <c r="AB32" s="138">
        <f t="shared" si="5"/>
        <v>60</v>
      </c>
      <c r="AC32" s="138">
        <f t="shared" si="5"/>
        <v>60</v>
      </c>
      <c r="AD32" s="138">
        <f t="shared" si="5"/>
        <v>64</v>
      </c>
      <c r="AE32" s="138">
        <f t="shared" si="5"/>
        <v>64</v>
      </c>
      <c r="AF32" s="138">
        <f t="shared" si="5"/>
        <v>60</v>
      </c>
      <c r="AG32" s="138">
        <f t="shared" si="5"/>
        <v>62</v>
      </c>
      <c r="AH32" s="138">
        <f t="shared" si="5"/>
        <v>64</v>
      </c>
      <c r="AI32" s="138">
        <f t="shared" si="5"/>
        <v>56</v>
      </c>
      <c r="AJ32" s="138">
        <f t="shared" si="5"/>
        <v>40</v>
      </c>
      <c r="AK32" s="138">
        <f t="shared" si="5"/>
        <v>42</v>
      </c>
      <c r="AL32" s="138">
        <f t="shared" si="5"/>
        <v>34</v>
      </c>
      <c r="AM32" s="138">
        <f t="shared" si="5"/>
        <v>28</v>
      </c>
      <c r="AN32" s="138">
        <f t="shared" si="5"/>
        <v>22</v>
      </c>
      <c r="AO32" s="138">
        <f t="shared" si="5"/>
        <v>10</v>
      </c>
      <c r="AP32" s="138">
        <f t="shared" si="5"/>
        <v>6</v>
      </c>
    </row>
    <row r="33" spans="1:42">
      <c r="C33" s="135"/>
      <c r="D33" s="136">
        <f t="shared" ref="D33:AP33" si="6">D31</f>
        <v>-10.686538461538472</v>
      </c>
      <c r="E33" s="136">
        <f t="shared" si="6"/>
        <v>-2.686538461538472</v>
      </c>
      <c r="F33" s="136">
        <f t="shared" si="6"/>
        <v>-2.6865384615384755</v>
      </c>
      <c r="G33" s="136">
        <f t="shared" si="6"/>
        <v>11.313461538461524</v>
      </c>
      <c r="H33" s="136">
        <f t="shared" si="6"/>
        <v>27.313461538461524</v>
      </c>
      <c r="I33" s="136">
        <f t="shared" si="6"/>
        <v>51.313461538461524</v>
      </c>
      <c r="J33" s="136">
        <f t="shared" si="6"/>
        <v>51.313461538461524</v>
      </c>
      <c r="K33" s="136">
        <f t="shared" si="6"/>
        <v>57.313461538461524</v>
      </c>
      <c r="L33" s="136">
        <f t="shared" si="6"/>
        <v>61.313461538461524</v>
      </c>
      <c r="M33" s="136">
        <f t="shared" si="6"/>
        <v>57.313461538461524</v>
      </c>
      <c r="N33" s="136">
        <f t="shared" si="6"/>
        <v>57.313461538461524</v>
      </c>
      <c r="O33" s="136">
        <f t="shared" si="6"/>
        <v>59.313461538461524</v>
      </c>
      <c r="P33" s="136">
        <f t="shared" si="6"/>
        <v>51.313461538461524</v>
      </c>
      <c r="Q33" s="136">
        <f t="shared" si="6"/>
        <v>53.313461538461524</v>
      </c>
      <c r="R33" s="136">
        <f t="shared" si="6"/>
        <v>53.313461538461524</v>
      </c>
      <c r="S33" s="136">
        <f t="shared" si="6"/>
        <v>51.313461538461524</v>
      </c>
      <c r="T33" s="136">
        <f t="shared" si="6"/>
        <v>59.313461538461524</v>
      </c>
      <c r="U33" s="136">
        <f t="shared" si="6"/>
        <v>55.313461538461524</v>
      </c>
      <c r="V33" s="136">
        <f>V31</f>
        <v>47.313461538461524</v>
      </c>
      <c r="W33" s="136">
        <f t="shared" si="6"/>
        <v>37.313461538461524</v>
      </c>
      <c r="X33" s="136">
        <f>X31</f>
        <v>19.313461538461524</v>
      </c>
      <c r="Y33" s="136">
        <f t="shared" si="6"/>
        <v>13.313461538461524</v>
      </c>
      <c r="Z33" s="136">
        <f t="shared" si="6"/>
        <v>7.3134615384615245</v>
      </c>
      <c r="AA33" s="136">
        <f>AA31</f>
        <v>3.313461538461528</v>
      </c>
      <c r="AB33" s="136">
        <f t="shared" si="6"/>
        <v>3.313461538461528</v>
      </c>
      <c r="AC33" s="136">
        <f t="shared" si="6"/>
        <v>3.313461538461528</v>
      </c>
      <c r="AD33" s="136">
        <f t="shared" si="6"/>
        <v>-0.68653846153847198</v>
      </c>
      <c r="AE33" s="136">
        <f t="shared" si="6"/>
        <v>-0.68653846153847198</v>
      </c>
      <c r="AF33" s="136">
        <f t="shared" si="6"/>
        <v>3.313461538461528</v>
      </c>
      <c r="AG33" s="136">
        <f t="shared" si="6"/>
        <v>1.313461538461528</v>
      </c>
      <c r="AH33" s="136">
        <f t="shared" si="6"/>
        <v>-0.68653846153847198</v>
      </c>
      <c r="AI33" s="136">
        <f t="shared" si="6"/>
        <v>7.313461538461528</v>
      </c>
      <c r="AJ33" s="136">
        <f t="shared" si="6"/>
        <v>23.313461538461524</v>
      </c>
      <c r="AK33" s="136">
        <f t="shared" si="6"/>
        <v>21.313461538461524</v>
      </c>
      <c r="AL33" s="136">
        <f t="shared" si="6"/>
        <v>29.313461538461524</v>
      </c>
      <c r="AM33" s="136">
        <f t="shared" si="6"/>
        <v>35.313461538461524</v>
      </c>
      <c r="AN33" s="136">
        <f t="shared" si="6"/>
        <v>41.313461538461524</v>
      </c>
      <c r="AO33" s="136">
        <f t="shared" si="6"/>
        <v>53.313461538461524</v>
      </c>
      <c r="AP33" s="136">
        <f t="shared" si="6"/>
        <v>57.313461538461524</v>
      </c>
    </row>
    <row r="35" spans="1:42">
      <c r="D35" s="21"/>
      <c r="E35" s="21"/>
      <c r="F35" s="21"/>
      <c r="G35" s="21"/>
      <c r="H35" s="21"/>
      <c r="I35" s="21"/>
      <c r="J35" s="21"/>
      <c r="M35" s="21"/>
    </row>
    <row r="36" spans="1:42" hidden="1">
      <c r="A36" s="274">
        <v>45108</v>
      </c>
      <c r="C36" s="34"/>
      <c r="D36" s="114"/>
      <c r="E36" s="79" t="s">
        <v>166</v>
      </c>
    </row>
    <row r="37" spans="1:42" hidden="1">
      <c r="A37" s="266"/>
      <c r="C37" s="34"/>
      <c r="D37" s="115"/>
      <c r="E37" s="79"/>
    </row>
    <row r="38" spans="1:42" hidden="1">
      <c r="A38" s="266"/>
      <c r="C38" s="34"/>
      <c r="D38" s="116" t="s">
        <v>94</v>
      </c>
      <c r="E38" s="79"/>
    </row>
    <row r="39" spans="1:42" hidden="1">
      <c r="A39" s="266"/>
      <c r="C39" s="34"/>
      <c r="D39" s="33" t="s">
        <v>94</v>
      </c>
    </row>
    <row r="40" spans="1:42" hidden="1">
      <c r="A40" s="274">
        <v>45170</v>
      </c>
      <c r="D40" s="31" t="s">
        <v>95</v>
      </c>
      <c r="E40" s="78" t="s">
        <v>171</v>
      </c>
    </row>
    <row r="41" spans="1:42" hidden="1">
      <c r="A41" s="266"/>
      <c r="D41" s="32" t="s">
        <v>95</v>
      </c>
    </row>
    <row r="42" spans="1:42" hidden="1">
      <c r="A42" s="266"/>
      <c r="D42" s="72" t="s">
        <v>94</v>
      </c>
      <c r="E42" s="36" t="s">
        <v>94</v>
      </c>
      <c r="F42" s="36" t="s">
        <v>95</v>
      </c>
      <c r="G42" s="36" t="s">
        <v>95</v>
      </c>
      <c r="H42" s="37" t="s">
        <v>95</v>
      </c>
      <c r="I42" s="78" t="s">
        <v>172</v>
      </c>
    </row>
    <row r="43" spans="1:42" hidden="1">
      <c r="A43" s="266"/>
      <c r="D43" s="73" t="s">
        <v>94</v>
      </c>
      <c r="E43" s="34" t="s">
        <v>94</v>
      </c>
      <c r="F43" s="34" t="s">
        <v>95</v>
      </c>
      <c r="G43" s="34" t="s">
        <v>95</v>
      </c>
      <c r="H43" s="38" t="s">
        <v>95</v>
      </c>
      <c r="I43" s="78"/>
    </row>
    <row r="44" spans="1:42" hidden="1">
      <c r="A44" s="266"/>
      <c r="D44" s="73" t="s">
        <v>95</v>
      </c>
      <c r="E44" s="34"/>
      <c r="F44" s="34"/>
      <c r="G44" s="34"/>
      <c r="H44" s="38"/>
      <c r="I44" s="78"/>
    </row>
    <row r="45" spans="1:42" hidden="1">
      <c r="A45" s="266"/>
      <c r="D45" s="73" t="s">
        <v>95</v>
      </c>
      <c r="E45" s="34"/>
      <c r="H45" s="39"/>
    </row>
    <row r="46" spans="1:42" hidden="1">
      <c r="A46" s="266"/>
      <c r="D46" s="117"/>
      <c r="E46" s="48"/>
      <c r="F46" s="48"/>
      <c r="G46" s="48"/>
      <c r="H46" s="45"/>
    </row>
    <row r="47" spans="1:42" hidden="1">
      <c r="A47" s="266"/>
      <c r="D47" s="31" t="s">
        <v>99</v>
      </c>
    </row>
    <row r="48" spans="1:42" hidden="1">
      <c r="A48" s="266"/>
      <c r="D48" s="33" t="s">
        <v>99</v>
      </c>
    </row>
    <row r="49" spans="1:12" hidden="1">
      <c r="A49" s="274">
        <v>45200</v>
      </c>
      <c r="D49" s="72" t="s">
        <v>99</v>
      </c>
      <c r="E49" s="36" t="s">
        <v>99</v>
      </c>
      <c r="F49" s="37" t="s">
        <v>99</v>
      </c>
    </row>
    <row r="50" spans="1:12" hidden="1">
      <c r="A50" s="266"/>
      <c r="D50" s="73" t="s">
        <v>99</v>
      </c>
      <c r="E50" s="34" t="s">
        <v>99</v>
      </c>
      <c r="F50" s="38" t="s">
        <v>99</v>
      </c>
    </row>
    <row r="51" spans="1:12" hidden="1">
      <c r="A51" s="266"/>
      <c r="D51" s="73" t="s">
        <v>99</v>
      </c>
      <c r="E51" s="34" t="s">
        <v>99</v>
      </c>
      <c r="F51" s="38" t="s">
        <v>99</v>
      </c>
    </row>
    <row r="52" spans="1:12" hidden="1">
      <c r="A52" s="266"/>
      <c r="D52" s="73" t="s">
        <v>99</v>
      </c>
      <c r="E52" s="34" t="s">
        <v>99</v>
      </c>
      <c r="F52" s="38" t="s">
        <v>99</v>
      </c>
    </row>
    <row r="53" spans="1:12" hidden="1">
      <c r="A53" s="266"/>
      <c r="D53" s="73" t="s">
        <v>99</v>
      </c>
      <c r="E53" s="34" t="s">
        <v>99</v>
      </c>
      <c r="F53" s="38" t="s">
        <v>99</v>
      </c>
    </row>
    <row r="54" spans="1:12" hidden="1">
      <c r="A54" s="266"/>
      <c r="D54" s="112" t="s">
        <v>99</v>
      </c>
      <c r="E54" s="41" t="s">
        <v>99</v>
      </c>
      <c r="F54" s="42" t="s">
        <v>99</v>
      </c>
    </row>
    <row r="55" spans="1:12" hidden="1">
      <c r="A55" s="266"/>
      <c r="D55" s="72" t="s">
        <v>95</v>
      </c>
      <c r="E55" s="36" t="s">
        <v>95</v>
      </c>
      <c r="F55" s="37" t="s">
        <v>95</v>
      </c>
      <c r="G55" s="78" t="s">
        <v>174</v>
      </c>
    </row>
    <row r="56" spans="1:12" hidden="1">
      <c r="A56" s="266"/>
      <c r="D56" s="73" t="s">
        <v>95</v>
      </c>
      <c r="E56" s="34" t="s">
        <v>95</v>
      </c>
      <c r="F56" s="38" t="s">
        <v>95</v>
      </c>
    </row>
    <row r="57" spans="1:12" hidden="1">
      <c r="A57" s="266"/>
      <c r="D57" s="73" t="s">
        <v>95</v>
      </c>
      <c r="E57" s="34" t="s">
        <v>95</v>
      </c>
      <c r="F57" s="38" t="s">
        <v>95</v>
      </c>
    </row>
    <row r="58" spans="1:12" hidden="1">
      <c r="A58" s="266"/>
      <c r="D58" s="73" t="s">
        <v>95</v>
      </c>
      <c r="E58" s="34" t="s">
        <v>95</v>
      </c>
      <c r="F58" s="38" t="s">
        <v>95</v>
      </c>
    </row>
    <row r="59" spans="1:12" hidden="1">
      <c r="A59" s="266"/>
      <c r="D59" s="73" t="s">
        <v>95</v>
      </c>
      <c r="E59" s="34" t="s">
        <v>95</v>
      </c>
      <c r="F59" s="38" t="s">
        <v>95</v>
      </c>
      <c r="G59" s="34"/>
    </row>
    <row r="60" spans="1:12" hidden="1">
      <c r="A60" s="266"/>
      <c r="D60" s="117"/>
      <c r="E60" s="76"/>
      <c r="F60" s="118"/>
      <c r="G60" s="34"/>
    </row>
    <row r="61" spans="1:12" hidden="1">
      <c r="A61" s="266"/>
      <c r="D61" s="72" t="s">
        <v>95</v>
      </c>
      <c r="E61" s="36" t="s">
        <v>95</v>
      </c>
      <c r="F61" s="36" t="s">
        <v>95</v>
      </c>
      <c r="G61" s="37" t="s">
        <v>95</v>
      </c>
      <c r="H61" s="78" t="s">
        <v>175</v>
      </c>
    </row>
    <row r="62" spans="1:12" hidden="1">
      <c r="A62" s="266"/>
      <c r="D62" s="73" t="s">
        <v>95</v>
      </c>
      <c r="E62" s="34" t="s">
        <v>95</v>
      </c>
      <c r="F62" s="34" t="s">
        <v>95</v>
      </c>
      <c r="G62" s="38" t="s">
        <v>95</v>
      </c>
    </row>
    <row r="63" spans="1:12" hidden="1">
      <c r="A63" s="266"/>
      <c r="D63" s="112" t="s">
        <v>95</v>
      </c>
      <c r="E63" s="41" t="s">
        <v>95</v>
      </c>
      <c r="F63" s="41" t="s">
        <v>95</v>
      </c>
      <c r="G63" s="42" t="s">
        <v>95</v>
      </c>
    </row>
    <row r="64" spans="1:12" hidden="1">
      <c r="A64" s="266"/>
      <c r="D64" s="72" t="s">
        <v>94</v>
      </c>
      <c r="E64" s="36" t="s">
        <v>94</v>
      </c>
      <c r="F64" s="36" t="s">
        <v>94</v>
      </c>
      <c r="G64" s="36" t="s">
        <v>94</v>
      </c>
      <c r="H64" s="36" t="s">
        <v>94</v>
      </c>
      <c r="I64" s="36" t="s">
        <v>95</v>
      </c>
      <c r="J64" s="36" t="s">
        <v>95</v>
      </c>
      <c r="K64" s="37" t="s">
        <v>95</v>
      </c>
      <c r="L64" s="78" t="s">
        <v>176</v>
      </c>
    </row>
    <row r="65" spans="1:12" hidden="1">
      <c r="A65" s="266"/>
      <c r="D65" s="73" t="s">
        <v>95</v>
      </c>
      <c r="E65" s="34" t="s">
        <v>95</v>
      </c>
      <c r="F65" s="34" t="s">
        <v>95</v>
      </c>
      <c r="G65" s="34" t="s">
        <v>95</v>
      </c>
      <c r="H65" s="34"/>
      <c r="I65" s="34"/>
      <c r="J65" s="34"/>
      <c r="K65" s="38"/>
    </row>
    <row r="66" spans="1:12" hidden="1">
      <c r="A66" s="266"/>
      <c r="D66" s="113"/>
      <c r="E66" s="98"/>
      <c r="F66" s="98"/>
      <c r="G66" s="99"/>
      <c r="H66" s="34"/>
      <c r="I66" s="34"/>
      <c r="J66" s="34"/>
      <c r="K66" s="38"/>
    </row>
    <row r="67" spans="1:12" hidden="1">
      <c r="A67" s="266"/>
      <c r="D67" s="112" t="s">
        <v>95</v>
      </c>
      <c r="E67" s="41" t="s">
        <v>95</v>
      </c>
      <c r="F67" s="41" t="s">
        <v>95</v>
      </c>
      <c r="G67" s="41" t="s">
        <v>95</v>
      </c>
      <c r="H67" s="93"/>
      <c r="I67" s="41"/>
      <c r="J67" s="41"/>
      <c r="K67" s="42"/>
    </row>
    <row r="68" spans="1:12" hidden="1">
      <c r="A68" s="266"/>
      <c r="D68" s="72" t="s">
        <v>94</v>
      </c>
      <c r="E68" s="36" t="s">
        <v>94</v>
      </c>
      <c r="F68" s="36" t="s">
        <v>94</v>
      </c>
      <c r="G68" s="36" t="s">
        <v>94</v>
      </c>
      <c r="H68" s="36" t="s">
        <v>94</v>
      </c>
      <c r="I68" s="36" t="s">
        <v>95</v>
      </c>
      <c r="J68" s="36" t="s">
        <v>95</v>
      </c>
      <c r="K68" s="37" t="s">
        <v>95</v>
      </c>
      <c r="L68" s="34" t="s">
        <v>177</v>
      </c>
    </row>
    <row r="69" spans="1:12" hidden="1">
      <c r="A69" s="266"/>
      <c r="D69" s="73" t="s">
        <v>95</v>
      </c>
      <c r="E69" s="34" t="s">
        <v>95</v>
      </c>
      <c r="F69" s="34" t="s">
        <v>95</v>
      </c>
      <c r="G69" s="34" t="s">
        <v>95</v>
      </c>
      <c r="H69" s="34"/>
      <c r="I69" s="34"/>
      <c r="J69" s="34"/>
      <c r="K69" s="38"/>
    </row>
    <row r="70" spans="1:12" hidden="1">
      <c r="A70" s="266"/>
      <c r="D70" s="73" t="s">
        <v>95</v>
      </c>
      <c r="E70" s="34" t="s">
        <v>95</v>
      </c>
      <c r="F70" s="34" t="s">
        <v>95</v>
      </c>
      <c r="G70" s="34" t="s">
        <v>95</v>
      </c>
      <c r="H70" s="34"/>
      <c r="I70" s="34"/>
      <c r="J70" s="34"/>
      <c r="K70" s="38"/>
    </row>
    <row r="71" spans="1:12" hidden="1">
      <c r="A71" s="266"/>
      <c r="D71" s="112" t="s">
        <v>95</v>
      </c>
      <c r="E71" s="41" t="s">
        <v>95</v>
      </c>
      <c r="F71" s="41" t="s">
        <v>95</v>
      </c>
      <c r="G71" s="41" t="s">
        <v>95</v>
      </c>
      <c r="H71" s="93"/>
      <c r="I71" s="41"/>
      <c r="J71" s="41"/>
      <c r="K71" s="42"/>
    </row>
    <row r="72" spans="1:12" hidden="1">
      <c r="A72" s="266"/>
      <c r="D72" s="72" t="s">
        <v>99</v>
      </c>
      <c r="E72" s="36" t="s">
        <v>99</v>
      </c>
      <c r="F72" s="36" t="s">
        <v>99</v>
      </c>
      <c r="G72" s="36" t="s">
        <v>99</v>
      </c>
      <c r="H72" s="37" t="s">
        <v>99</v>
      </c>
      <c r="I72" s="34"/>
      <c r="J72" s="34"/>
    </row>
    <row r="73" spans="1:12" hidden="1">
      <c r="A73" s="266"/>
      <c r="D73" s="73" t="s">
        <v>99</v>
      </c>
      <c r="E73" s="34" t="s">
        <v>99</v>
      </c>
      <c r="F73" s="34" t="s">
        <v>99</v>
      </c>
      <c r="G73" s="34" t="s">
        <v>99</v>
      </c>
      <c r="H73" s="38" t="s">
        <v>99</v>
      </c>
      <c r="I73" s="34"/>
      <c r="J73" s="34"/>
    </row>
    <row r="74" spans="1:12" hidden="1">
      <c r="A74" s="266"/>
      <c r="D74" s="112" t="s">
        <v>99</v>
      </c>
      <c r="E74" s="41" t="s">
        <v>99</v>
      </c>
      <c r="F74" s="41" t="s">
        <v>99</v>
      </c>
      <c r="G74" s="41" t="s">
        <v>99</v>
      </c>
      <c r="H74" s="42" t="s">
        <v>99</v>
      </c>
      <c r="I74" s="34"/>
      <c r="J74" s="34"/>
      <c r="K74" s="34"/>
    </row>
    <row r="75" spans="1:12" hidden="1">
      <c r="A75" s="274">
        <v>45231</v>
      </c>
      <c r="D75" s="72" t="s">
        <v>99</v>
      </c>
      <c r="E75" s="36" t="s">
        <v>99</v>
      </c>
      <c r="F75" s="36" t="s">
        <v>99</v>
      </c>
      <c r="G75" s="36" t="s">
        <v>99</v>
      </c>
      <c r="H75" s="37" t="s">
        <v>99</v>
      </c>
    </row>
    <row r="76" spans="1:12" hidden="1">
      <c r="A76" s="274"/>
      <c r="D76" s="73" t="s">
        <v>99</v>
      </c>
      <c r="E76" s="34" t="s">
        <v>99</v>
      </c>
      <c r="F76" s="34" t="s">
        <v>99</v>
      </c>
      <c r="G76" s="34" t="s">
        <v>99</v>
      </c>
      <c r="H76" s="38" t="s">
        <v>99</v>
      </c>
    </row>
    <row r="77" spans="1:12" hidden="1">
      <c r="A77" s="274"/>
      <c r="D77" s="73" t="s">
        <v>99</v>
      </c>
      <c r="E77" s="34" t="s">
        <v>99</v>
      </c>
      <c r="F77" s="34" t="s">
        <v>99</v>
      </c>
      <c r="G77" s="34" t="s">
        <v>99</v>
      </c>
      <c r="H77" s="38" t="s">
        <v>99</v>
      </c>
    </row>
    <row r="78" spans="1:12" hidden="1">
      <c r="A78" s="274"/>
      <c r="D78" s="72" t="s">
        <v>93</v>
      </c>
      <c r="E78" s="36" t="s">
        <v>95</v>
      </c>
      <c r="F78" s="36" t="s">
        <v>95</v>
      </c>
      <c r="G78" s="36" t="s">
        <v>95</v>
      </c>
      <c r="H78" s="37" t="s">
        <v>95</v>
      </c>
      <c r="I78" s="34" t="s">
        <v>178</v>
      </c>
    </row>
    <row r="79" spans="1:12" hidden="1">
      <c r="A79" s="274"/>
      <c r="D79" s="73" t="s">
        <v>93</v>
      </c>
      <c r="E79" s="34" t="s">
        <v>95</v>
      </c>
      <c r="F79" s="34" t="s">
        <v>95</v>
      </c>
      <c r="G79" s="34" t="s">
        <v>95</v>
      </c>
      <c r="H79" s="38" t="s">
        <v>95</v>
      </c>
      <c r="I79" s="34"/>
      <c r="J79" s="34"/>
      <c r="K79" s="34"/>
      <c r="L79" s="34"/>
    </row>
    <row r="80" spans="1:12" hidden="1">
      <c r="A80" s="274"/>
      <c r="D80" s="73" t="s">
        <v>93</v>
      </c>
      <c r="E80" s="34" t="s">
        <v>95</v>
      </c>
      <c r="F80" s="34" t="s">
        <v>95</v>
      </c>
      <c r="G80" s="34" t="s">
        <v>95</v>
      </c>
      <c r="H80" s="38" t="s">
        <v>95</v>
      </c>
      <c r="I80" s="34"/>
      <c r="J80" s="34"/>
      <c r="K80" s="34"/>
      <c r="L80" s="34"/>
    </row>
    <row r="81" spans="1:24" hidden="1">
      <c r="A81" s="274"/>
      <c r="D81" s="112" t="s">
        <v>93</v>
      </c>
      <c r="E81" s="41" t="s">
        <v>95</v>
      </c>
      <c r="F81" s="41" t="s">
        <v>95</v>
      </c>
      <c r="G81" s="41" t="s">
        <v>95</v>
      </c>
      <c r="H81" s="42" t="s">
        <v>95</v>
      </c>
    </row>
    <row r="82" spans="1:24" hidden="1">
      <c r="A82" s="274"/>
      <c r="D82" s="72" t="s">
        <v>93</v>
      </c>
      <c r="E82" s="36" t="s">
        <v>93</v>
      </c>
      <c r="F82" s="36" t="s">
        <v>93</v>
      </c>
      <c r="G82" s="36" t="s">
        <v>95</v>
      </c>
      <c r="H82" s="36" t="s">
        <v>95</v>
      </c>
      <c r="I82" s="36" t="s">
        <v>95</v>
      </c>
      <c r="J82" s="37" t="s">
        <v>95</v>
      </c>
      <c r="K82" s="104" t="s">
        <v>179</v>
      </c>
    </row>
    <row r="83" spans="1:24" hidden="1">
      <c r="A83" s="274"/>
      <c r="D83" s="73" t="s">
        <v>93</v>
      </c>
      <c r="E83" s="34" t="s">
        <v>93</v>
      </c>
      <c r="F83" s="34" t="s">
        <v>93</v>
      </c>
      <c r="G83" s="34" t="s">
        <v>95</v>
      </c>
      <c r="H83" s="34" t="s">
        <v>95</v>
      </c>
      <c r="I83" s="34" t="s">
        <v>95</v>
      </c>
      <c r="J83" s="38" t="s">
        <v>95</v>
      </c>
      <c r="K83" s="34"/>
      <c r="L83" s="34"/>
      <c r="M83" s="34"/>
      <c r="N83" s="34"/>
    </row>
    <row r="84" spans="1:24" hidden="1">
      <c r="A84" s="274"/>
      <c r="D84" s="73" t="s">
        <v>93</v>
      </c>
      <c r="E84" s="34" t="s">
        <v>93</v>
      </c>
      <c r="F84" s="34" t="s">
        <v>93</v>
      </c>
      <c r="G84" s="34" t="s">
        <v>95</v>
      </c>
      <c r="H84" s="34" t="s">
        <v>95</v>
      </c>
      <c r="I84" s="34" t="s">
        <v>95</v>
      </c>
      <c r="J84" s="38" t="s">
        <v>95</v>
      </c>
      <c r="K84" s="34"/>
      <c r="L84" s="34"/>
      <c r="M84" s="34"/>
      <c r="N84" s="34"/>
    </row>
    <row r="85" spans="1:24" hidden="1">
      <c r="A85" s="274"/>
      <c r="D85" s="112" t="s">
        <v>93</v>
      </c>
      <c r="E85" s="41" t="s">
        <v>93</v>
      </c>
      <c r="F85" s="41" t="s">
        <v>93</v>
      </c>
      <c r="G85" s="41" t="s">
        <v>95</v>
      </c>
      <c r="H85" s="41" t="s">
        <v>95</v>
      </c>
      <c r="I85" s="41" t="s">
        <v>95</v>
      </c>
      <c r="J85" s="42" t="s">
        <v>95</v>
      </c>
    </row>
    <row r="87" spans="1:24" ht="15" thickBot="1"/>
    <row r="88" spans="1:24">
      <c r="E88" t="s">
        <v>204</v>
      </c>
      <c r="F88" s="191" t="s">
        <v>102</v>
      </c>
      <c r="G88" s="192" t="s">
        <v>93</v>
      </c>
      <c r="H88" s="195" t="s">
        <v>93</v>
      </c>
      <c r="I88" s="195" t="s">
        <v>93</v>
      </c>
      <c r="J88" s="195" t="s">
        <v>93</v>
      </c>
      <c r="K88" s="195" t="s">
        <v>94</v>
      </c>
      <c r="L88" s="195" t="s">
        <v>94</v>
      </c>
      <c r="M88" s="195" t="s">
        <v>95</v>
      </c>
      <c r="N88" s="196" t="s">
        <v>95</v>
      </c>
      <c r="O88" s="276" t="s">
        <v>212</v>
      </c>
      <c r="P88" s="277"/>
    </row>
    <row r="89" spans="1:24">
      <c r="G89" t="s">
        <v>204</v>
      </c>
      <c r="H89" s="198" t="s">
        <v>102</v>
      </c>
      <c r="I89" s="195" t="s">
        <v>93</v>
      </c>
      <c r="J89" s="195" t="s">
        <v>93</v>
      </c>
      <c r="K89" s="195" t="s">
        <v>93</v>
      </c>
      <c r="L89" s="195" t="s">
        <v>93</v>
      </c>
      <c r="M89" s="195" t="s">
        <v>94</v>
      </c>
      <c r="N89" s="195" t="s">
        <v>94</v>
      </c>
      <c r="O89" s="195" t="s">
        <v>95</v>
      </c>
      <c r="P89" s="196" t="s">
        <v>95</v>
      </c>
      <c r="Q89" t="s">
        <v>213</v>
      </c>
    </row>
    <row r="90" spans="1:24">
      <c r="G90" t="s">
        <v>204</v>
      </c>
      <c r="H90" s="199" t="s">
        <v>102</v>
      </c>
      <c r="I90" s="194" t="s">
        <v>93</v>
      </c>
      <c r="J90" s="194" t="s">
        <v>93</v>
      </c>
      <c r="K90" s="197" t="s">
        <v>93</v>
      </c>
      <c r="L90" s="197" t="s">
        <v>93</v>
      </c>
      <c r="M90" s="197" t="s">
        <v>94</v>
      </c>
      <c r="N90" s="197" t="s">
        <v>94</v>
      </c>
      <c r="O90" s="197" t="s">
        <v>95</v>
      </c>
      <c r="P90" s="203" t="s">
        <v>95</v>
      </c>
    </row>
    <row r="91" spans="1:24">
      <c r="J91" t="s">
        <v>204</v>
      </c>
      <c r="K91" s="198" t="s">
        <v>102</v>
      </c>
      <c r="L91" s="195" t="s">
        <v>93</v>
      </c>
      <c r="M91" s="195" t="s">
        <v>93</v>
      </c>
      <c r="N91" s="195" t="s">
        <v>93</v>
      </c>
      <c r="O91" s="195" t="s">
        <v>93</v>
      </c>
      <c r="P91" s="195" t="s">
        <v>94</v>
      </c>
      <c r="Q91" s="195" t="s">
        <v>94</v>
      </c>
      <c r="R91" s="195" t="s">
        <v>95</v>
      </c>
      <c r="S91" s="196" t="s">
        <v>95</v>
      </c>
      <c r="T91" s="276" t="s">
        <v>214</v>
      </c>
      <c r="U91" s="277"/>
    </row>
    <row r="92" spans="1:24">
      <c r="J92" t="s">
        <v>204</v>
      </c>
      <c r="K92" s="200" t="s">
        <v>102</v>
      </c>
      <c r="L92" s="21" t="s">
        <v>205</v>
      </c>
      <c r="M92" s="21" t="s">
        <v>205</v>
      </c>
      <c r="N92" s="21" t="s">
        <v>205</v>
      </c>
      <c r="O92" s="21" t="s">
        <v>205</v>
      </c>
      <c r="P92" s="21" t="s">
        <v>94</v>
      </c>
      <c r="Q92" s="21" t="s">
        <v>94</v>
      </c>
      <c r="R92" s="21" t="s">
        <v>95</v>
      </c>
      <c r="S92" s="201" t="s">
        <v>95</v>
      </c>
    </row>
    <row r="93" spans="1:24">
      <c r="J93" t="s">
        <v>204</v>
      </c>
      <c r="K93" s="200" t="s">
        <v>102</v>
      </c>
      <c r="L93" s="21" t="s">
        <v>205</v>
      </c>
      <c r="M93" s="21" t="s">
        <v>205</v>
      </c>
      <c r="N93" s="21" t="s">
        <v>205</v>
      </c>
      <c r="O93" s="21" t="s">
        <v>205</v>
      </c>
      <c r="P93" s="21" t="s">
        <v>94</v>
      </c>
      <c r="Q93" s="21" t="s">
        <v>94</v>
      </c>
      <c r="R93" s="21" t="s">
        <v>95</v>
      </c>
      <c r="S93" s="201" t="s">
        <v>95</v>
      </c>
    </row>
    <row r="94" spans="1:24">
      <c r="J94" t="s">
        <v>204</v>
      </c>
      <c r="K94" s="199" t="s">
        <v>102</v>
      </c>
      <c r="L94" s="21" t="s">
        <v>205</v>
      </c>
      <c r="M94" s="21" t="s">
        <v>205</v>
      </c>
      <c r="N94" s="21" t="s">
        <v>205</v>
      </c>
      <c r="O94" s="21" t="s">
        <v>205</v>
      </c>
      <c r="P94" s="21" t="s">
        <v>94</v>
      </c>
      <c r="Q94" s="21" t="s">
        <v>94</v>
      </c>
      <c r="R94" s="21" t="s">
        <v>95</v>
      </c>
      <c r="S94" s="201" t="s">
        <v>95</v>
      </c>
    </row>
    <row r="95" spans="1:24">
      <c r="K95" t="s">
        <v>204</v>
      </c>
      <c r="L95" s="191" t="s">
        <v>102</v>
      </c>
      <c r="M95" s="192" t="s">
        <v>93</v>
      </c>
      <c r="N95" s="192" t="s">
        <v>93</v>
      </c>
      <c r="O95" s="192" t="s">
        <v>93</v>
      </c>
      <c r="P95" s="192" t="s">
        <v>93</v>
      </c>
      <c r="Q95" s="192" t="s">
        <v>94</v>
      </c>
      <c r="R95" s="192" t="s">
        <v>94</v>
      </c>
      <c r="S95" s="192" t="s">
        <v>95</v>
      </c>
      <c r="T95" s="193" t="s">
        <v>95</v>
      </c>
      <c r="U95" s="277" t="s">
        <v>215</v>
      </c>
      <c r="V95" s="277"/>
    </row>
    <row r="96" spans="1:24">
      <c r="M96" t="s">
        <v>204</v>
      </c>
      <c r="N96" s="191" t="s">
        <v>102</v>
      </c>
      <c r="O96" s="192" t="s">
        <v>93</v>
      </c>
      <c r="P96" s="195" t="s">
        <v>93</v>
      </c>
      <c r="Q96" s="195" t="s">
        <v>93</v>
      </c>
      <c r="R96" s="195" t="s">
        <v>93</v>
      </c>
      <c r="S96" s="195" t="s">
        <v>94</v>
      </c>
      <c r="T96" s="195" t="s">
        <v>94</v>
      </c>
      <c r="U96" s="195" t="s">
        <v>95</v>
      </c>
      <c r="V96" s="196" t="s">
        <v>95</v>
      </c>
      <c r="W96" s="278" t="s">
        <v>216</v>
      </c>
      <c r="X96" s="279"/>
    </row>
    <row r="97" spans="15:29">
      <c r="O97" t="s">
        <v>204</v>
      </c>
      <c r="P97" s="198" t="s">
        <v>102</v>
      </c>
      <c r="Q97" s="195" t="s">
        <v>93</v>
      </c>
      <c r="R97" s="195" t="s">
        <v>93</v>
      </c>
      <c r="S97" s="195" t="s">
        <v>93</v>
      </c>
      <c r="T97" s="195" t="s">
        <v>93</v>
      </c>
      <c r="U97" s="195" t="s">
        <v>94</v>
      </c>
      <c r="V97" s="195" t="s">
        <v>94</v>
      </c>
      <c r="W97" s="195" t="s">
        <v>95</v>
      </c>
      <c r="X97" s="196" t="s">
        <v>95</v>
      </c>
      <c r="Y97" s="275" t="s">
        <v>217</v>
      </c>
      <c r="Z97" s="275"/>
    </row>
    <row r="98" spans="15:29">
      <c r="O98" t="s">
        <v>204</v>
      </c>
      <c r="P98" s="200" t="s">
        <v>102</v>
      </c>
      <c r="Q98" s="21" t="s">
        <v>205</v>
      </c>
      <c r="R98" s="21" t="s">
        <v>205</v>
      </c>
      <c r="S98" s="21" t="s">
        <v>205</v>
      </c>
      <c r="T98" s="21" t="s">
        <v>205</v>
      </c>
      <c r="U98" s="21" t="s">
        <v>94</v>
      </c>
      <c r="V98" s="21" t="s">
        <v>94</v>
      </c>
      <c r="W98" s="21" t="s">
        <v>95</v>
      </c>
      <c r="X98" s="201" t="s">
        <v>95</v>
      </c>
    </row>
    <row r="99" spans="15:29">
      <c r="O99" t="s">
        <v>204</v>
      </c>
      <c r="P99" s="202" t="s">
        <v>102</v>
      </c>
      <c r="Q99" s="204" t="s">
        <v>205</v>
      </c>
      <c r="R99" s="21" t="s">
        <v>205</v>
      </c>
      <c r="S99" s="21" t="s">
        <v>205</v>
      </c>
      <c r="T99" s="21" t="s">
        <v>205</v>
      </c>
      <c r="U99" s="21" t="s">
        <v>94</v>
      </c>
      <c r="V99" s="21" t="s">
        <v>94</v>
      </c>
      <c r="W99" s="21" t="s">
        <v>95</v>
      </c>
      <c r="X99" s="201" t="s">
        <v>95</v>
      </c>
    </row>
    <row r="100" spans="15:29">
      <c r="Q100" t="s">
        <v>204</v>
      </c>
      <c r="R100" s="198" t="s">
        <v>102</v>
      </c>
      <c r="S100" s="195" t="s">
        <v>93</v>
      </c>
      <c r="T100" s="195" t="s">
        <v>93</v>
      </c>
      <c r="U100" s="195" t="s">
        <v>93</v>
      </c>
      <c r="V100" s="195" t="s">
        <v>93</v>
      </c>
      <c r="W100" s="195" t="s">
        <v>94</v>
      </c>
      <c r="X100" s="195" t="s">
        <v>94</v>
      </c>
      <c r="Y100" s="195" t="s">
        <v>95</v>
      </c>
      <c r="Z100" s="196" t="s">
        <v>95</v>
      </c>
      <c r="AA100" s="276" t="s">
        <v>218</v>
      </c>
      <c r="AB100" s="277"/>
    </row>
    <row r="101" spans="15:29">
      <c r="Q101" t="s">
        <v>204</v>
      </c>
      <c r="R101" s="200" t="s">
        <v>102</v>
      </c>
      <c r="S101" s="21" t="s">
        <v>205</v>
      </c>
      <c r="T101" s="21" t="s">
        <v>205</v>
      </c>
      <c r="U101" s="21" t="s">
        <v>205</v>
      </c>
      <c r="V101" s="21" t="s">
        <v>205</v>
      </c>
      <c r="W101" s="21" t="s">
        <v>94</v>
      </c>
      <c r="X101" s="21" t="s">
        <v>94</v>
      </c>
      <c r="Y101" s="21" t="s">
        <v>95</v>
      </c>
      <c r="Z101" s="201" t="s">
        <v>95</v>
      </c>
    </row>
    <row r="102" spans="15:29">
      <c r="Q102" t="s">
        <v>204</v>
      </c>
      <c r="R102" s="200" t="s">
        <v>102</v>
      </c>
      <c r="S102" s="21" t="s">
        <v>205</v>
      </c>
      <c r="T102" s="21" t="s">
        <v>205</v>
      </c>
      <c r="U102" s="21" t="s">
        <v>205</v>
      </c>
      <c r="V102" s="21" t="s">
        <v>205</v>
      </c>
      <c r="W102" s="21" t="s">
        <v>94</v>
      </c>
      <c r="X102" s="21" t="s">
        <v>94</v>
      </c>
      <c r="Y102" s="21" t="s">
        <v>95</v>
      </c>
      <c r="Z102" s="201" t="s">
        <v>95</v>
      </c>
    </row>
    <row r="103" spans="15:29">
      <c r="R103" s="200" t="s">
        <v>92</v>
      </c>
      <c r="S103" s="34" t="s">
        <v>93</v>
      </c>
      <c r="T103" s="34" t="s">
        <v>93</v>
      </c>
      <c r="U103" s="34" t="s">
        <v>93</v>
      </c>
      <c r="V103" s="34" t="s">
        <v>93</v>
      </c>
      <c r="W103" s="34" t="s">
        <v>95</v>
      </c>
      <c r="X103" s="34" t="s">
        <v>95</v>
      </c>
      <c r="Y103" s="34" t="s">
        <v>95</v>
      </c>
      <c r="Z103" s="205" t="s">
        <v>95</v>
      </c>
    </row>
    <row r="104" spans="15:29">
      <c r="R104" s="202" t="s">
        <v>92</v>
      </c>
      <c r="S104" s="34" t="s">
        <v>93</v>
      </c>
      <c r="T104" s="34" t="s">
        <v>93</v>
      </c>
      <c r="U104" s="34" t="s">
        <v>93</v>
      </c>
      <c r="V104" s="34" t="s">
        <v>93</v>
      </c>
      <c r="W104" s="34" t="s">
        <v>95</v>
      </c>
      <c r="X104" s="34" t="s">
        <v>95</v>
      </c>
      <c r="Y104" s="34" t="s">
        <v>95</v>
      </c>
      <c r="Z104" s="205" t="s">
        <v>95</v>
      </c>
    </row>
    <row r="105" spans="15:29">
      <c r="S105" s="198" t="s">
        <v>92</v>
      </c>
      <c r="T105" s="195" t="s">
        <v>93</v>
      </c>
      <c r="U105" s="195" t="s">
        <v>93</v>
      </c>
      <c r="V105" s="195" t="s">
        <v>93</v>
      </c>
      <c r="W105" s="195" t="s">
        <v>93</v>
      </c>
      <c r="X105" s="195" t="s">
        <v>95</v>
      </c>
      <c r="Y105" s="195" t="s">
        <v>95</v>
      </c>
      <c r="Z105" s="195" t="s">
        <v>95</v>
      </c>
      <c r="AA105" s="196" t="s">
        <v>95</v>
      </c>
      <c r="AB105" s="276" t="s">
        <v>219</v>
      </c>
      <c r="AC105" s="277"/>
    </row>
    <row r="106" spans="15:29">
      <c r="S106" s="200" t="s">
        <v>92</v>
      </c>
      <c r="T106" s="34" t="s">
        <v>93</v>
      </c>
      <c r="U106" s="34" t="s">
        <v>93</v>
      </c>
      <c r="V106" s="34" t="s">
        <v>93</v>
      </c>
      <c r="W106" s="34" t="s">
        <v>93</v>
      </c>
      <c r="X106" s="34" t="s">
        <v>95</v>
      </c>
      <c r="Y106" s="34" t="s">
        <v>95</v>
      </c>
      <c r="Z106" s="34" t="s">
        <v>95</v>
      </c>
      <c r="AA106" s="205" t="s">
        <v>95</v>
      </c>
    </row>
    <row r="107" spans="15:29">
      <c r="S107" s="200" t="s">
        <v>92</v>
      </c>
      <c r="T107" s="34" t="s">
        <v>93</v>
      </c>
      <c r="U107" s="34" t="s">
        <v>93</v>
      </c>
      <c r="V107" s="34" t="s">
        <v>93</v>
      </c>
      <c r="W107" s="34" t="s">
        <v>93</v>
      </c>
      <c r="X107" s="34" t="s">
        <v>95</v>
      </c>
      <c r="Y107" s="34" t="s">
        <v>95</v>
      </c>
      <c r="Z107" s="34" t="s">
        <v>95</v>
      </c>
      <c r="AA107" s="205" t="s">
        <v>95</v>
      </c>
    </row>
    <row r="108" spans="15:29">
      <c r="S108" s="200" t="s">
        <v>92</v>
      </c>
      <c r="T108" s="34" t="s">
        <v>93</v>
      </c>
      <c r="U108" s="34" t="s">
        <v>93</v>
      </c>
      <c r="V108" s="34" t="s">
        <v>93</v>
      </c>
      <c r="W108" s="34" t="s">
        <v>93</v>
      </c>
      <c r="X108" s="34" t="s">
        <v>95</v>
      </c>
      <c r="Y108" s="34" t="s">
        <v>95</v>
      </c>
      <c r="Z108" s="34" t="s">
        <v>95</v>
      </c>
      <c r="AA108" s="205" t="s">
        <v>95</v>
      </c>
    </row>
    <row r="109" spans="15:29">
      <c r="S109" s="200" t="s">
        <v>92</v>
      </c>
      <c r="T109" s="34" t="s">
        <v>93</v>
      </c>
      <c r="U109" s="34" t="s">
        <v>93</v>
      </c>
      <c r="V109" s="34" t="s">
        <v>93</v>
      </c>
      <c r="W109" s="34" t="s">
        <v>93</v>
      </c>
      <c r="X109" s="34" t="s">
        <v>95</v>
      </c>
      <c r="Y109" s="34" t="s">
        <v>95</v>
      </c>
      <c r="Z109" s="34" t="s">
        <v>95</v>
      </c>
      <c r="AA109" s="205" t="s">
        <v>95</v>
      </c>
    </row>
    <row r="110" spans="15:29">
      <c r="S110" s="202" t="s">
        <v>92</v>
      </c>
      <c r="T110" s="34" t="s">
        <v>93</v>
      </c>
      <c r="U110" s="34" t="s">
        <v>93</v>
      </c>
      <c r="V110" s="34" t="s">
        <v>93</v>
      </c>
      <c r="W110" s="34" t="s">
        <v>93</v>
      </c>
      <c r="X110" s="34" t="s">
        <v>95</v>
      </c>
      <c r="Y110" s="34" t="s">
        <v>95</v>
      </c>
      <c r="Z110" s="34" t="s">
        <v>95</v>
      </c>
      <c r="AA110" s="205" t="s">
        <v>95</v>
      </c>
    </row>
    <row r="111" spans="15:29">
      <c r="T111" s="198" t="s">
        <v>92</v>
      </c>
      <c r="U111" s="195" t="s">
        <v>93</v>
      </c>
      <c r="V111" s="195" t="s">
        <v>93</v>
      </c>
      <c r="W111" s="195" t="s">
        <v>93</v>
      </c>
      <c r="X111" s="195" t="s">
        <v>93</v>
      </c>
      <c r="Y111" s="195" t="s">
        <v>95</v>
      </c>
      <c r="Z111" s="195" t="s">
        <v>95</v>
      </c>
      <c r="AA111" s="195" t="s">
        <v>95</v>
      </c>
      <c r="AB111" s="196" t="s">
        <v>95</v>
      </c>
      <c r="AC111" t="s">
        <v>220</v>
      </c>
    </row>
    <row r="112" spans="15:29">
      <c r="T112" s="200" t="s">
        <v>92</v>
      </c>
      <c r="U112" s="34" t="s">
        <v>93</v>
      </c>
      <c r="V112" s="34" t="s">
        <v>93</v>
      </c>
      <c r="W112" s="34" t="s">
        <v>93</v>
      </c>
      <c r="X112" s="34" t="s">
        <v>93</v>
      </c>
      <c r="Y112" s="34" t="s">
        <v>95</v>
      </c>
      <c r="Z112" s="34" t="s">
        <v>95</v>
      </c>
      <c r="AA112" s="34" t="s">
        <v>95</v>
      </c>
      <c r="AB112" s="205" t="s">
        <v>95</v>
      </c>
    </row>
    <row r="113" spans="17:34">
      <c r="T113" s="200" t="s">
        <v>92</v>
      </c>
      <c r="U113" s="34" t="s">
        <v>93</v>
      </c>
      <c r="V113" s="34" t="s">
        <v>93</v>
      </c>
      <c r="W113" s="34" t="s">
        <v>93</v>
      </c>
      <c r="X113" s="34" t="s">
        <v>93</v>
      </c>
      <c r="Y113" s="34" t="s">
        <v>95</v>
      </c>
      <c r="Z113" s="34" t="s">
        <v>95</v>
      </c>
      <c r="AA113" s="34" t="s">
        <v>95</v>
      </c>
      <c r="AB113" s="205" t="s">
        <v>95</v>
      </c>
    </row>
    <row r="114" spans="17:34">
      <c r="S114" t="s">
        <v>204</v>
      </c>
      <c r="T114" s="200" t="s">
        <v>102</v>
      </c>
      <c r="U114" s="21" t="s">
        <v>205</v>
      </c>
      <c r="V114" s="21" t="s">
        <v>205</v>
      </c>
      <c r="W114" s="21" t="s">
        <v>205</v>
      </c>
      <c r="X114" s="21" t="s">
        <v>205</v>
      </c>
      <c r="Y114" s="21" t="s">
        <v>94</v>
      </c>
      <c r="Z114" s="21" t="s">
        <v>94</v>
      </c>
      <c r="AA114" s="21" t="s">
        <v>95</v>
      </c>
      <c r="AB114" s="201" t="s">
        <v>95</v>
      </c>
    </row>
    <row r="115" spans="17:34" ht="15" thickBot="1">
      <c r="S115" t="s">
        <v>204</v>
      </c>
      <c r="T115" s="200" t="s">
        <v>102</v>
      </c>
      <c r="U115" s="21" t="s">
        <v>205</v>
      </c>
      <c r="V115" s="21" t="s">
        <v>205</v>
      </c>
      <c r="W115" s="21" t="s">
        <v>205</v>
      </c>
      <c r="X115" s="21" t="s">
        <v>205</v>
      </c>
      <c r="Y115" s="21" t="s">
        <v>94</v>
      </c>
      <c r="Z115" s="21" t="s">
        <v>94</v>
      </c>
      <c r="AA115" s="21" t="s">
        <v>95</v>
      </c>
      <c r="AB115" s="201" t="s">
        <v>95</v>
      </c>
    </row>
    <row r="116" spans="17:34" ht="15" thickBot="1">
      <c r="S116" t="s">
        <v>200</v>
      </c>
      <c r="T116" s="229" t="s">
        <v>102</v>
      </c>
      <c r="U116" s="230" t="s">
        <v>93</v>
      </c>
      <c r="V116" s="230" t="s">
        <v>93</v>
      </c>
      <c r="W116" s="230" t="s">
        <v>93</v>
      </c>
      <c r="X116" s="230" t="s">
        <v>93</v>
      </c>
      <c r="Y116" s="230" t="s">
        <v>94</v>
      </c>
      <c r="Z116" s="230" t="s">
        <v>94</v>
      </c>
      <c r="AA116" s="230" t="s">
        <v>94</v>
      </c>
      <c r="AB116" s="230" t="s">
        <v>94</v>
      </c>
      <c r="AC116" s="230" t="s">
        <v>94</v>
      </c>
      <c r="AD116" s="230" t="s">
        <v>95</v>
      </c>
      <c r="AE116" s="230" t="s">
        <v>95</v>
      </c>
      <c r="AF116" s="231" t="s">
        <v>95</v>
      </c>
    </row>
    <row r="117" spans="17:34">
      <c r="S117" s="105" t="s">
        <v>98</v>
      </c>
      <c r="T117" s="36" t="s">
        <v>93</v>
      </c>
      <c r="U117" s="36" t="s">
        <v>93</v>
      </c>
      <c r="V117" s="36" t="s">
        <v>99</v>
      </c>
      <c r="W117" s="36" t="s">
        <v>99</v>
      </c>
      <c r="X117" s="36" t="s">
        <v>99</v>
      </c>
      <c r="Y117" s="36" t="s">
        <v>99</v>
      </c>
      <c r="Z117" s="36" t="s">
        <v>99</v>
      </c>
      <c r="AA117" s="37" t="s">
        <v>99</v>
      </c>
      <c r="AB117" s="21"/>
    </row>
    <row r="118" spans="17:34">
      <c r="S118" s="106" t="s">
        <v>98</v>
      </c>
      <c r="T118" s="34" t="s">
        <v>93</v>
      </c>
      <c r="U118" s="34" t="s">
        <v>93</v>
      </c>
      <c r="V118" s="34" t="s">
        <v>99</v>
      </c>
      <c r="W118" s="34" t="s">
        <v>99</v>
      </c>
      <c r="X118" s="34" t="s">
        <v>99</v>
      </c>
      <c r="Y118" s="34" t="s">
        <v>99</v>
      </c>
      <c r="Z118" s="34" t="s">
        <v>99</v>
      </c>
      <c r="AA118" s="38" t="s">
        <v>99</v>
      </c>
      <c r="AB118" s="21"/>
    </row>
    <row r="119" spans="17:34" ht="15" thickBot="1">
      <c r="S119" s="107" t="s">
        <v>98</v>
      </c>
      <c r="T119" s="41" t="s">
        <v>93</v>
      </c>
      <c r="U119" s="41" t="s">
        <v>93</v>
      </c>
      <c r="V119" s="41" t="s">
        <v>99</v>
      </c>
      <c r="W119" s="41" t="s">
        <v>99</v>
      </c>
      <c r="X119" s="41" t="s">
        <v>99</v>
      </c>
      <c r="Y119" s="41" t="s">
        <v>99</v>
      </c>
      <c r="Z119" s="41" t="s">
        <v>99</v>
      </c>
      <c r="AA119" s="42" t="s">
        <v>99</v>
      </c>
      <c r="AB119" s="21"/>
    </row>
    <row r="120" spans="17:34" ht="15" thickBot="1">
      <c r="S120" s="107" t="s">
        <v>98</v>
      </c>
      <c r="T120" s="41" t="s">
        <v>93</v>
      </c>
      <c r="U120" s="41" t="s">
        <v>93</v>
      </c>
      <c r="V120" s="41" t="s">
        <v>99</v>
      </c>
      <c r="W120" s="41" t="s">
        <v>99</v>
      </c>
      <c r="X120" s="41" t="s">
        <v>99</v>
      </c>
      <c r="Y120" s="41" t="s">
        <v>99</v>
      </c>
      <c r="Z120" s="41" t="s">
        <v>99</v>
      </c>
      <c r="AA120" s="42" t="s">
        <v>99</v>
      </c>
      <c r="AB120" s="21"/>
    </row>
    <row r="121" spans="17:34" ht="15" thickBot="1">
      <c r="Q121" s="21" t="s">
        <v>221</v>
      </c>
      <c r="R121" s="229" t="s">
        <v>102</v>
      </c>
      <c r="S121" s="230" t="s">
        <v>93</v>
      </c>
      <c r="T121" s="230" t="s">
        <v>93</v>
      </c>
      <c r="U121" s="230" t="s">
        <v>93</v>
      </c>
      <c r="V121" s="230" t="s">
        <v>93</v>
      </c>
      <c r="W121" s="230" t="s">
        <v>94</v>
      </c>
      <c r="X121" s="230" t="s">
        <v>94</v>
      </c>
      <c r="Y121" s="230" t="s">
        <v>94</v>
      </c>
      <c r="Z121" s="230" t="s">
        <v>94</v>
      </c>
      <c r="AA121" s="230" t="s">
        <v>94</v>
      </c>
      <c r="AB121" s="230" t="s">
        <v>95</v>
      </c>
      <c r="AC121" s="230" t="s">
        <v>95</v>
      </c>
      <c r="AD121" s="231" t="s">
        <v>95</v>
      </c>
    </row>
    <row r="122" spans="17:34" ht="15" thickBot="1">
      <c r="U122" s="21" t="s">
        <v>221</v>
      </c>
      <c r="V122" s="229" t="s">
        <v>102</v>
      </c>
      <c r="W122" s="230" t="s">
        <v>93</v>
      </c>
      <c r="X122" s="230" t="s">
        <v>93</v>
      </c>
      <c r="Y122" s="230" t="s">
        <v>93</v>
      </c>
      <c r="Z122" s="230" t="s">
        <v>93</v>
      </c>
      <c r="AA122" s="230" t="s">
        <v>94</v>
      </c>
      <c r="AB122" s="230" t="s">
        <v>94</v>
      </c>
      <c r="AC122" s="230" t="s">
        <v>94</v>
      </c>
      <c r="AD122" s="230" t="s">
        <v>94</v>
      </c>
      <c r="AE122" s="230" t="s">
        <v>94</v>
      </c>
      <c r="AF122" s="230" t="s">
        <v>95</v>
      </c>
      <c r="AG122" s="230" t="s">
        <v>95</v>
      </c>
      <c r="AH122" s="231" t="s">
        <v>95</v>
      </c>
    </row>
    <row r="123" spans="17:34" ht="15" thickBot="1">
      <c r="U123" s="21" t="s">
        <v>221</v>
      </c>
      <c r="V123" s="229" t="s">
        <v>102</v>
      </c>
      <c r="W123" s="230" t="s">
        <v>93</v>
      </c>
      <c r="X123" s="230" t="s">
        <v>93</v>
      </c>
      <c r="Y123" s="230" t="s">
        <v>93</v>
      </c>
      <c r="Z123" s="230" t="s">
        <v>93</v>
      </c>
      <c r="AA123" s="230" t="s">
        <v>94</v>
      </c>
      <c r="AB123" s="230" t="s">
        <v>94</v>
      </c>
      <c r="AC123" s="230" t="s">
        <v>94</v>
      </c>
      <c r="AD123" s="230" t="s">
        <v>94</v>
      </c>
      <c r="AE123" s="230" t="s">
        <v>94</v>
      </c>
      <c r="AF123" s="230" t="s">
        <v>95</v>
      </c>
      <c r="AG123" s="230" t="s">
        <v>95</v>
      </c>
      <c r="AH123" s="231" t="s">
        <v>95</v>
      </c>
    </row>
    <row r="124" spans="17:34" ht="15" thickBot="1">
      <c r="U124" s="21" t="s">
        <v>221</v>
      </c>
      <c r="V124" s="229" t="s">
        <v>102</v>
      </c>
      <c r="W124" s="230" t="s">
        <v>93</v>
      </c>
      <c r="X124" s="230" t="s">
        <v>93</v>
      </c>
      <c r="Y124" s="230" t="s">
        <v>93</v>
      </c>
      <c r="Z124" s="230" t="s">
        <v>93</v>
      </c>
      <c r="AA124" s="230" t="s">
        <v>94</v>
      </c>
      <c r="AB124" s="230" t="s">
        <v>94</v>
      </c>
      <c r="AC124" s="230" t="s">
        <v>94</v>
      </c>
      <c r="AD124" s="230" t="s">
        <v>94</v>
      </c>
      <c r="AE124" s="230" t="s">
        <v>94</v>
      </c>
      <c r="AF124" s="230" t="s">
        <v>95</v>
      </c>
      <c r="AG124" s="230" t="s">
        <v>95</v>
      </c>
      <c r="AH124" s="231" t="s">
        <v>95</v>
      </c>
    </row>
    <row r="125" spans="17:34">
      <c r="V125" s="198" t="s">
        <v>102</v>
      </c>
      <c r="W125" s="195" t="s">
        <v>93</v>
      </c>
      <c r="X125" s="195" t="s">
        <v>93</v>
      </c>
      <c r="Y125" s="195" t="s">
        <v>93</v>
      </c>
      <c r="Z125" s="195" t="s">
        <v>93</v>
      </c>
      <c r="AA125" s="195" t="s">
        <v>94</v>
      </c>
      <c r="AB125" s="195" t="s">
        <v>94</v>
      </c>
      <c r="AC125" s="195" t="s">
        <v>95</v>
      </c>
      <c r="AD125" s="196" t="s">
        <v>95</v>
      </c>
      <c r="AE125" s="195"/>
      <c r="AF125" s="195"/>
      <c r="AG125" s="195"/>
      <c r="AH125" s="195"/>
    </row>
    <row r="126" spans="17:34">
      <c r="V126" s="28" t="s">
        <v>92</v>
      </c>
      <c r="W126" s="34" t="s">
        <v>93</v>
      </c>
      <c r="X126" s="34" t="s">
        <v>93</v>
      </c>
      <c r="Y126" s="34" t="s">
        <v>93</v>
      </c>
      <c r="Z126" s="34" t="s">
        <v>93</v>
      </c>
      <c r="AA126" s="34" t="s">
        <v>95</v>
      </c>
      <c r="AB126" s="34" t="s">
        <v>95</v>
      </c>
      <c r="AC126" s="34" t="s">
        <v>95</v>
      </c>
      <c r="AD126" s="205" t="s">
        <v>95</v>
      </c>
      <c r="AE126" s="34"/>
      <c r="AF126" s="34"/>
      <c r="AG126" s="34"/>
      <c r="AH126" s="34"/>
    </row>
    <row r="127" spans="17:34">
      <c r="V127" s="28" t="s">
        <v>92</v>
      </c>
      <c r="W127" s="34" t="s">
        <v>93</v>
      </c>
      <c r="X127" s="34" t="s">
        <v>93</v>
      </c>
      <c r="Y127" s="34" t="s">
        <v>93</v>
      </c>
      <c r="Z127" s="34" t="s">
        <v>93</v>
      </c>
      <c r="AA127" s="34" t="s">
        <v>95</v>
      </c>
      <c r="AB127" s="34" t="s">
        <v>95</v>
      </c>
      <c r="AC127" s="34" t="s">
        <v>95</v>
      </c>
      <c r="AD127" s="205" t="s">
        <v>95</v>
      </c>
      <c r="AE127" s="34"/>
      <c r="AF127" s="34"/>
      <c r="AG127" s="34"/>
      <c r="AH127" s="34"/>
    </row>
    <row r="128" spans="17:34" ht="15" thickBot="1">
      <c r="V128" s="40" t="s">
        <v>92</v>
      </c>
      <c r="W128" s="41" t="s">
        <v>93</v>
      </c>
      <c r="X128" s="41" t="s">
        <v>93</v>
      </c>
      <c r="Y128" s="41" t="s">
        <v>93</v>
      </c>
      <c r="Z128" s="41" t="s">
        <v>93</v>
      </c>
      <c r="AA128" s="41" t="s">
        <v>95</v>
      </c>
      <c r="AB128" s="41" t="s">
        <v>95</v>
      </c>
      <c r="AC128" s="216" t="s">
        <v>95</v>
      </c>
      <c r="AD128" s="256" t="s">
        <v>95</v>
      </c>
    </row>
    <row r="129" spans="21:36">
      <c r="U129" s="105" t="s">
        <v>98</v>
      </c>
      <c r="V129" s="36" t="s">
        <v>93</v>
      </c>
      <c r="W129" s="36" t="s">
        <v>93</v>
      </c>
      <c r="X129" s="36" t="s">
        <v>99</v>
      </c>
      <c r="Y129" s="36" t="s">
        <v>99</v>
      </c>
      <c r="Z129" s="36" t="s">
        <v>99</v>
      </c>
      <c r="AA129" s="36" t="s">
        <v>99</v>
      </c>
      <c r="AB129" s="36" t="s">
        <v>99</v>
      </c>
      <c r="AC129" s="38" t="s">
        <v>99</v>
      </c>
      <c r="AD129" s="34"/>
    </row>
    <row r="130" spans="21:36">
      <c r="U130" s="106" t="s">
        <v>98</v>
      </c>
      <c r="V130" s="34" t="s">
        <v>93</v>
      </c>
      <c r="W130" s="34" t="s">
        <v>93</v>
      </c>
      <c r="X130" s="34" t="s">
        <v>99</v>
      </c>
      <c r="Y130" s="34" t="s">
        <v>99</v>
      </c>
      <c r="Z130" s="34" t="s">
        <v>99</v>
      </c>
      <c r="AA130" s="34" t="s">
        <v>99</v>
      </c>
      <c r="AB130" s="34" t="s">
        <v>99</v>
      </c>
      <c r="AC130" s="38" t="s">
        <v>99</v>
      </c>
      <c r="AD130" s="34"/>
    </row>
    <row r="131" spans="21:36" ht="15" thickBot="1">
      <c r="U131" s="107" t="s">
        <v>98</v>
      </c>
      <c r="V131" s="41" t="s">
        <v>93</v>
      </c>
      <c r="W131" s="41" t="s">
        <v>93</v>
      </c>
      <c r="X131" s="41" t="s">
        <v>99</v>
      </c>
      <c r="Y131" s="41" t="s">
        <v>99</v>
      </c>
      <c r="Z131" s="41" t="s">
        <v>99</v>
      </c>
      <c r="AA131" s="41" t="s">
        <v>99</v>
      </c>
      <c r="AB131" s="41" t="s">
        <v>99</v>
      </c>
      <c r="AC131" s="42" t="s">
        <v>99</v>
      </c>
      <c r="AD131" s="34"/>
    </row>
    <row r="132" spans="21:36" ht="15" thickBot="1"/>
    <row r="133" spans="21:36">
      <c r="W133" s="35" t="s">
        <v>102</v>
      </c>
      <c r="X133" s="36" t="s">
        <v>93</v>
      </c>
      <c r="Y133" s="36" t="s">
        <v>93</v>
      </c>
      <c r="Z133" s="36" t="s">
        <v>93</v>
      </c>
      <c r="AA133" s="36" t="s">
        <v>93</v>
      </c>
      <c r="AB133" s="36" t="s">
        <v>94</v>
      </c>
      <c r="AC133" s="36" t="s">
        <v>94</v>
      </c>
      <c r="AD133" s="36" t="s">
        <v>94</v>
      </c>
      <c r="AE133" s="36" t="s">
        <v>94</v>
      </c>
      <c r="AF133" s="36" t="s">
        <v>94</v>
      </c>
      <c r="AG133" s="36" t="s">
        <v>95</v>
      </c>
      <c r="AH133" s="36" t="s">
        <v>95</v>
      </c>
      <c r="AI133" s="37" t="s">
        <v>95</v>
      </c>
    </row>
    <row r="134" spans="21:36">
      <c r="W134" s="28" t="s">
        <v>92</v>
      </c>
      <c r="X134" s="34" t="s">
        <v>93</v>
      </c>
      <c r="Y134" s="34" t="s">
        <v>93</v>
      </c>
      <c r="Z134" s="34" t="s">
        <v>93</v>
      </c>
      <c r="AA134" s="34" t="s">
        <v>93</v>
      </c>
      <c r="AB134" s="34" t="s">
        <v>95</v>
      </c>
      <c r="AC134" s="34" t="s">
        <v>95</v>
      </c>
      <c r="AD134" s="34" t="s">
        <v>95</v>
      </c>
      <c r="AE134" s="34" t="s">
        <v>95</v>
      </c>
      <c r="AF134" s="34"/>
      <c r="AG134" s="34"/>
      <c r="AH134" s="34"/>
      <c r="AI134" s="38"/>
    </row>
    <row r="135" spans="21:36">
      <c r="W135" s="28" t="s">
        <v>92</v>
      </c>
      <c r="X135" s="34" t="s">
        <v>93</v>
      </c>
      <c r="Y135" s="34" t="s">
        <v>93</v>
      </c>
      <c r="Z135" s="34" t="s">
        <v>93</v>
      </c>
      <c r="AA135" s="34" t="s">
        <v>93</v>
      </c>
      <c r="AB135" s="34" t="s">
        <v>95</v>
      </c>
      <c r="AC135" s="34" t="s">
        <v>95</v>
      </c>
      <c r="AD135" s="34" t="s">
        <v>95</v>
      </c>
      <c r="AE135" s="34" t="s">
        <v>95</v>
      </c>
      <c r="AF135" s="34"/>
      <c r="AG135" s="34"/>
      <c r="AH135" s="34"/>
      <c r="AI135" s="38"/>
    </row>
    <row r="136" spans="21:36">
      <c r="W136" s="28" t="s">
        <v>92</v>
      </c>
      <c r="X136" s="34" t="s">
        <v>93</v>
      </c>
      <c r="Y136" s="34" t="s">
        <v>93</v>
      </c>
      <c r="Z136" s="34" t="s">
        <v>93</v>
      </c>
      <c r="AA136" s="34" t="s">
        <v>93</v>
      </c>
      <c r="AB136" s="34" t="s">
        <v>95</v>
      </c>
      <c r="AC136" s="34" t="s">
        <v>95</v>
      </c>
      <c r="AD136" s="34" t="s">
        <v>95</v>
      </c>
      <c r="AE136" s="34" t="s">
        <v>95</v>
      </c>
      <c r="AI136" s="39"/>
    </row>
    <row r="137" spans="21:36" ht="15" thickBot="1">
      <c r="W137" s="40" t="s">
        <v>92</v>
      </c>
      <c r="X137" s="41" t="s">
        <v>93</v>
      </c>
      <c r="Y137" s="41" t="s">
        <v>93</v>
      </c>
      <c r="Z137" s="41" t="s">
        <v>93</v>
      </c>
      <c r="AA137" s="41" t="s">
        <v>93</v>
      </c>
      <c r="AB137" s="41" t="s">
        <v>95</v>
      </c>
      <c r="AC137" s="41" t="s">
        <v>95</v>
      </c>
      <c r="AD137" s="41" t="s">
        <v>95</v>
      </c>
      <c r="AE137" s="41" t="s">
        <v>95</v>
      </c>
      <c r="AF137" s="48"/>
      <c r="AG137" s="48"/>
      <c r="AH137" s="48"/>
      <c r="AI137" s="45"/>
    </row>
    <row r="138" spans="21:36">
      <c r="W138" s="105" t="s">
        <v>98</v>
      </c>
      <c r="X138" s="36" t="s">
        <v>93</v>
      </c>
      <c r="Y138" s="36" t="s">
        <v>93</v>
      </c>
      <c r="Z138" s="36" t="s">
        <v>99</v>
      </c>
      <c r="AA138" s="36" t="s">
        <v>99</v>
      </c>
      <c r="AB138" s="36" t="s">
        <v>99</v>
      </c>
      <c r="AC138" s="36" t="s">
        <v>99</v>
      </c>
      <c r="AD138" s="36" t="s">
        <v>99</v>
      </c>
      <c r="AE138" s="37" t="s">
        <v>99</v>
      </c>
    </row>
    <row r="139" spans="21:36">
      <c r="W139" s="106" t="s">
        <v>98</v>
      </c>
      <c r="X139" s="34" t="s">
        <v>93</v>
      </c>
      <c r="Y139" s="34" t="s">
        <v>93</v>
      </c>
      <c r="Z139" s="34" t="s">
        <v>99</v>
      </c>
      <c r="AA139" s="34" t="s">
        <v>99</v>
      </c>
      <c r="AB139" s="34" t="s">
        <v>99</v>
      </c>
      <c r="AC139" s="34" t="s">
        <v>99</v>
      </c>
      <c r="AD139" s="34" t="s">
        <v>99</v>
      </c>
      <c r="AE139" s="38" t="s">
        <v>99</v>
      </c>
    </row>
    <row r="140" spans="21:36" ht="15" thickBot="1">
      <c r="W140" s="107" t="s">
        <v>98</v>
      </c>
      <c r="X140" s="41" t="s">
        <v>93</v>
      </c>
      <c r="Y140" s="41" t="s">
        <v>93</v>
      </c>
      <c r="Z140" s="41" t="s">
        <v>99</v>
      </c>
      <c r="AA140" s="41" t="s">
        <v>99</v>
      </c>
      <c r="AB140" s="41" t="s">
        <v>99</v>
      </c>
      <c r="AC140" s="41" t="s">
        <v>99</v>
      </c>
      <c r="AD140" s="41" t="s">
        <v>99</v>
      </c>
      <c r="AE140" s="42" t="s">
        <v>99</v>
      </c>
    </row>
    <row r="141" spans="21:36" ht="15" thickBot="1">
      <c r="V141" s="21" t="s">
        <v>221</v>
      </c>
      <c r="W141" s="229" t="s">
        <v>102</v>
      </c>
      <c r="X141" s="230" t="s">
        <v>93</v>
      </c>
      <c r="Y141" s="230" t="s">
        <v>93</v>
      </c>
      <c r="Z141" s="230" t="s">
        <v>93</v>
      </c>
      <c r="AA141" s="230" t="s">
        <v>93</v>
      </c>
      <c r="AB141" s="230" t="s">
        <v>94</v>
      </c>
      <c r="AC141" s="230" t="s">
        <v>94</v>
      </c>
      <c r="AD141" s="230" t="s">
        <v>94</v>
      </c>
      <c r="AE141" s="230" t="s">
        <v>94</v>
      </c>
      <c r="AF141" s="230" t="s">
        <v>94</v>
      </c>
      <c r="AG141" s="230" t="s">
        <v>95</v>
      </c>
      <c r="AH141" s="230" t="s">
        <v>95</v>
      </c>
      <c r="AI141" s="231" t="s">
        <v>95</v>
      </c>
    </row>
    <row r="142" spans="21:36" ht="15" thickBot="1">
      <c r="V142" s="21" t="s">
        <v>221</v>
      </c>
      <c r="W142" s="229" t="s">
        <v>102</v>
      </c>
      <c r="X142" s="230" t="s">
        <v>93</v>
      </c>
      <c r="Y142" s="230" t="s">
        <v>93</v>
      </c>
      <c r="Z142" s="230" t="s">
        <v>93</v>
      </c>
      <c r="AA142" s="230" t="s">
        <v>93</v>
      </c>
      <c r="AB142" s="230" t="s">
        <v>94</v>
      </c>
      <c r="AC142" s="230" t="s">
        <v>94</v>
      </c>
      <c r="AD142" s="230" t="s">
        <v>94</v>
      </c>
      <c r="AE142" s="230" t="s">
        <v>94</v>
      </c>
      <c r="AF142" s="230" t="s">
        <v>94</v>
      </c>
      <c r="AG142" s="230" t="s">
        <v>95</v>
      </c>
      <c r="AH142" s="230" t="s">
        <v>95</v>
      </c>
      <c r="AI142" s="231" t="s">
        <v>95</v>
      </c>
    </row>
    <row r="143" spans="21:36" ht="15" thickBot="1"/>
    <row r="144" spans="21:36">
      <c r="X144" s="35" t="s">
        <v>102</v>
      </c>
      <c r="Y144" s="36" t="s">
        <v>93</v>
      </c>
      <c r="Z144" s="36" t="s">
        <v>93</v>
      </c>
      <c r="AA144" s="36" t="s">
        <v>93</v>
      </c>
      <c r="AB144" s="36" t="s">
        <v>93</v>
      </c>
      <c r="AC144" s="36" t="s">
        <v>94</v>
      </c>
      <c r="AD144" s="36" t="s">
        <v>94</v>
      </c>
      <c r="AE144" s="36" t="s">
        <v>94</v>
      </c>
      <c r="AF144" s="36" t="s">
        <v>94</v>
      </c>
      <c r="AG144" s="36" t="s">
        <v>94</v>
      </c>
      <c r="AH144" s="36" t="s">
        <v>95</v>
      </c>
      <c r="AI144" s="36" t="s">
        <v>95</v>
      </c>
      <c r="AJ144" s="37" t="s">
        <v>95</v>
      </c>
    </row>
    <row r="145" spans="24:41">
      <c r="X145" s="28" t="s">
        <v>102</v>
      </c>
      <c r="Y145" s="34" t="s">
        <v>93</v>
      </c>
      <c r="Z145" s="34" t="s">
        <v>93</v>
      </c>
      <c r="AA145" s="34" t="s">
        <v>93</v>
      </c>
      <c r="AB145" s="34" t="s">
        <v>93</v>
      </c>
      <c r="AC145" s="34" t="s">
        <v>94</v>
      </c>
      <c r="AD145" s="34" t="s">
        <v>94</v>
      </c>
      <c r="AE145" s="34" t="s">
        <v>94</v>
      </c>
      <c r="AF145" s="34" t="s">
        <v>94</v>
      </c>
      <c r="AG145" s="34" t="s">
        <v>94</v>
      </c>
      <c r="AH145" s="34" t="s">
        <v>95</v>
      </c>
      <c r="AI145" s="34" t="s">
        <v>95</v>
      </c>
      <c r="AJ145" s="38" t="s">
        <v>95</v>
      </c>
    </row>
    <row r="146" spans="24:41">
      <c r="X146" s="28" t="s">
        <v>92</v>
      </c>
      <c r="Y146" s="34" t="s">
        <v>93</v>
      </c>
      <c r="Z146" s="34" t="s">
        <v>93</v>
      </c>
      <c r="AA146" s="34" t="s">
        <v>93</v>
      </c>
      <c r="AB146" s="34" t="s">
        <v>93</v>
      </c>
      <c r="AC146" s="34" t="s">
        <v>95</v>
      </c>
      <c r="AD146" s="34" t="s">
        <v>95</v>
      </c>
      <c r="AE146" s="34" t="s">
        <v>95</v>
      </c>
      <c r="AF146" s="34" t="s">
        <v>95</v>
      </c>
      <c r="AG146" s="34"/>
      <c r="AH146" s="34"/>
      <c r="AI146" s="34"/>
      <c r="AJ146" s="38"/>
    </row>
    <row r="147" spans="24:41">
      <c r="X147" s="28" t="s">
        <v>92</v>
      </c>
      <c r="Y147" s="34" t="s">
        <v>93</v>
      </c>
      <c r="Z147" s="34" t="s">
        <v>93</v>
      </c>
      <c r="AA147" s="34" t="s">
        <v>93</v>
      </c>
      <c r="AB147" s="34" t="s">
        <v>93</v>
      </c>
      <c r="AC147" s="34" t="s">
        <v>95</v>
      </c>
      <c r="AD147" s="34" t="s">
        <v>95</v>
      </c>
      <c r="AE147" s="34" t="s">
        <v>95</v>
      </c>
      <c r="AF147" s="34" t="s">
        <v>95</v>
      </c>
      <c r="AG147" s="34"/>
      <c r="AH147" s="34"/>
      <c r="AI147" s="34"/>
      <c r="AJ147" s="38"/>
    </row>
    <row r="148" spans="24:41" ht="15" thickBot="1">
      <c r="X148" s="40" t="s">
        <v>92</v>
      </c>
      <c r="Y148" s="41" t="s">
        <v>93</v>
      </c>
      <c r="Z148" s="41" t="s">
        <v>93</v>
      </c>
      <c r="AA148" s="41" t="s">
        <v>93</v>
      </c>
      <c r="AB148" s="41" t="s">
        <v>93</v>
      </c>
      <c r="AC148" s="41" t="s">
        <v>95</v>
      </c>
      <c r="AD148" s="41" t="s">
        <v>95</v>
      </c>
      <c r="AE148" s="41" t="s">
        <v>95</v>
      </c>
      <c r="AF148" s="41" t="s">
        <v>95</v>
      </c>
      <c r="AG148" s="48"/>
      <c r="AH148" s="48"/>
      <c r="AI148" s="48"/>
      <c r="AJ148" s="45"/>
    </row>
    <row r="150" spans="24:41" ht="15" thickBot="1"/>
    <row r="151" spans="24:41">
      <c r="X151" s="21"/>
      <c r="Y151" s="105" t="s">
        <v>98</v>
      </c>
      <c r="Z151" s="36" t="s">
        <v>93</v>
      </c>
      <c r="AA151" s="36" t="s">
        <v>93</v>
      </c>
      <c r="AB151" s="36" t="s">
        <v>99</v>
      </c>
      <c r="AC151" s="36" t="s">
        <v>99</v>
      </c>
      <c r="AD151" s="36" t="s">
        <v>99</v>
      </c>
      <c r="AE151" s="36" t="s">
        <v>99</v>
      </c>
      <c r="AF151" s="36" t="s">
        <v>99</v>
      </c>
      <c r="AG151" s="37" t="s">
        <v>99</v>
      </c>
    </row>
    <row r="152" spans="24:41" ht="15" thickBot="1">
      <c r="X152" s="21"/>
      <c r="Y152" s="107" t="s">
        <v>98</v>
      </c>
      <c r="Z152" s="41" t="s">
        <v>93</v>
      </c>
      <c r="AA152" s="41" t="s">
        <v>93</v>
      </c>
      <c r="AB152" s="41" t="s">
        <v>99</v>
      </c>
      <c r="AC152" s="41" t="s">
        <v>99</v>
      </c>
      <c r="AD152" s="41" t="s">
        <v>99</v>
      </c>
      <c r="AE152" s="41" t="s">
        <v>99</v>
      </c>
      <c r="AF152" s="41" t="s">
        <v>99</v>
      </c>
      <c r="AG152" s="42" t="s">
        <v>99</v>
      </c>
    </row>
    <row r="153" spans="24:41" ht="15" thickBot="1">
      <c r="X153" s="21"/>
      <c r="Y153" s="107" t="s">
        <v>98</v>
      </c>
      <c r="Z153" s="41" t="s">
        <v>93</v>
      </c>
      <c r="AA153" s="41" t="s">
        <v>93</v>
      </c>
      <c r="AB153" s="41" t="s">
        <v>99</v>
      </c>
      <c r="AC153" s="41" t="s">
        <v>99</v>
      </c>
      <c r="AD153" s="41" t="s">
        <v>99</v>
      </c>
      <c r="AE153" s="41" t="s">
        <v>99</v>
      </c>
      <c r="AF153" s="41" t="s">
        <v>99</v>
      </c>
      <c r="AG153" s="42" t="s">
        <v>99</v>
      </c>
    </row>
    <row r="154" spans="24:41">
      <c r="Z154" s="28" t="s">
        <v>102</v>
      </c>
      <c r="AA154" s="34" t="s">
        <v>93</v>
      </c>
      <c r="AB154" s="34" t="s">
        <v>93</v>
      </c>
      <c r="AC154" s="34" t="s">
        <v>93</v>
      </c>
      <c r="AD154" s="34" t="s">
        <v>93</v>
      </c>
      <c r="AE154" s="34" t="s">
        <v>94</v>
      </c>
      <c r="AF154" s="34" t="s">
        <v>94</v>
      </c>
      <c r="AG154" s="34" t="s">
        <v>94</v>
      </c>
      <c r="AH154" s="36" t="s">
        <v>94</v>
      </c>
      <c r="AI154" s="36" t="s">
        <v>94</v>
      </c>
      <c r="AJ154" s="36" t="s">
        <v>95</v>
      </c>
      <c r="AK154" s="36" t="s">
        <v>95</v>
      </c>
      <c r="AL154" s="37" t="s">
        <v>95</v>
      </c>
    </row>
    <row r="155" spans="24:41" ht="15" thickBot="1">
      <c r="Z155" s="28" t="s">
        <v>102</v>
      </c>
      <c r="AA155" s="34" t="s">
        <v>93</v>
      </c>
      <c r="AB155" s="34" t="s">
        <v>93</v>
      </c>
      <c r="AC155" s="34" t="s">
        <v>93</v>
      </c>
      <c r="AD155" s="34" t="s">
        <v>93</v>
      </c>
      <c r="AE155" s="34" t="s">
        <v>94</v>
      </c>
      <c r="AF155" s="34" t="s">
        <v>94</v>
      </c>
      <c r="AG155" s="34" t="s">
        <v>94</v>
      </c>
      <c r="AH155" s="34" t="s">
        <v>94</v>
      </c>
      <c r="AI155" s="34" t="s">
        <v>94</v>
      </c>
      <c r="AJ155" s="34" t="s">
        <v>95</v>
      </c>
      <c r="AK155" s="34" t="s">
        <v>95</v>
      </c>
      <c r="AL155" s="38" t="s">
        <v>95</v>
      </c>
    </row>
    <row r="156" spans="24:41" ht="15" thickBot="1">
      <c r="AB156" s="21" t="s">
        <v>221</v>
      </c>
      <c r="AC156" s="229" t="s">
        <v>102</v>
      </c>
      <c r="AD156" s="230" t="s">
        <v>93</v>
      </c>
      <c r="AE156" s="230" t="s">
        <v>93</v>
      </c>
      <c r="AF156" s="230" t="s">
        <v>93</v>
      </c>
      <c r="AG156" s="230" t="s">
        <v>93</v>
      </c>
      <c r="AH156" s="230" t="s">
        <v>94</v>
      </c>
      <c r="AI156" s="230" t="s">
        <v>94</v>
      </c>
      <c r="AJ156" s="230" t="s">
        <v>94</v>
      </c>
      <c r="AK156" s="230" t="s">
        <v>94</v>
      </c>
      <c r="AL156" s="230" t="s">
        <v>94</v>
      </c>
      <c r="AM156" s="230" t="s">
        <v>95</v>
      </c>
      <c r="AN156" s="230" t="s">
        <v>95</v>
      </c>
      <c r="AO156" s="231" t="s">
        <v>95</v>
      </c>
    </row>
    <row r="157" spans="24:41" ht="15" thickBot="1">
      <c r="AB157" s="21" t="s">
        <v>221</v>
      </c>
      <c r="AC157" s="257" t="s">
        <v>102</v>
      </c>
      <c r="AD157" s="258" t="s">
        <v>93</v>
      </c>
      <c r="AE157" s="258" t="s">
        <v>93</v>
      </c>
      <c r="AF157" s="258" t="s">
        <v>93</v>
      </c>
      <c r="AG157" s="258" t="s">
        <v>93</v>
      </c>
      <c r="AH157" s="258" t="s">
        <v>94</v>
      </c>
      <c r="AI157" s="258" t="s">
        <v>94</v>
      </c>
      <c r="AJ157" s="258" t="s">
        <v>94</v>
      </c>
      <c r="AK157" s="258" t="s">
        <v>94</v>
      </c>
      <c r="AL157" s="258" t="s">
        <v>94</v>
      </c>
      <c r="AM157" s="258" t="s">
        <v>95</v>
      </c>
      <c r="AN157" s="258" t="s">
        <v>95</v>
      </c>
      <c r="AO157" s="259" t="s">
        <v>95</v>
      </c>
    </row>
    <row r="158" spans="24:41">
      <c r="Z158" s="35" t="s">
        <v>92</v>
      </c>
      <c r="AA158" s="36" t="s">
        <v>93</v>
      </c>
      <c r="AB158" s="36" t="s">
        <v>93</v>
      </c>
      <c r="AC158" s="36" t="s">
        <v>93</v>
      </c>
      <c r="AD158" s="36" t="s">
        <v>93</v>
      </c>
      <c r="AE158" s="36" t="s">
        <v>95</v>
      </c>
      <c r="AF158" s="36" t="s">
        <v>95</v>
      </c>
      <c r="AG158" s="36" t="s">
        <v>95</v>
      </c>
      <c r="AH158" s="36" t="s">
        <v>95</v>
      </c>
      <c r="AI158" s="36"/>
      <c r="AJ158" s="36"/>
      <c r="AK158" s="36"/>
      <c r="AL158" s="37"/>
    </row>
    <row r="159" spans="24:41">
      <c r="Z159" s="28" t="s">
        <v>92</v>
      </c>
      <c r="AA159" s="34" t="s">
        <v>93</v>
      </c>
      <c r="AB159" s="34" t="s">
        <v>93</v>
      </c>
      <c r="AC159" s="34" t="s">
        <v>93</v>
      </c>
      <c r="AD159" s="34" t="s">
        <v>93</v>
      </c>
      <c r="AE159" s="34" t="s">
        <v>95</v>
      </c>
      <c r="AF159" s="34" t="s">
        <v>95</v>
      </c>
      <c r="AG159" s="34" t="s">
        <v>95</v>
      </c>
      <c r="AH159" s="34" t="s">
        <v>95</v>
      </c>
      <c r="AI159" s="34"/>
      <c r="AJ159" s="34"/>
      <c r="AK159" s="34"/>
      <c r="AL159" s="38"/>
    </row>
    <row r="160" spans="24:41" ht="15" thickBot="1">
      <c r="Z160" s="40" t="s">
        <v>92</v>
      </c>
      <c r="AA160" s="41" t="s">
        <v>93</v>
      </c>
      <c r="AB160" s="41" t="s">
        <v>93</v>
      </c>
      <c r="AC160" s="41" t="s">
        <v>93</v>
      </c>
      <c r="AD160" s="41" t="s">
        <v>93</v>
      </c>
      <c r="AE160" s="41" t="s">
        <v>95</v>
      </c>
      <c r="AF160" s="41" t="s">
        <v>95</v>
      </c>
      <c r="AG160" s="41" t="s">
        <v>95</v>
      </c>
      <c r="AH160" s="41" t="s">
        <v>95</v>
      </c>
      <c r="AI160" s="48"/>
      <c r="AJ160" s="48"/>
      <c r="AK160" s="48"/>
      <c r="AL160" s="45"/>
    </row>
    <row r="161" spans="26:42" ht="15" thickBot="1">
      <c r="Z161" s="21" t="s">
        <v>221</v>
      </c>
      <c r="AA161" s="229" t="s">
        <v>102</v>
      </c>
      <c r="AB161" s="230" t="s">
        <v>93</v>
      </c>
      <c r="AC161" s="230" t="s">
        <v>93</v>
      </c>
      <c r="AD161" s="230" t="s">
        <v>93</v>
      </c>
      <c r="AE161" s="230" t="s">
        <v>93</v>
      </c>
      <c r="AF161" s="230" t="s">
        <v>94</v>
      </c>
      <c r="AG161" s="230" t="s">
        <v>94</v>
      </c>
      <c r="AH161" s="230" t="s">
        <v>94</v>
      </c>
      <c r="AI161" s="230" t="s">
        <v>94</v>
      </c>
      <c r="AJ161" s="230" t="s">
        <v>94</v>
      </c>
      <c r="AK161" s="230" t="s">
        <v>95</v>
      </c>
      <c r="AL161" s="230" t="s">
        <v>95</v>
      </c>
      <c r="AM161" s="231" t="s">
        <v>95</v>
      </c>
    </row>
    <row r="162" spans="26:42">
      <c r="Z162" s="21"/>
      <c r="AA162" s="106" t="s">
        <v>98</v>
      </c>
      <c r="AB162" s="34" t="s">
        <v>93</v>
      </c>
      <c r="AC162" s="34" t="s">
        <v>93</v>
      </c>
      <c r="AD162" s="34" t="s">
        <v>99</v>
      </c>
      <c r="AE162" s="34" t="s">
        <v>99</v>
      </c>
      <c r="AF162" s="34" t="s">
        <v>99</v>
      </c>
      <c r="AG162" s="34" t="s">
        <v>99</v>
      </c>
      <c r="AH162" s="34" t="s">
        <v>99</v>
      </c>
      <c r="AI162" s="38" t="s">
        <v>99</v>
      </c>
    </row>
    <row r="163" spans="26:42">
      <c r="Z163" s="21"/>
      <c r="AA163" s="106" t="s">
        <v>98</v>
      </c>
      <c r="AB163" s="34" t="s">
        <v>93</v>
      </c>
      <c r="AC163" s="34" t="s">
        <v>93</v>
      </c>
      <c r="AD163" s="34" t="s">
        <v>99</v>
      </c>
      <c r="AE163" s="34" t="s">
        <v>99</v>
      </c>
      <c r="AF163" s="34" t="s">
        <v>99</v>
      </c>
      <c r="AG163" s="34" t="s">
        <v>99</v>
      </c>
      <c r="AH163" s="34" t="s">
        <v>99</v>
      </c>
      <c r="AI163" s="38" t="s">
        <v>99</v>
      </c>
    </row>
    <row r="164" spans="26:42">
      <c r="Z164" s="21"/>
      <c r="AA164" s="106" t="s">
        <v>98</v>
      </c>
      <c r="AB164" s="34" t="s">
        <v>93</v>
      </c>
      <c r="AC164" s="34" t="s">
        <v>93</v>
      </c>
      <c r="AD164" s="34" t="s">
        <v>99</v>
      </c>
      <c r="AE164" s="34" t="s">
        <v>99</v>
      </c>
      <c r="AF164" s="34" t="s">
        <v>99</v>
      </c>
      <c r="AG164" s="34" t="s">
        <v>99</v>
      </c>
      <c r="AH164" s="34" t="s">
        <v>99</v>
      </c>
      <c r="AI164" s="38" t="s">
        <v>99</v>
      </c>
    </row>
    <row r="165" spans="26:42">
      <c r="Z165" s="21"/>
      <c r="AA165" s="106" t="s">
        <v>98</v>
      </c>
      <c r="AB165" s="34" t="s">
        <v>93</v>
      </c>
      <c r="AC165" s="34" t="s">
        <v>93</v>
      </c>
      <c r="AD165" s="34" t="s">
        <v>99</v>
      </c>
      <c r="AE165" s="34" t="s">
        <v>99</v>
      </c>
      <c r="AF165" s="34" t="s">
        <v>99</v>
      </c>
      <c r="AG165" s="34" t="s">
        <v>99</v>
      </c>
      <c r="AH165" s="34" t="s">
        <v>99</v>
      </c>
      <c r="AI165" s="38" t="s">
        <v>99</v>
      </c>
    </row>
    <row r="166" spans="26:42" ht="15" thickBot="1">
      <c r="Z166" s="21"/>
      <c r="AA166" s="107" t="s">
        <v>98</v>
      </c>
      <c r="AB166" s="41" t="s">
        <v>93</v>
      </c>
      <c r="AC166" s="41" t="s">
        <v>93</v>
      </c>
      <c r="AD166" s="41" t="s">
        <v>99</v>
      </c>
      <c r="AE166" s="41" t="s">
        <v>99</v>
      </c>
      <c r="AF166" s="41" t="s">
        <v>99</v>
      </c>
      <c r="AG166" s="41" t="s">
        <v>99</v>
      </c>
      <c r="AH166" s="41" t="s">
        <v>99</v>
      </c>
      <c r="AI166" s="42" t="s">
        <v>99</v>
      </c>
    </row>
    <row r="167" spans="26:42" ht="15" thickBot="1"/>
    <row r="168" spans="26:42">
      <c r="AB168" s="35" t="s">
        <v>102</v>
      </c>
      <c r="AC168" s="36" t="s">
        <v>93</v>
      </c>
      <c r="AD168" s="36" t="s">
        <v>93</v>
      </c>
      <c r="AE168" s="36" t="s">
        <v>93</v>
      </c>
      <c r="AF168" s="36" t="s">
        <v>93</v>
      </c>
      <c r="AG168" s="36" t="s">
        <v>94</v>
      </c>
      <c r="AH168" s="36" t="s">
        <v>94</v>
      </c>
      <c r="AI168" s="36" t="s">
        <v>94</v>
      </c>
      <c r="AJ168" s="36" t="s">
        <v>94</v>
      </c>
      <c r="AK168" s="36" t="s">
        <v>94</v>
      </c>
      <c r="AL168" s="36" t="s">
        <v>95</v>
      </c>
      <c r="AM168" s="36" t="s">
        <v>95</v>
      </c>
      <c r="AN168" s="37" t="s">
        <v>95</v>
      </c>
    </row>
    <row r="169" spans="26:42">
      <c r="AB169" s="28" t="s">
        <v>92</v>
      </c>
      <c r="AC169" s="34" t="s">
        <v>93</v>
      </c>
      <c r="AD169" s="34" t="s">
        <v>93</v>
      </c>
      <c r="AE169" s="34" t="s">
        <v>93</v>
      </c>
      <c r="AF169" s="34" t="s">
        <v>93</v>
      </c>
      <c r="AG169" s="34" t="s">
        <v>95</v>
      </c>
      <c r="AH169" s="34" t="s">
        <v>95</v>
      </c>
      <c r="AI169" s="34" t="s">
        <v>95</v>
      </c>
      <c r="AJ169" s="34" t="s">
        <v>95</v>
      </c>
      <c r="AK169" s="34"/>
      <c r="AL169" s="34"/>
      <c r="AM169" s="34"/>
      <c r="AN169" s="38"/>
    </row>
    <row r="170" spans="26:42" ht="15" thickBot="1">
      <c r="AB170" s="40" t="s">
        <v>92</v>
      </c>
      <c r="AC170" s="41" t="s">
        <v>93</v>
      </c>
      <c r="AD170" s="41" t="s">
        <v>93</v>
      </c>
      <c r="AE170" s="41" t="s">
        <v>93</v>
      </c>
      <c r="AF170" s="41" t="s">
        <v>93</v>
      </c>
      <c r="AG170" s="41" t="s">
        <v>95</v>
      </c>
      <c r="AH170" s="41" t="s">
        <v>95</v>
      </c>
      <c r="AI170" s="41" t="s">
        <v>95</v>
      </c>
      <c r="AJ170" s="41" t="s">
        <v>95</v>
      </c>
      <c r="AK170" s="41"/>
      <c r="AL170" s="41"/>
      <c r="AM170" s="41"/>
      <c r="AN170" s="42"/>
    </row>
    <row r="171" spans="26:42" ht="15" thickBot="1">
      <c r="AA171" s="21" t="s">
        <v>221</v>
      </c>
      <c r="AB171" s="260" t="s">
        <v>102</v>
      </c>
      <c r="AC171" s="261" t="s">
        <v>93</v>
      </c>
      <c r="AD171" s="261" t="s">
        <v>93</v>
      </c>
      <c r="AE171" s="261" t="s">
        <v>93</v>
      </c>
      <c r="AF171" s="261" t="s">
        <v>93</v>
      </c>
      <c r="AG171" s="261" t="s">
        <v>94</v>
      </c>
      <c r="AH171" s="261" t="s">
        <v>94</v>
      </c>
      <c r="AI171" s="261" t="s">
        <v>94</v>
      </c>
      <c r="AJ171" s="261" t="s">
        <v>94</v>
      </c>
      <c r="AK171" s="261" t="s">
        <v>94</v>
      </c>
      <c r="AL171" s="261" t="s">
        <v>95</v>
      </c>
      <c r="AM171" s="261" t="s">
        <v>95</v>
      </c>
      <c r="AN171" s="262" t="s">
        <v>95</v>
      </c>
    </row>
    <row r="172" spans="26:42" ht="15" thickBot="1">
      <c r="AA172" s="21" t="s">
        <v>221</v>
      </c>
      <c r="AB172" s="229" t="s">
        <v>102</v>
      </c>
      <c r="AC172" s="230" t="s">
        <v>93</v>
      </c>
      <c r="AD172" s="230" t="s">
        <v>93</v>
      </c>
      <c r="AE172" s="230" t="s">
        <v>93</v>
      </c>
      <c r="AF172" s="230" t="s">
        <v>93</v>
      </c>
      <c r="AG172" s="230" t="s">
        <v>94</v>
      </c>
      <c r="AH172" s="230" t="s">
        <v>94</v>
      </c>
      <c r="AI172" s="230" t="s">
        <v>94</v>
      </c>
      <c r="AJ172" s="230" t="s">
        <v>94</v>
      </c>
      <c r="AK172" s="230" t="s">
        <v>94</v>
      </c>
      <c r="AL172" s="230" t="s">
        <v>95</v>
      </c>
      <c r="AM172" s="230" t="s">
        <v>95</v>
      </c>
      <c r="AN172" s="231" t="s">
        <v>95</v>
      </c>
    </row>
    <row r="173" spans="26:42">
      <c r="AA173" s="21"/>
      <c r="AB173" s="21"/>
      <c r="AC173" s="34"/>
      <c r="AD173" s="35" t="s">
        <v>102</v>
      </c>
      <c r="AE173" s="36" t="s">
        <v>93</v>
      </c>
      <c r="AF173" s="36" t="s">
        <v>93</v>
      </c>
      <c r="AG173" s="36" t="s">
        <v>93</v>
      </c>
      <c r="AH173" s="36" t="s">
        <v>93</v>
      </c>
      <c r="AI173" s="36" t="s">
        <v>94</v>
      </c>
      <c r="AJ173" s="36" t="s">
        <v>94</v>
      </c>
      <c r="AK173" s="36" t="s">
        <v>94</v>
      </c>
      <c r="AL173" s="36" t="s">
        <v>94</v>
      </c>
      <c r="AM173" s="36" t="s">
        <v>94</v>
      </c>
      <c r="AN173" s="36" t="s">
        <v>95</v>
      </c>
      <c r="AO173" s="36" t="s">
        <v>95</v>
      </c>
      <c r="AP173" s="37" t="s">
        <v>95</v>
      </c>
    </row>
    <row r="174" spans="26:42" ht="15" thickBot="1">
      <c r="AD174" s="40" t="s">
        <v>92</v>
      </c>
      <c r="AE174" s="41" t="s">
        <v>93</v>
      </c>
      <c r="AF174" s="41" t="s">
        <v>93</v>
      </c>
      <c r="AG174" s="41" t="s">
        <v>93</v>
      </c>
      <c r="AH174" s="41" t="s">
        <v>93</v>
      </c>
      <c r="AI174" s="41" t="s">
        <v>95</v>
      </c>
      <c r="AJ174" s="41" t="s">
        <v>95</v>
      </c>
      <c r="AK174" s="41" t="s">
        <v>95</v>
      </c>
      <c r="AL174" s="41" t="s">
        <v>95</v>
      </c>
      <c r="AM174" s="48"/>
      <c r="AN174" s="48"/>
      <c r="AO174" s="48"/>
      <c r="AP174" s="45"/>
    </row>
    <row r="175" spans="26:42">
      <c r="AA175" s="21"/>
      <c r="AB175" s="34"/>
      <c r="AC175" s="106" t="s">
        <v>98</v>
      </c>
      <c r="AD175" s="34" t="s">
        <v>93</v>
      </c>
      <c r="AE175" s="34" t="s">
        <v>93</v>
      </c>
      <c r="AF175" s="34" t="s">
        <v>99</v>
      </c>
      <c r="AG175" s="34" t="s">
        <v>99</v>
      </c>
      <c r="AH175" s="34" t="s">
        <v>99</v>
      </c>
      <c r="AI175" s="34" t="s">
        <v>99</v>
      </c>
      <c r="AJ175" s="34" t="s">
        <v>99</v>
      </c>
      <c r="AK175" s="38" t="s">
        <v>99</v>
      </c>
    </row>
    <row r="176" spans="26:42">
      <c r="AA176" s="21"/>
      <c r="AB176" s="34"/>
      <c r="AC176" s="106" t="s">
        <v>98</v>
      </c>
      <c r="AD176" s="34" t="s">
        <v>93</v>
      </c>
      <c r="AE176" s="34" t="s">
        <v>93</v>
      </c>
      <c r="AF176" s="34" t="s">
        <v>99</v>
      </c>
      <c r="AG176" s="34" t="s">
        <v>99</v>
      </c>
      <c r="AH176" s="34" t="s">
        <v>99</v>
      </c>
      <c r="AI176" s="34" t="s">
        <v>99</v>
      </c>
      <c r="AJ176" s="34" t="s">
        <v>99</v>
      </c>
      <c r="AK176" s="38" t="s">
        <v>99</v>
      </c>
    </row>
    <row r="177" spans="27:44">
      <c r="AA177" s="21"/>
      <c r="AB177" s="34"/>
      <c r="AC177" s="106" t="s">
        <v>98</v>
      </c>
      <c r="AD177" s="34" t="s">
        <v>93</v>
      </c>
      <c r="AE177" s="34" t="s">
        <v>93</v>
      </c>
      <c r="AF177" s="34" t="s">
        <v>99</v>
      </c>
      <c r="AG177" s="34" t="s">
        <v>99</v>
      </c>
      <c r="AH177" s="34" t="s">
        <v>99</v>
      </c>
      <c r="AI177" s="34" t="s">
        <v>99</v>
      </c>
      <c r="AJ177" s="34" t="s">
        <v>99</v>
      </c>
      <c r="AK177" s="38" t="s">
        <v>99</v>
      </c>
    </row>
    <row r="178" spans="27:44" ht="15" thickBot="1">
      <c r="AA178" s="21"/>
      <c r="AB178" s="34"/>
      <c r="AC178" s="106" t="s">
        <v>98</v>
      </c>
      <c r="AD178" s="34" t="s">
        <v>93</v>
      </c>
      <c r="AE178" s="34" t="s">
        <v>93</v>
      </c>
      <c r="AF178" s="34" t="s">
        <v>99</v>
      </c>
      <c r="AG178" s="34" t="s">
        <v>99</v>
      </c>
      <c r="AH178" s="34" t="s">
        <v>99</v>
      </c>
      <c r="AI178" s="34" t="s">
        <v>99</v>
      </c>
      <c r="AJ178" s="34" t="s">
        <v>99</v>
      </c>
      <c r="AK178" s="38" t="s">
        <v>99</v>
      </c>
    </row>
    <row r="179" spans="27:44">
      <c r="AF179" s="35" t="s">
        <v>102</v>
      </c>
      <c r="AG179" s="36" t="s">
        <v>93</v>
      </c>
      <c r="AH179" s="36" t="s">
        <v>93</v>
      </c>
      <c r="AI179" s="36" t="s">
        <v>93</v>
      </c>
      <c r="AJ179" s="36" t="s">
        <v>93</v>
      </c>
      <c r="AK179" s="36" t="s">
        <v>94</v>
      </c>
      <c r="AL179" s="36" t="s">
        <v>94</v>
      </c>
      <c r="AM179" s="36" t="s">
        <v>94</v>
      </c>
      <c r="AN179" s="36" t="s">
        <v>94</v>
      </c>
      <c r="AO179" s="36" t="s">
        <v>94</v>
      </c>
      <c r="AP179" s="36" t="s">
        <v>95</v>
      </c>
      <c r="AQ179" s="36" t="s">
        <v>95</v>
      </c>
      <c r="AR179" s="37" t="s">
        <v>95</v>
      </c>
    </row>
    <row r="180" spans="27:44">
      <c r="AF180" s="28" t="s">
        <v>102</v>
      </c>
      <c r="AG180" s="34" t="s">
        <v>93</v>
      </c>
      <c r="AH180" s="34" t="s">
        <v>93</v>
      </c>
      <c r="AI180" s="34" t="s">
        <v>93</v>
      </c>
      <c r="AJ180" s="34" t="s">
        <v>93</v>
      </c>
      <c r="AK180" s="34" t="s">
        <v>94</v>
      </c>
      <c r="AL180" s="34" t="s">
        <v>94</v>
      </c>
      <c r="AM180" s="34" t="s">
        <v>94</v>
      </c>
      <c r="AN180" s="34" t="s">
        <v>94</v>
      </c>
      <c r="AO180" s="34" t="s">
        <v>94</v>
      </c>
      <c r="AP180" s="34" t="s">
        <v>95</v>
      </c>
      <c r="AQ180" s="34" t="s">
        <v>95</v>
      </c>
      <c r="AR180" s="38" t="s">
        <v>95</v>
      </c>
    </row>
    <row r="181" spans="27:44">
      <c r="AF181" s="28" t="s">
        <v>92</v>
      </c>
      <c r="AG181" s="34" t="s">
        <v>93</v>
      </c>
      <c r="AH181" s="34" t="s">
        <v>93</v>
      </c>
      <c r="AI181" s="34" t="s">
        <v>93</v>
      </c>
      <c r="AJ181" s="34" t="s">
        <v>93</v>
      </c>
      <c r="AK181" s="34" t="s">
        <v>95</v>
      </c>
      <c r="AL181" s="34" t="s">
        <v>95</v>
      </c>
      <c r="AM181" s="34" t="s">
        <v>95</v>
      </c>
      <c r="AN181" s="34" t="s">
        <v>95</v>
      </c>
      <c r="AO181" s="34"/>
      <c r="AP181" s="34"/>
      <c r="AQ181" s="34"/>
      <c r="AR181" s="38"/>
    </row>
    <row r="182" spans="27:44">
      <c r="AF182" s="28" t="s">
        <v>92</v>
      </c>
      <c r="AG182" s="34" t="s">
        <v>93</v>
      </c>
      <c r="AH182" s="34" t="s">
        <v>93</v>
      </c>
      <c r="AI182" s="34" t="s">
        <v>93</v>
      </c>
      <c r="AJ182" s="34" t="s">
        <v>93</v>
      </c>
      <c r="AK182" s="34" t="s">
        <v>95</v>
      </c>
      <c r="AL182" s="34" t="s">
        <v>95</v>
      </c>
      <c r="AM182" s="34" t="s">
        <v>95</v>
      </c>
      <c r="AN182" s="34" t="s">
        <v>95</v>
      </c>
      <c r="AR182" s="39"/>
    </row>
    <row r="183" spans="27:44" ht="15" thickBot="1">
      <c r="AF183" s="40" t="s">
        <v>92</v>
      </c>
      <c r="AG183" s="41" t="s">
        <v>93</v>
      </c>
      <c r="AH183" s="41" t="s">
        <v>93</v>
      </c>
      <c r="AI183" s="41" t="s">
        <v>93</v>
      </c>
      <c r="AJ183" s="41" t="s">
        <v>93</v>
      </c>
      <c r="AK183" s="41" t="s">
        <v>95</v>
      </c>
      <c r="AL183" s="41" t="s">
        <v>95</v>
      </c>
      <c r="AM183" s="41" t="s">
        <v>95</v>
      </c>
      <c r="AN183" s="41" t="s">
        <v>95</v>
      </c>
      <c r="AO183" s="48"/>
      <c r="AP183" s="48"/>
      <c r="AQ183" s="48"/>
      <c r="AR183" s="45"/>
    </row>
    <row r="184" spans="27:44">
      <c r="AE184" s="105" t="s">
        <v>98</v>
      </c>
      <c r="AF184" s="36" t="s">
        <v>93</v>
      </c>
      <c r="AG184" s="36" t="s">
        <v>93</v>
      </c>
      <c r="AH184" s="36" t="s">
        <v>99</v>
      </c>
      <c r="AI184" s="36" t="s">
        <v>99</v>
      </c>
      <c r="AJ184" s="36" t="s">
        <v>99</v>
      </c>
      <c r="AK184" s="36" t="s">
        <v>99</v>
      </c>
      <c r="AL184" s="36" t="s">
        <v>99</v>
      </c>
      <c r="AM184" s="37" t="s">
        <v>99</v>
      </c>
    </row>
    <row r="185" spans="27:44" ht="15" thickBot="1">
      <c r="AE185" s="107" t="s">
        <v>98</v>
      </c>
      <c r="AF185" s="41" t="s">
        <v>93</v>
      </c>
      <c r="AG185" s="41" t="s">
        <v>93</v>
      </c>
      <c r="AH185" s="41" t="s">
        <v>99</v>
      </c>
      <c r="AI185" s="41" t="s">
        <v>99</v>
      </c>
      <c r="AJ185" s="41" t="s">
        <v>99</v>
      </c>
      <c r="AK185" s="41" t="s">
        <v>99</v>
      </c>
      <c r="AL185" s="41" t="s">
        <v>99</v>
      </c>
      <c r="AM185" s="42" t="s">
        <v>99</v>
      </c>
    </row>
  </sheetData>
  <mergeCells count="12">
    <mergeCell ref="Y97:Z97"/>
    <mergeCell ref="AA100:AB100"/>
    <mergeCell ref="AB105:AC105"/>
    <mergeCell ref="W96:X96"/>
    <mergeCell ref="O88:P88"/>
    <mergeCell ref="T91:U91"/>
    <mergeCell ref="U95:V95"/>
    <mergeCell ref="A36:A39"/>
    <mergeCell ref="A40:A48"/>
    <mergeCell ref="A49:A74"/>
    <mergeCell ref="A75:A81"/>
    <mergeCell ref="A82:A85"/>
  </mergeCells>
  <phoneticPr fontId="8" type="noConversion"/>
  <conditionalFormatting sqref="C29:AP31">
    <cfRule type="cellIs" dxfId="27" priority="2" operator="lessThan">
      <formula>0</formula>
    </cfRule>
  </conditionalFormatting>
  <conditionalFormatting sqref="D33:AP33">
    <cfRule type="cellIs" dxfId="26" priority="1" operator="lessThan">
      <formula>0</formula>
    </cfRule>
    <cfRule type="cellIs" dxfId="25" priority="3" operator="lessThan">
      <formula>5</formula>
    </cfRule>
  </conditionalFormatting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2EF8-C722-40F7-A708-2D63AC4A6FC1}">
  <dimension ref="A1:BK251"/>
  <sheetViews>
    <sheetView zoomScale="85" zoomScaleNormal="85" zoomScaleSheetLayoutView="70" workbookViewId="0">
      <pane xSplit="2" topLeftCell="AK1" activePane="topRight" state="frozen"/>
      <selection pane="topRight" activeCell="BI38" sqref="BI38"/>
    </sheetView>
  </sheetViews>
  <sheetFormatPr defaultRowHeight="14.45"/>
  <cols>
    <col min="1" max="1" width="11.140625" customWidth="1"/>
    <col min="4" max="42" width="11.28515625" customWidth="1"/>
    <col min="47" max="47" width="10.42578125" bestFit="1" customWidth="1"/>
    <col min="48" max="51" width="10.5703125" customWidth="1"/>
    <col min="52" max="64" width="10.7109375" customWidth="1"/>
  </cols>
  <sheetData>
    <row r="1" spans="1:63">
      <c r="B1" s="21"/>
      <c r="C1" s="21"/>
      <c r="O1" s="176" t="s">
        <v>222</v>
      </c>
      <c r="P1" s="177" t="s">
        <v>93</v>
      </c>
      <c r="Q1" s="177" t="s">
        <v>93</v>
      </c>
      <c r="R1" s="177" t="s">
        <v>99</v>
      </c>
      <c r="S1" s="177" t="s">
        <v>99</v>
      </c>
      <c r="T1" s="177" t="s">
        <v>99</v>
      </c>
      <c r="U1" s="177" t="s">
        <v>99</v>
      </c>
      <c r="V1" s="177" t="s">
        <v>99</v>
      </c>
      <c r="W1" s="177" t="s">
        <v>99</v>
      </c>
    </row>
    <row r="2" spans="1:63">
      <c r="B2" s="21"/>
      <c r="C2" s="21"/>
      <c r="E2" t="s">
        <v>73</v>
      </c>
      <c r="I2" t="s">
        <v>223</v>
      </c>
      <c r="K2" t="s">
        <v>224</v>
      </c>
      <c r="O2" s="128" t="s">
        <v>225</v>
      </c>
      <c r="P2" s="126" t="s">
        <v>93</v>
      </c>
      <c r="Q2" s="126" t="s">
        <v>93</v>
      </c>
      <c r="R2" s="126" t="s">
        <v>93</v>
      </c>
      <c r="S2" s="126" t="s">
        <v>93</v>
      </c>
      <c r="T2" s="126" t="s">
        <v>95</v>
      </c>
      <c r="U2" s="126" t="s">
        <v>95</v>
      </c>
      <c r="V2" s="126" t="s">
        <v>95</v>
      </c>
      <c r="W2" s="126" t="s">
        <v>95</v>
      </c>
      <c r="X2" s="81" t="s">
        <v>199</v>
      </c>
    </row>
    <row r="3" spans="1:63">
      <c r="B3" s="21"/>
      <c r="C3" s="21"/>
      <c r="G3" s="21"/>
      <c r="I3" t="s">
        <v>226</v>
      </c>
      <c r="O3" s="21" t="s">
        <v>102</v>
      </c>
      <c r="P3" s="34" t="s">
        <v>93</v>
      </c>
      <c r="Q3" s="34" t="s">
        <v>93</v>
      </c>
      <c r="R3" s="34" t="s">
        <v>93</v>
      </c>
      <c r="S3" s="34" t="s">
        <v>93</v>
      </c>
      <c r="T3" s="34" t="s">
        <v>94</v>
      </c>
      <c r="U3" s="34" t="s">
        <v>94</v>
      </c>
      <c r="V3" s="34" t="s">
        <v>94</v>
      </c>
      <c r="W3" s="34" t="s">
        <v>94</v>
      </c>
      <c r="X3" s="34" t="s">
        <v>94</v>
      </c>
      <c r="Y3" s="34" t="s">
        <v>95</v>
      </c>
      <c r="Z3" s="34" t="s">
        <v>95</v>
      </c>
      <c r="AA3" s="34" t="s">
        <v>95</v>
      </c>
      <c r="AB3" s="78" t="s">
        <v>203</v>
      </c>
    </row>
    <row r="4" spans="1:63">
      <c r="B4" s="21"/>
      <c r="C4" s="21"/>
      <c r="I4" t="s">
        <v>227</v>
      </c>
      <c r="O4" s="119" t="s">
        <v>102</v>
      </c>
      <c r="P4" s="120" t="s">
        <v>93</v>
      </c>
      <c r="Q4" s="120" t="s">
        <v>93</v>
      </c>
      <c r="R4" s="120" t="s">
        <v>93</v>
      </c>
      <c r="S4" s="120" t="s">
        <v>93</v>
      </c>
      <c r="T4" s="120" t="s">
        <v>94</v>
      </c>
      <c r="U4" s="120" t="s">
        <v>94</v>
      </c>
      <c r="V4" s="120" t="s">
        <v>94</v>
      </c>
      <c r="W4" s="120" t="s">
        <v>95</v>
      </c>
      <c r="X4" s="120" t="s">
        <v>95</v>
      </c>
      <c r="Y4" s="120" t="s">
        <v>95</v>
      </c>
      <c r="Z4" s="120" t="s">
        <v>95</v>
      </c>
      <c r="AA4" s="120" t="s">
        <v>95</v>
      </c>
      <c r="AB4" s="78" t="s">
        <v>201</v>
      </c>
    </row>
    <row r="5" spans="1:63">
      <c r="B5" s="21"/>
      <c r="C5" s="21"/>
      <c r="E5" t="s">
        <v>228</v>
      </c>
      <c r="H5" t="s">
        <v>229</v>
      </c>
      <c r="I5" t="s">
        <v>230</v>
      </c>
      <c r="K5" t="s">
        <v>231</v>
      </c>
      <c r="O5" s="169" t="s">
        <v>206</v>
      </c>
      <c r="P5" s="34" t="s">
        <v>93</v>
      </c>
      <c r="Q5" s="34" t="s">
        <v>93</v>
      </c>
      <c r="R5" s="34" t="s">
        <v>99</v>
      </c>
    </row>
    <row r="6" spans="1:63">
      <c r="B6" s="21"/>
      <c r="C6" s="21"/>
      <c r="E6" t="s">
        <v>232</v>
      </c>
      <c r="I6" t="s">
        <v>233</v>
      </c>
      <c r="O6" t="s">
        <v>207</v>
      </c>
    </row>
    <row r="8" spans="1:63">
      <c r="A8" t="s">
        <v>208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</row>
    <row r="9" spans="1:63">
      <c r="C9" s="21">
        <v>2023</v>
      </c>
      <c r="D9" s="21">
        <v>2024</v>
      </c>
      <c r="E9" s="21">
        <v>2024</v>
      </c>
      <c r="F9" s="21">
        <v>2024</v>
      </c>
      <c r="G9" s="21">
        <v>2024</v>
      </c>
      <c r="H9" s="21">
        <v>2024</v>
      </c>
      <c r="I9" s="21">
        <v>2024</v>
      </c>
      <c r="J9" s="21">
        <v>2024</v>
      </c>
      <c r="K9" s="21">
        <v>2024</v>
      </c>
      <c r="L9" s="21">
        <v>2024</v>
      </c>
      <c r="M9" s="21">
        <v>2024</v>
      </c>
      <c r="N9" s="21">
        <v>2024</v>
      </c>
      <c r="O9" s="21">
        <v>2024</v>
      </c>
      <c r="P9" s="21">
        <v>2024</v>
      </c>
      <c r="Q9" s="21">
        <v>2024</v>
      </c>
      <c r="R9" s="21">
        <v>2024</v>
      </c>
      <c r="S9" s="21">
        <v>2024</v>
      </c>
      <c r="T9" s="21">
        <v>2024</v>
      </c>
      <c r="U9" s="21">
        <v>2024</v>
      </c>
      <c r="V9" s="21">
        <v>2024</v>
      </c>
      <c r="W9" s="21">
        <v>2024</v>
      </c>
      <c r="X9" s="21">
        <v>2024</v>
      </c>
      <c r="Y9" s="21">
        <v>2024</v>
      </c>
      <c r="Z9" s="21">
        <v>2024</v>
      </c>
      <c r="AA9" s="21">
        <v>2024</v>
      </c>
      <c r="AB9" s="21">
        <v>2025</v>
      </c>
      <c r="AC9" s="21">
        <v>2025</v>
      </c>
      <c r="AD9" s="21">
        <v>2025</v>
      </c>
      <c r="AE9" s="21">
        <v>2025</v>
      </c>
      <c r="AF9" s="21">
        <v>2025</v>
      </c>
      <c r="AG9" s="21">
        <v>2025</v>
      </c>
      <c r="AH9" s="21">
        <v>2025</v>
      </c>
      <c r="AI9" s="21">
        <v>2025</v>
      </c>
      <c r="AJ9" s="21">
        <v>2025</v>
      </c>
      <c r="AK9" s="21">
        <v>2025</v>
      </c>
      <c r="AL9" s="21">
        <v>2025</v>
      </c>
      <c r="AM9" s="21">
        <v>2025</v>
      </c>
      <c r="AN9" s="21">
        <v>2025</v>
      </c>
      <c r="AO9" s="21">
        <v>2025</v>
      </c>
      <c r="AP9" s="21">
        <v>2025</v>
      </c>
      <c r="AQ9" s="21">
        <v>2025</v>
      </c>
      <c r="AR9" s="21">
        <v>2025</v>
      </c>
      <c r="AS9" s="21">
        <v>2025</v>
      </c>
      <c r="AT9" s="21">
        <v>2025</v>
      </c>
      <c r="AU9" s="21">
        <v>2025</v>
      </c>
      <c r="AV9" s="21">
        <v>2025</v>
      </c>
      <c r="AW9" s="21">
        <v>2025</v>
      </c>
      <c r="AX9" s="21">
        <v>2025</v>
      </c>
      <c r="AY9" s="21">
        <v>2025</v>
      </c>
      <c r="AZ9" s="21">
        <v>2026</v>
      </c>
      <c r="BA9" s="21">
        <v>2026</v>
      </c>
      <c r="BB9" s="21">
        <v>2026</v>
      </c>
      <c r="BC9" s="21">
        <v>2026</v>
      </c>
      <c r="BD9" s="21">
        <v>2026</v>
      </c>
      <c r="BE9" s="21">
        <v>2026</v>
      </c>
      <c r="BF9" s="21">
        <v>2026</v>
      </c>
      <c r="BG9" s="21">
        <v>2026</v>
      </c>
      <c r="BH9" s="21">
        <v>2026</v>
      </c>
      <c r="BI9" s="21">
        <v>2026</v>
      </c>
      <c r="BJ9" s="21">
        <v>2026</v>
      </c>
      <c r="BK9" s="21">
        <v>2026</v>
      </c>
    </row>
    <row r="10" spans="1:63">
      <c r="C10" s="43" t="s">
        <v>118</v>
      </c>
      <c r="D10" s="43" t="s">
        <v>119</v>
      </c>
      <c r="E10" s="43" t="s">
        <v>120</v>
      </c>
      <c r="F10" s="43" t="s">
        <v>121</v>
      </c>
      <c r="G10" s="43" t="s">
        <v>122</v>
      </c>
      <c r="H10" s="43" t="s">
        <v>123</v>
      </c>
      <c r="I10" s="43" t="s">
        <v>124</v>
      </c>
      <c r="J10" s="43" t="s">
        <v>125</v>
      </c>
      <c r="K10" s="43" t="s">
        <v>126</v>
      </c>
      <c r="L10" s="43" t="s">
        <v>103</v>
      </c>
      <c r="M10" s="43" t="s">
        <v>104</v>
      </c>
      <c r="N10" s="43" t="s">
        <v>105</v>
      </c>
      <c r="O10" s="43" t="s">
        <v>106</v>
      </c>
      <c r="P10" s="43" t="s">
        <v>107</v>
      </c>
      <c r="Q10" s="43" t="s">
        <v>108</v>
      </c>
      <c r="R10" s="43" t="s">
        <v>109</v>
      </c>
      <c r="S10" s="43" t="s">
        <v>110</v>
      </c>
      <c r="T10" s="43" t="s">
        <v>111</v>
      </c>
      <c r="U10" s="43" t="s">
        <v>112</v>
      </c>
      <c r="V10" s="43" t="s">
        <v>113</v>
      </c>
      <c r="W10" s="43" t="s">
        <v>114</v>
      </c>
      <c r="X10" s="43" t="s">
        <v>115</v>
      </c>
      <c r="Y10" s="43" t="s">
        <v>116</v>
      </c>
      <c r="Z10" s="43" t="s">
        <v>117</v>
      </c>
      <c r="AA10" s="43" t="s">
        <v>118</v>
      </c>
      <c r="AB10" s="43" t="s">
        <v>119</v>
      </c>
      <c r="AC10" s="43" t="s">
        <v>120</v>
      </c>
      <c r="AD10" s="43" t="s">
        <v>121</v>
      </c>
      <c r="AE10" s="43" t="s">
        <v>122</v>
      </c>
      <c r="AF10" s="43" t="s">
        <v>123</v>
      </c>
      <c r="AG10" s="43" t="s">
        <v>124</v>
      </c>
      <c r="AH10" s="43" t="s">
        <v>125</v>
      </c>
      <c r="AI10" s="43" t="s">
        <v>126</v>
      </c>
      <c r="AJ10" s="43" t="s">
        <v>103</v>
      </c>
      <c r="AK10" s="43" t="s">
        <v>104</v>
      </c>
      <c r="AL10" s="43" t="s">
        <v>105</v>
      </c>
      <c r="AM10" s="43" t="s">
        <v>106</v>
      </c>
      <c r="AN10" s="43" t="s">
        <v>107</v>
      </c>
      <c r="AO10" s="43" t="s">
        <v>108</v>
      </c>
      <c r="AP10" s="43" t="s">
        <v>109</v>
      </c>
      <c r="AQ10" s="43" t="s">
        <v>110</v>
      </c>
      <c r="AR10" s="43" t="s">
        <v>111</v>
      </c>
      <c r="AS10" s="43" t="s">
        <v>112</v>
      </c>
      <c r="AT10" s="43" t="s">
        <v>113</v>
      </c>
      <c r="AU10" s="43" t="s">
        <v>114</v>
      </c>
      <c r="AV10" s="43" t="s">
        <v>115</v>
      </c>
      <c r="AW10" s="43" t="s">
        <v>116</v>
      </c>
      <c r="AX10" s="43" t="s">
        <v>117</v>
      </c>
      <c r="AY10" s="43" t="s">
        <v>118</v>
      </c>
      <c r="AZ10" s="43" t="str">
        <f>IF(
   RIGHT(AY10,3)="FN1",
   REPLACE(AY10,SEARCH("FN",AY10),3,"FN2"),   TEXT(
       EDATE(DATEVALUE("1-" &amp; LEFT(AY10,3) &amp; "-2024"),1),
       "MMM"
   ) &amp; " FN1"
)</f>
        <v>Jan FN1</v>
      </c>
      <c r="BA10" s="43" t="str">
        <f>IF(
   RIGHT(AZ10,3)="FN1",
   REPLACE(AZ10,SEARCH("FN",AZ10),3,"FN2"),   TEXT(
       EDATE(DATEVALUE("1-" &amp; LEFT(AZ10,3) &amp; "-2024"),1),
       "MMM"
   ) &amp; " FN1"
)</f>
        <v>Jan FN2</v>
      </c>
      <c r="BB10" s="43" t="str">
        <f t="shared" ref="BB10:BK10" si="0">IF(
   RIGHT(BA10,3)="FN1",
   REPLACE(BA10,SEARCH("FN",BA10),3,"FN2"),   TEXT(
       EDATE(DATEVALUE("1-" &amp; LEFT(BA10,3) &amp; "-2024"),1),
       "MMM"
   ) &amp; " FN1"
)</f>
        <v>Feb FN1</v>
      </c>
      <c r="BC10" s="43" t="str">
        <f t="shared" si="0"/>
        <v>Feb FN2</v>
      </c>
      <c r="BD10" s="43" t="str">
        <f t="shared" si="0"/>
        <v>Mar FN1</v>
      </c>
      <c r="BE10" s="43" t="str">
        <f t="shared" si="0"/>
        <v>Mar FN2</v>
      </c>
      <c r="BF10" s="43" t="str">
        <f t="shared" si="0"/>
        <v>Apr FN1</v>
      </c>
      <c r="BG10" s="43" t="str">
        <f t="shared" si="0"/>
        <v>Apr FN2</v>
      </c>
      <c r="BH10" s="43" t="str">
        <f t="shared" si="0"/>
        <v>May FN1</v>
      </c>
      <c r="BI10" s="43" t="str">
        <f t="shared" si="0"/>
        <v>May FN2</v>
      </c>
      <c r="BJ10" s="43" t="str">
        <f t="shared" si="0"/>
        <v>Jun FN1</v>
      </c>
      <c r="BK10" s="43" t="str">
        <f t="shared" si="0"/>
        <v>Jun FN2</v>
      </c>
    </row>
    <row r="11" spans="1:63">
      <c r="B11" t="s">
        <v>76</v>
      </c>
      <c r="C11" s="52">
        <f t="shared" ref="C11:AH11" si="1">COUNTIFS(B33:B1067,"1 X CP")</f>
        <v>0</v>
      </c>
      <c r="D11" s="52">
        <f t="shared" si="1"/>
        <v>0</v>
      </c>
      <c r="E11" s="52">
        <f t="shared" si="1"/>
        <v>0</v>
      </c>
      <c r="F11" s="52">
        <f t="shared" si="1"/>
        <v>0</v>
      </c>
      <c r="G11" s="52">
        <f t="shared" si="1"/>
        <v>0</v>
      </c>
      <c r="H11" s="52">
        <f t="shared" si="1"/>
        <v>0</v>
      </c>
      <c r="I11" s="52">
        <f t="shared" si="1"/>
        <v>0</v>
      </c>
      <c r="J11" s="52">
        <f t="shared" si="1"/>
        <v>0</v>
      </c>
      <c r="K11" s="52">
        <f t="shared" si="1"/>
        <v>0</v>
      </c>
      <c r="L11" s="52">
        <f t="shared" si="1"/>
        <v>0</v>
      </c>
      <c r="M11" s="52">
        <f t="shared" si="1"/>
        <v>0</v>
      </c>
      <c r="N11" s="52">
        <f t="shared" si="1"/>
        <v>0</v>
      </c>
      <c r="O11" s="52">
        <f t="shared" si="1"/>
        <v>0</v>
      </c>
      <c r="P11" s="52">
        <f t="shared" si="1"/>
        <v>0</v>
      </c>
      <c r="Q11" s="52">
        <f t="shared" si="1"/>
        <v>0</v>
      </c>
      <c r="R11" s="52">
        <f t="shared" si="1"/>
        <v>0</v>
      </c>
      <c r="S11" s="52">
        <f t="shared" si="1"/>
        <v>0</v>
      </c>
      <c r="T11" s="52">
        <f t="shared" si="1"/>
        <v>2</v>
      </c>
      <c r="U11" s="52">
        <f t="shared" si="1"/>
        <v>0</v>
      </c>
      <c r="V11" s="52">
        <f t="shared" si="1"/>
        <v>0</v>
      </c>
      <c r="W11" s="52">
        <f t="shared" si="1"/>
        <v>0</v>
      </c>
      <c r="X11" s="52">
        <f t="shared" si="1"/>
        <v>0</v>
      </c>
      <c r="Y11" s="52">
        <f t="shared" si="1"/>
        <v>0</v>
      </c>
      <c r="Z11" s="52">
        <f t="shared" si="1"/>
        <v>2</v>
      </c>
      <c r="AA11" s="52">
        <f t="shared" si="1"/>
        <v>0</v>
      </c>
      <c r="AB11" s="52">
        <f t="shared" si="1"/>
        <v>2</v>
      </c>
      <c r="AC11" s="52">
        <f t="shared" si="1"/>
        <v>0</v>
      </c>
      <c r="AD11" s="52">
        <f t="shared" si="1"/>
        <v>0</v>
      </c>
      <c r="AE11" s="52">
        <f t="shared" si="1"/>
        <v>0</v>
      </c>
      <c r="AF11" s="52">
        <f t="shared" si="1"/>
        <v>0</v>
      </c>
      <c r="AG11" s="52">
        <f t="shared" si="1"/>
        <v>0</v>
      </c>
      <c r="AH11" s="52">
        <f t="shared" si="1"/>
        <v>0</v>
      </c>
      <c r="AI11" s="52">
        <f t="shared" ref="AI11:BK11" si="2">COUNTIFS(AH33:AH1067,"1 X CP")</f>
        <v>0</v>
      </c>
      <c r="AJ11" s="52">
        <f t="shared" si="2"/>
        <v>3</v>
      </c>
      <c r="AK11" s="52">
        <f t="shared" si="2"/>
        <v>0</v>
      </c>
      <c r="AL11" s="52">
        <f t="shared" si="2"/>
        <v>0</v>
      </c>
      <c r="AM11" s="52">
        <f t="shared" si="2"/>
        <v>0</v>
      </c>
      <c r="AN11" s="52">
        <f t="shared" si="2"/>
        <v>0</v>
      </c>
      <c r="AO11" s="52">
        <f t="shared" si="2"/>
        <v>2</v>
      </c>
      <c r="AP11" s="52">
        <f t="shared" si="2"/>
        <v>0</v>
      </c>
      <c r="AQ11" s="52">
        <f t="shared" si="2"/>
        <v>2</v>
      </c>
      <c r="AR11" s="52">
        <f t="shared" si="2"/>
        <v>0</v>
      </c>
      <c r="AS11" s="52">
        <f t="shared" si="2"/>
        <v>0</v>
      </c>
      <c r="AT11" s="52">
        <f t="shared" si="2"/>
        <v>0</v>
      </c>
      <c r="AU11" s="52">
        <f t="shared" si="2"/>
        <v>0</v>
      </c>
      <c r="AV11" s="52">
        <f t="shared" si="2"/>
        <v>2</v>
      </c>
      <c r="AW11" s="52">
        <f t="shared" si="2"/>
        <v>0</v>
      </c>
      <c r="AX11" s="52">
        <f t="shared" si="2"/>
        <v>0</v>
      </c>
      <c r="AY11" s="52">
        <f t="shared" si="2"/>
        <v>0</v>
      </c>
      <c r="AZ11" s="52">
        <f t="shared" si="2"/>
        <v>0</v>
      </c>
      <c r="BA11" s="52">
        <f t="shared" si="2"/>
        <v>6</v>
      </c>
      <c r="BB11" s="52">
        <f t="shared" si="2"/>
        <v>2</v>
      </c>
      <c r="BC11" s="52">
        <f t="shared" si="2"/>
        <v>0</v>
      </c>
      <c r="BD11" s="52">
        <f t="shared" si="2"/>
        <v>0</v>
      </c>
      <c r="BE11" s="52">
        <f t="shared" si="2"/>
        <v>0</v>
      </c>
      <c r="BF11" s="52">
        <f t="shared" si="2"/>
        <v>0</v>
      </c>
      <c r="BG11" s="52">
        <f t="shared" si="2"/>
        <v>0</v>
      </c>
      <c r="BH11" s="52">
        <f t="shared" si="2"/>
        <v>0</v>
      </c>
      <c r="BI11" s="52">
        <f t="shared" si="2"/>
        <v>0</v>
      </c>
      <c r="BJ11" s="52">
        <f t="shared" si="2"/>
        <v>0</v>
      </c>
      <c r="BK11" s="52">
        <f t="shared" si="2"/>
        <v>0</v>
      </c>
    </row>
    <row r="12" spans="1:63">
      <c r="B12" t="s">
        <v>75</v>
      </c>
      <c r="C12" s="52">
        <f t="shared" ref="C12:AH12" si="3">COUNTIFS(B33:B1068,"1 X FO")</f>
        <v>0</v>
      </c>
      <c r="D12" s="52">
        <f t="shared" si="3"/>
        <v>0</v>
      </c>
      <c r="E12" s="52">
        <f t="shared" si="3"/>
        <v>0</v>
      </c>
      <c r="F12" s="52">
        <f t="shared" si="3"/>
        <v>0</v>
      </c>
      <c r="G12" s="52">
        <f t="shared" si="3"/>
        <v>0</v>
      </c>
      <c r="H12" s="52">
        <f t="shared" si="3"/>
        <v>0</v>
      </c>
      <c r="I12" s="52">
        <f t="shared" si="3"/>
        <v>0</v>
      </c>
      <c r="J12" s="52">
        <f t="shared" si="3"/>
        <v>0</v>
      </c>
      <c r="K12" s="52">
        <f t="shared" si="3"/>
        <v>0</v>
      </c>
      <c r="L12" s="52">
        <f t="shared" si="3"/>
        <v>0</v>
      </c>
      <c r="M12" s="52">
        <f t="shared" si="3"/>
        <v>0</v>
      </c>
      <c r="N12" s="52">
        <f t="shared" si="3"/>
        <v>0</v>
      </c>
      <c r="O12" s="52">
        <f t="shared" si="3"/>
        <v>1</v>
      </c>
      <c r="P12" s="52">
        <f t="shared" si="3"/>
        <v>0</v>
      </c>
      <c r="Q12" s="52">
        <f t="shared" si="3"/>
        <v>2</v>
      </c>
      <c r="R12" s="52">
        <f t="shared" si="3"/>
        <v>0</v>
      </c>
      <c r="S12" s="52">
        <f t="shared" si="3"/>
        <v>0</v>
      </c>
      <c r="T12" s="52">
        <f t="shared" si="3"/>
        <v>0</v>
      </c>
      <c r="U12" s="52">
        <f t="shared" si="3"/>
        <v>1</v>
      </c>
      <c r="V12" s="52">
        <f t="shared" si="3"/>
        <v>0</v>
      </c>
      <c r="W12" s="52">
        <f t="shared" si="3"/>
        <v>0</v>
      </c>
      <c r="X12" s="52">
        <f t="shared" si="3"/>
        <v>2</v>
      </c>
      <c r="Y12" s="52">
        <f t="shared" si="3"/>
        <v>0</v>
      </c>
      <c r="Z12" s="52">
        <f t="shared" si="3"/>
        <v>0</v>
      </c>
      <c r="AA12" s="52">
        <f t="shared" si="3"/>
        <v>0</v>
      </c>
      <c r="AB12" s="52">
        <f t="shared" si="3"/>
        <v>0</v>
      </c>
      <c r="AC12" s="52">
        <f t="shared" si="3"/>
        <v>4</v>
      </c>
      <c r="AD12" s="52">
        <f t="shared" si="3"/>
        <v>4</v>
      </c>
      <c r="AE12" s="52">
        <f t="shared" si="3"/>
        <v>2</v>
      </c>
      <c r="AF12" s="52">
        <f t="shared" si="3"/>
        <v>0</v>
      </c>
      <c r="AG12" s="52">
        <f t="shared" si="3"/>
        <v>2</v>
      </c>
      <c r="AH12" s="52">
        <f t="shared" si="3"/>
        <v>0</v>
      </c>
      <c r="AI12" s="52">
        <f t="shared" ref="AI12:BK12" si="4">COUNTIFS(AH33:AH1068,"1 X FO")</f>
        <v>1</v>
      </c>
      <c r="AJ12" s="52">
        <f t="shared" si="4"/>
        <v>0</v>
      </c>
      <c r="AK12" s="52">
        <f t="shared" si="4"/>
        <v>0</v>
      </c>
      <c r="AL12" s="52">
        <f t="shared" si="4"/>
        <v>0</v>
      </c>
      <c r="AM12" s="52">
        <f t="shared" si="4"/>
        <v>0</v>
      </c>
      <c r="AN12" s="52">
        <f t="shared" si="4"/>
        <v>0</v>
      </c>
      <c r="AO12" s="52">
        <f t="shared" si="4"/>
        <v>0</v>
      </c>
      <c r="AP12" s="52">
        <f t="shared" si="4"/>
        <v>0</v>
      </c>
      <c r="AQ12" s="52">
        <f t="shared" si="4"/>
        <v>4</v>
      </c>
      <c r="AR12" s="52">
        <f t="shared" si="4"/>
        <v>1</v>
      </c>
      <c r="AS12" s="52">
        <f t="shared" si="4"/>
        <v>2</v>
      </c>
      <c r="AT12" s="52">
        <f t="shared" si="4"/>
        <v>0</v>
      </c>
      <c r="AU12" s="52">
        <f t="shared" si="4"/>
        <v>4</v>
      </c>
      <c r="AV12" s="52">
        <f t="shared" si="4"/>
        <v>4</v>
      </c>
      <c r="AW12" s="52">
        <f t="shared" si="4"/>
        <v>4</v>
      </c>
      <c r="AX12" s="52">
        <f t="shared" si="4"/>
        <v>0</v>
      </c>
      <c r="AY12" s="52">
        <f t="shared" si="4"/>
        <v>3</v>
      </c>
      <c r="AZ12" s="52">
        <f t="shared" si="4"/>
        <v>2</v>
      </c>
      <c r="BA12" s="52">
        <f t="shared" si="4"/>
        <v>0</v>
      </c>
      <c r="BB12" s="52">
        <f t="shared" si="4"/>
        <v>0</v>
      </c>
      <c r="BC12" s="52">
        <f t="shared" si="4"/>
        <v>0</v>
      </c>
      <c r="BD12" s="52">
        <f t="shared" si="4"/>
        <v>0</v>
      </c>
      <c r="BE12" s="52">
        <f t="shared" si="4"/>
        <v>0</v>
      </c>
      <c r="BF12" s="52">
        <f t="shared" si="4"/>
        <v>0</v>
      </c>
      <c r="BG12" s="52">
        <f t="shared" si="4"/>
        <v>0</v>
      </c>
      <c r="BH12" s="52">
        <f t="shared" si="4"/>
        <v>0</v>
      </c>
      <c r="BI12" s="52">
        <f t="shared" si="4"/>
        <v>0</v>
      </c>
      <c r="BJ12" s="52">
        <f t="shared" si="4"/>
        <v>0</v>
      </c>
      <c r="BK12" s="52">
        <f t="shared" si="4"/>
        <v>0</v>
      </c>
    </row>
    <row r="13" spans="1:63">
      <c r="B13" t="s">
        <v>127</v>
      </c>
      <c r="C13" s="52">
        <f t="shared" ref="C13:AH13" si="5">COUNTIFS(B33:B1068,"1 X CAD")</f>
        <v>0</v>
      </c>
      <c r="D13" s="52">
        <f t="shared" si="5"/>
        <v>0</v>
      </c>
      <c r="E13" s="52">
        <f t="shared" si="5"/>
        <v>0</v>
      </c>
      <c r="F13" s="52">
        <f t="shared" si="5"/>
        <v>0</v>
      </c>
      <c r="G13" s="52">
        <f t="shared" si="5"/>
        <v>0</v>
      </c>
      <c r="H13" s="52">
        <f t="shared" si="5"/>
        <v>0</v>
      </c>
      <c r="I13" s="52">
        <f t="shared" si="5"/>
        <v>0</v>
      </c>
      <c r="J13" s="52">
        <f t="shared" si="5"/>
        <v>0</v>
      </c>
      <c r="K13" s="52">
        <f t="shared" si="5"/>
        <v>0</v>
      </c>
      <c r="L13" s="52">
        <f t="shared" si="5"/>
        <v>0</v>
      </c>
      <c r="M13" s="52">
        <f t="shared" si="5"/>
        <v>0</v>
      </c>
      <c r="N13" s="52">
        <f t="shared" si="5"/>
        <v>0</v>
      </c>
      <c r="O13" s="52">
        <f t="shared" si="5"/>
        <v>0</v>
      </c>
      <c r="P13" s="52">
        <f t="shared" si="5"/>
        <v>0</v>
      </c>
      <c r="Q13" s="52">
        <f t="shared" si="5"/>
        <v>0</v>
      </c>
      <c r="R13" s="52">
        <f t="shared" si="5"/>
        <v>0</v>
      </c>
      <c r="S13" s="52">
        <f t="shared" si="5"/>
        <v>0</v>
      </c>
      <c r="T13" s="52">
        <f t="shared" si="5"/>
        <v>0</v>
      </c>
      <c r="U13" s="52">
        <f t="shared" si="5"/>
        <v>0</v>
      </c>
      <c r="V13" s="52">
        <f t="shared" si="5"/>
        <v>0</v>
      </c>
      <c r="W13" s="52">
        <f t="shared" si="5"/>
        <v>0</v>
      </c>
      <c r="X13" s="52">
        <f t="shared" si="5"/>
        <v>0</v>
      </c>
      <c r="Y13" s="52">
        <f t="shared" si="5"/>
        <v>0</v>
      </c>
      <c r="Z13" s="52">
        <f t="shared" si="5"/>
        <v>0</v>
      </c>
      <c r="AA13" s="52">
        <f t="shared" si="5"/>
        <v>0</v>
      </c>
      <c r="AB13" s="52">
        <f t="shared" si="5"/>
        <v>0</v>
      </c>
      <c r="AC13" s="52">
        <f t="shared" si="5"/>
        <v>0</v>
      </c>
      <c r="AD13" s="52">
        <f t="shared" si="5"/>
        <v>0</v>
      </c>
      <c r="AE13" s="52">
        <f t="shared" si="5"/>
        <v>0</v>
      </c>
      <c r="AF13" s="52">
        <f t="shared" si="5"/>
        <v>0</v>
      </c>
      <c r="AG13" s="52">
        <f t="shared" si="5"/>
        <v>0</v>
      </c>
      <c r="AH13" s="52">
        <f t="shared" si="5"/>
        <v>0</v>
      </c>
      <c r="AI13" s="52">
        <f t="shared" ref="AI13:BK13" si="6">COUNTIFS(AH33:AH1068,"1 X CAD")</f>
        <v>2</v>
      </c>
      <c r="AJ13" s="52">
        <f t="shared" si="6"/>
        <v>0</v>
      </c>
      <c r="AK13" s="52">
        <f t="shared" si="6"/>
        <v>0</v>
      </c>
      <c r="AL13" s="52">
        <f t="shared" si="6"/>
        <v>0</v>
      </c>
      <c r="AM13" s="52">
        <f t="shared" si="6"/>
        <v>0</v>
      </c>
      <c r="AN13" s="52">
        <f t="shared" si="6"/>
        <v>0</v>
      </c>
      <c r="AO13" s="52">
        <f t="shared" si="6"/>
        <v>0</v>
      </c>
      <c r="AP13" s="52">
        <f t="shared" si="6"/>
        <v>0</v>
      </c>
      <c r="AQ13" s="52">
        <f t="shared" si="6"/>
        <v>2</v>
      </c>
      <c r="AR13" s="52">
        <f t="shared" si="6"/>
        <v>1</v>
      </c>
      <c r="AS13" s="52">
        <f t="shared" si="6"/>
        <v>2</v>
      </c>
      <c r="AT13" s="52">
        <f t="shared" si="6"/>
        <v>0</v>
      </c>
      <c r="AU13" s="52">
        <f t="shared" si="6"/>
        <v>2</v>
      </c>
      <c r="AV13" s="52">
        <f t="shared" si="6"/>
        <v>0</v>
      </c>
      <c r="AW13" s="52">
        <f t="shared" si="6"/>
        <v>0</v>
      </c>
      <c r="AX13" s="52">
        <f t="shared" si="6"/>
        <v>0</v>
      </c>
      <c r="AY13" s="52">
        <f t="shared" si="6"/>
        <v>0</v>
      </c>
      <c r="AZ13" s="52">
        <f t="shared" si="6"/>
        <v>0</v>
      </c>
      <c r="BA13" s="52">
        <f t="shared" si="6"/>
        <v>0</v>
      </c>
      <c r="BB13" s="52">
        <f t="shared" si="6"/>
        <v>0</v>
      </c>
      <c r="BC13" s="52">
        <f t="shared" si="6"/>
        <v>0</v>
      </c>
      <c r="BD13" s="52">
        <f t="shared" si="6"/>
        <v>0</v>
      </c>
      <c r="BE13" s="52">
        <f t="shared" si="6"/>
        <v>0</v>
      </c>
      <c r="BF13" s="52">
        <f t="shared" si="6"/>
        <v>0</v>
      </c>
      <c r="BG13" s="52">
        <f t="shared" si="6"/>
        <v>0</v>
      </c>
      <c r="BH13" s="52">
        <f t="shared" si="6"/>
        <v>0</v>
      </c>
      <c r="BI13" s="52">
        <f t="shared" si="6"/>
        <v>0</v>
      </c>
      <c r="BJ13" s="52">
        <f t="shared" si="6"/>
        <v>0</v>
      </c>
      <c r="BK13" s="52">
        <f t="shared" si="6"/>
        <v>0</v>
      </c>
    </row>
    <row r="14" spans="1:63">
      <c r="D14">
        <f>SUM(D11:E13)</f>
        <v>0</v>
      </c>
      <c r="F14">
        <f>SUM(F11:G13)</f>
        <v>0</v>
      </c>
      <c r="H14">
        <f>SUM(H11:I13)</f>
        <v>0</v>
      </c>
      <c r="J14">
        <f>SUM(J11:K13)</f>
        <v>0</v>
      </c>
      <c r="L14">
        <f>SUM(L11:M13)</f>
        <v>0</v>
      </c>
      <c r="N14">
        <f>SUM(N11:O13)</f>
        <v>1</v>
      </c>
      <c r="P14">
        <f>SUM(P11:Q13)</f>
        <v>2</v>
      </c>
      <c r="R14">
        <f>SUM(R11:S13)</f>
        <v>0</v>
      </c>
      <c r="T14">
        <f>SUM(T11:U13)</f>
        <v>3</v>
      </c>
      <c r="V14">
        <f>SUM(V11:W13)</f>
        <v>0</v>
      </c>
      <c r="X14">
        <f>SUM(X11:Y13)</f>
        <v>2</v>
      </c>
    </row>
    <row r="15" spans="1:63">
      <c r="A15" t="s">
        <v>209</v>
      </c>
    </row>
    <row r="16" spans="1:63">
      <c r="B16" t="s">
        <v>6</v>
      </c>
      <c r="C16" s="74" t="e">
        <f>((#REF!-B16-A16)*$AA$31)+((A16*0.75)*$AB$16)</f>
        <v>#REF!</v>
      </c>
      <c r="D16" s="171">
        <v>4.5</v>
      </c>
      <c r="E16" s="171">
        <f t="shared" ref="D16:S19" si="7">D16</f>
        <v>4.5</v>
      </c>
      <c r="F16" s="171">
        <f t="shared" si="7"/>
        <v>4.5</v>
      </c>
      <c r="G16" s="171">
        <f t="shared" si="7"/>
        <v>4.5</v>
      </c>
      <c r="H16" s="171">
        <f t="shared" si="7"/>
        <v>4.5</v>
      </c>
      <c r="I16" s="171">
        <f t="shared" si="7"/>
        <v>4.5</v>
      </c>
      <c r="J16" s="171">
        <f t="shared" si="7"/>
        <v>4.5</v>
      </c>
      <c r="K16" s="171">
        <f t="shared" si="7"/>
        <v>4.5</v>
      </c>
      <c r="L16" s="171">
        <f t="shared" si="7"/>
        <v>4.5</v>
      </c>
      <c r="M16" s="171">
        <f t="shared" si="7"/>
        <v>4.5</v>
      </c>
      <c r="N16" s="171">
        <f t="shared" si="7"/>
        <v>4.5</v>
      </c>
      <c r="O16" s="171">
        <f t="shared" si="7"/>
        <v>4.5</v>
      </c>
      <c r="P16" s="171">
        <f t="shared" si="7"/>
        <v>4.5</v>
      </c>
      <c r="Q16" s="171">
        <f t="shared" si="7"/>
        <v>4.5</v>
      </c>
      <c r="R16" s="171">
        <f t="shared" si="7"/>
        <v>4.5</v>
      </c>
      <c r="S16" s="171">
        <f t="shared" si="7"/>
        <v>4.5</v>
      </c>
      <c r="T16" s="171">
        <f t="shared" ref="T16:AI19" si="8">S16</f>
        <v>4.5</v>
      </c>
      <c r="U16" s="171">
        <f t="shared" si="8"/>
        <v>4.5</v>
      </c>
      <c r="V16" s="171">
        <f t="shared" si="8"/>
        <v>4.5</v>
      </c>
      <c r="W16" s="171">
        <f t="shared" si="8"/>
        <v>4.5</v>
      </c>
      <c r="X16" s="171">
        <f t="shared" si="8"/>
        <v>4.5</v>
      </c>
      <c r="Y16" s="171">
        <v>3.4</v>
      </c>
      <c r="Z16" s="171">
        <v>3.4</v>
      </c>
      <c r="AA16" s="171">
        <v>3.4</v>
      </c>
      <c r="AB16" s="171">
        <v>3.4</v>
      </c>
      <c r="AC16" s="171">
        <v>3.4</v>
      </c>
      <c r="AD16" s="171">
        <v>3.4</v>
      </c>
      <c r="AE16" s="171">
        <v>3.4</v>
      </c>
      <c r="AF16" s="171">
        <v>3.4</v>
      </c>
      <c r="AG16" s="171">
        <v>3.4</v>
      </c>
      <c r="AH16" s="171">
        <v>3.4</v>
      </c>
      <c r="AI16" s="171">
        <v>3.4</v>
      </c>
      <c r="AJ16" s="171">
        <v>3.4</v>
      </c>
      <c r="AK16" s="171">
        <v>3.4</v>
      </c>
      <c r="AL16" s="171">
        <v>3.4</v>
      </c>
      <c r="AM16" s="171">
        <v>3.4</v>
      </c>
      <c r="AN16" s="171">
        <v>3.4</v>
      </c>
      <c r="AO16" s="171">
        <v>3.4</v>
      </c>
      <c r="AP16" s="171">
        <v>3.4</v>
      </c>
      <c r="AQ16" s="171">
        <v>3.4</v>
      </c>
      <c r="AR16" s="171">
        <v>3.4</v>
      </c>
      <c r="AS16" s="171">
        <v>3.4</v>
      </c>
      <c r="AT16" s="171">
        <v>3.4</v>
      </c>
      <c r="AU16" s="171">
        <v>3.4</v>
      </c>
      <c r="AV16" s="171">
        <v>3.4</v>
      </c>
      <c r="AW16" s="171">
        <v>3.4</v>
      </c>
      <c r="AX16" s="171">
        <v>3.4</v>
      </c>
      <c r="AY16" s="171">
        <v>3.4</v>
      </c>
      <c r="AZ16" s="171">
        <v>3.4</v>
      </c>
      <c r="BA16" s="171">
        <v>3.4</v>
      </c>
      <c r="BB16" s="171">
        <v>3.4</v>
      </c>
      <c r="BC16" s="171">
        <v>3.4</v>
      </c>
      <c r="BD16" s="171">
        <v>3.4</v>
      </c>
      <c r="BE16" s="171">
        <v>3.4</v>
      </c>
      <c r="BF16" s="171">
        <v>3.4</v>
      </c>
      <c r="BG16" s="171">
        <v>3.4</v>
      </c>
      <c r="BH16" s="171">
        <v>3.4</v>
      </c>
      <c r="BI16" s="171">
        <v>3.4</v>
      </c>
      <c r="BJ16" s="171">
        <v>3.4</v>
      </c>
      <c r="BK16" s="171">
        <v>3.4</v>
      </c>
    </row>
    <row r="17" spans="1:63">
      <c r="B17" t="s">
        <v>7</v>
      </c>
      <c r="C17" s="74" t="e">
        <f>((#REF!-B17-A17)*$AA$31)+((A17*0.75)*$AB$16)</f>
        <v>#REF!</v>
      </c>
      <c r="D17" s="171">
        <v>2.7</v>
      </c>
      <c r="E17" s="171">
        <f t="shared" si="7"/>
        <v>2.7</v>
      </c>
      <c r="F17" s="171">
        <f t="shared" si="7"/>
        <v>2.7</v>
      </c>
      <c r="G17" s="171">
        <f t="shared" si="7"/>
        <v>2.7</v>
      </c>
      <c r="H17" s="171">
        <f t="shared" si="7"/>
        <v>2.7</v>
      </c>
      <c r="I17" s="171">
        <f t="shared" si="7"/>
        <v>2.7</v>
      </c>
      <c r="J17" s="171">
        <f t="shared" si="7"/>
        <v>2.7</v>
      </c>
      <c r="K17" s="171">
        <f t="shared" si="7"/>
        <v>2.7</v>
      </c>
      <c r="L17" s="171">
        <f t="shared" si="7"/>
        <v>2.7</v>
      </c>
      <c r="M17" s="171">
        <f t="shared" si="7"/>
        <v>2.7</v>
      </c>
      <c r="N17" s="171">
        <f t="shared" si="7"/>
        <v>2.7</v>
      </c>
      <c r="O17" s="171">
        <f t="shared" si="7"/>
        <v>2.7</v>
      </c>
      <c r="P17" s="171">
        <f t="shared" si="7"/>
        <v>2.7</v>
      </c>
      <c r="Q17" s="171">
        <f t="shared" si="7"/>
        <v>2.7</v>
      </c>
      <c r="R17" s="171">
        <f t="shared" si="7"/>
        <v>2.7</v>
      </c>
      <c r="S17" s="171">
        <f t="shared" si="7"/>
        <v>2.7</v>
      </c>
      <c r="T17" s="171">
        <f t="shared" si="8"/>
        <v>2.7</v>
      </c>
      <c r="U17" s="171">
        <f t="shared" si="8"/>
        <v>2.7</v>
      </c>
      <c r="V17" s="171">
        <f t="shared" si="8"/>
        <v>2.7</v>
      </c>
      <c r="W17" s="171">
        <f t="shared" si="8"/>
        <v>2.7</v>
      </c>
      <c r="X17" s="171">
        <f t="shared" si="8"/>
        <v>2.7</v>
      </c>
      <c r="Y17" s="171">
        <v>2.2999999999999998</v>
      </c>
      <c r="Z17" s="171">
        <v>2.2999999999999998</v>
      </c>
      <c r="AA17" s="171">
        <v>2.2999999999999998</v>
      </c>
      <c r="AB17" s="171">
        <v>2.2999999999999998</v>
      </c>
      <c r="AC17" s="171">
        <v>2.2999999999999998</v>
      </c>
      <c r="AD17" s="171">
        <v>2.2999999999999998</v>
      </c>
      <c r="AE17" s="171">
        <v>2.2999999999999998</v>
      </c>
      <c r="AF17" s="171">
        <v>2.2999999999999998</v>
      </c>
      <c r="AG17" s="171">
        <v>2.2999999999999998</v>
      </c>
      <c r="AH17" s="171">
        <v>2.2999999999999998</v>
      </c>
      <c r="AI17" s="171">
        <v>2.2999999999999998</v>
      </c>
      <c r="AJ17" s="171">
        <v>2.2999999999999998</v>
      </c>
      <c r="AK17" s="171">
        <v>2.2999999999999998</v>
      </c>
      <c r="AL17" s="171">
        <v>2.2999999999999998</v>
      </c>
      <c r="AM17" s="171">
        <v>2.2999999999999998</v>
      </c>
      <c r="AN17" s="171">
        <v>2.2999999999999998</v>
      </c>
      <c r="AO17" s="171">
        <v>2.2999999999999998</v>
      </c>
      <c r="AP17" s="171">
        <v>2.2999999999999998</v>
      </c>
      <c r="AQ17" s="171">
        <v>2.2999999999999998</v>
      </c>
      <c r="AR17" s="171">
        <v>2.2999999999999998</v>
      </c>
      <c r="AS17" s="171">
        <v>2.2999999999999998</v>
      </c>
      <c r="AT17" s="171">
        <v>2.2999999999999998</v>
      </c>
      <c r="AU17" s="171">
        <v>2.2999999999999998</v>
      </c>
      <c r="AV17" s="171">
        <v>2.2999999999999998</v>
      </c>
      <c r="AW17" s="171">
        <v>2.2999999999999998</v>
      </c>
      <c r="AX17" s="171">
        <v>2.2999999999999998</v>
      </c>
      <c r="AY17" s="171">
        <v>2.2999999999999998</v>
      </c>
      <c r="AZ17" s="171">
        <v>2.2999999999999998</v>
      </c>
      <c r="BA17" s="171">
        <v>2.2999999999999998</v>
      </c>
      <c r="BB17" s="171">
        <v>2.2999999999999998</v>
      </c>
      <c r="BC17" s="171">
        <v>2.2999999999999998</v>
      </c>
      <c r="BD17" s="171">
        <v>2.2999999999999998</v>
      </c>
      <c r="BE17" s="171">
        <v>2.2999999999999998</v>
      </c>
      <c r="BF17" s="171">
        <v>2.2999999999999998</v>
      </c>
      <c r="BG17" s="171">
        <v>2.2999999999999998</v>
      </c>
      <c r="BH17" s="171">
        <v>2.2999999999999998</v>
      </c>
      <c r="BI17" s="171">
        <v>2.2999999999999998</v>
      </c>
      <c r="BJ17" s="171">
        <v>2.2999999999999998</v>
      </c>
      <c r="BK17" s="171">
        <v>2.2999999999999998</v>
      </c>
    </row>
    <row r="18" spans="1:63">
      <c r="B18" t="s">
        <v>8</v>
      </c>
      <c r="C18" s="74" t="e">
        <f>((#REF!-B18-A18)*$AA$31)+((A18*0.75)*$AB$16)</f>
        <v>#REF!</v>
      </c>
      <c r="D18" s="171">
        <v>2.7</v>
      </c>
      <c r="E18" s="171">
        <v>2.7</v>
      </c>
      <c r="F18" s="171">
        <v>2.7</v>
      </c>
      <c r="G18" s="171">
        <v>2.7</v>
      </c>
      <c r="H18" s="171">
        <v>2.7</v>
      </c>
      <c r="I18" s="171">
        <v>2.7</v>
      </c>
      <c r="J18" s="171">
        <v>2.7</v>
      </c>
      <c r="K18" s="171">
        <v>2.7</v>
      </c>
      <c r="L18" s="171">
        <v>2.7</v>
      </c>
      <c r="M18" s="171">
        <v>2.7</v>
      </c>
      <c r="N18" s="171">
        <v>2.7</v>
      </c>
      <c r="O18" s="171">
        <v>2.7</v>
      </c>
      <c r="P18" s="171">
        <v>2.7</v>
      </c>
      <c r="Q18" s="171">
        <v>2.7</v>
      </c>
      <c r="R18" s="171">
        <v>2.7</v>
      </c>
      <c r="S18" s="171">
        <v>2.7</v>
      </c>
      <c r="T18" s="171">
        <v>2.7</v>
      </c>
      <c r="U18" s="171">
        <v>2.7</v>
      </c>
      <c r="V18" s="171">
        <v>2.7</v>
      </c>
      <c r="W18" s="171">
        <v>2.7</v>
      </c>
      <c r="X18" s="171">
        <v>2.7</v>
      </c>
      <c r="Y18" s="171">
        <v>2.7</v>
      </c>
      <c r="Z18" s="171">
        <v>2.7</v>
      </c>
      <c r="AA18" s="171">
        <v>2.7</v>
      </c>
      <c r="AB18" s="171">
        <v>2.7</v>
      </c>
      <c r="AC18" s="171">
        <v>2.7</v>
      </c>
      <c r="AD18" s="171">
        <v>2.7</v>
      </c>
      <c r="AE18" s="171">
        <v>2.7</v>
      </c>
      <c r="AF18" s="171">
        <v>2.7</v>
      </c>
      <c r="AG18" s="171">
        <v>2.7</v>
      </c>
      <c r="AH18" s="171">
        <v>2.7</v>
      </c>
      <c r="AI18" s="171">
        <v>2.7</v>
      </c>
      <c r="AJ18" s="171">
        <v>2.7</v>
      </c>
      <c r="AK18" s="171">
        <v>2.7</v>
      </c>
      <c r="AL18" s="171">
        <v>2.7</v>
      </c>
      <c r="AM18" s="171">
        <v>2.7</v>
      </c>
      <c r="AN18" s="171">
        <v>2.7</v>
      </c>
      <c r="AO18" s="171">
        <v>2.7</v>
      </c>
      <c r="AP18" s="171">
        <v>2.7</v>
      </c>
      <c r="AQ18" s="171">
        <v>2.7</v>
      </c>
      <c r="AR18" s="171">
        <v>2.7</v>
      </c>
      <c r="AS18" s="171">
        <v>2.7</v>
      </c>
      <c r="AT18" s="171">
        <v>2.7</v>
      </c>
      <c r="AU18" s="171">
        <v>2.7</v>
      </c>
      <c r="AV18" s="171">
        <v>2.7</v>
      </c>
      <c r="AW18" s="171">
        <v>2.7</v>
      </c>
      <c r="AX18" s="171">
        <v>2.7</v>
      </c>
      <c r="AY18" s="171">
        <v>2.7</v>
      </c>
      <c r="AZ18" s="171">
        <v>2.7</v>
      </c>
      <c r="BA18" s="171">
        <v>2.7</v>
      </c>
      <c r="BB18" s="171">
        <v>2.7</v>
      </c>
      <c r="BC18" s="171">
        <v>2.7</v>
      </c>
      <c r="BD18" s="171">
        <v>2.7</v>
      </c>
      <c r="BE18" s="171">
        <v>2.7</v>
      </c>
      <c r="BF18" s="171">
        <v>2.7</v>
      </c>
      <c r="BG18" s="171">
        <v>2.7</v>
      </c>
      <c r="BH18" s="171">
        <v>2.7</v>
      </c>
      <c r="BI18" s="171">
        <v>2.7</v>
      </c>
      <c r="BJ18" s="171">
        <v>2.7</v>
      </c>
      <c r="BK18" s="171">
        <v>2.7</v>
      </c>
    </row>
    <row r="19" spans="1:63">
      <c r="B19" t="s">
        <v>10</v>
      </c>
      <c r="C19" s="172">
        <v>0</v>
      </c>
      <c r="D19" s="171">
        <f t="shared" si="7"/>
        <v>0</v>
      </c>
      <c r="E19" s="171">
        <f t="shared" si="7"/>
        <v>0</v>
      </c>
      <c r="F19" s="171">
        <f t="shared" si="7"/>
        <v>0</v>
      </c>
      <c r="G19" s="171">
        <f t="shared" si="7"/>
        <v>0</v>
      </c>
      <c r="H19" s="171">
        <f t="shared" si="7"/>
        <v>0</v>
      </c>
      <c r="I19" s="171">
        <f t="shared" si="7"/>
        <v>0</v>
      </c>
      <c r="J19" s="171">
        <f t="shared" si="7"/>
        <v>0</v>
      </c>
      <c r="K19" s="171">
        <f t="shared" si="7"/>
        <v>0</v>
      </c>
      <c r="L19" s="171">
        <f t="shared" si="7"/>
        <v>0</v>
      </c>
      <c r="M19" s="171">
        <f t="shared" si="7"/>
        <v>0</v>
      </c>
      <c r="N19" s="171">
        <f t="shared" si="7"/>
        <v>0</v>
      </c>
      <c r="O19" s="171">
        <f t="shared" si="7"/>
        <v>0</v>
      </c>
      <c r="P19" s="171">
        <f t="shared" si="7"/>
        <v>0</v>
      </c>
      <c r="Q19" s="171">
        <f t="shared" si="7"/>
        <v>0</v>
      </c>
      <c r="R19" s="171">
        <f t="shared" si="7"/>
        <v>0</v>
      </c>
      <c r="S19" s="171">
        <f t="shared" si="7"/>
        <v>0</v>
      </c>
      <c r="T19" s="171">
        <f t="shared" si="8"/>
        <v>0</v>
      </c>
      <c r="U19" s="171">
        <f t="shared" si="8"/>
        <v>0</v>
      </c>
      <c r="V19" s="171">
        <f t="shared" si="8"/>
        <v>0</v>
      </c>
      <c r="W19" s="171">
        <f t="shared" si="8"/>
        <v>0</v>
      </c>
      <c r="X19" s="171">
        <f t="shared" si="8"/>
        <v>0</v>
      </c>
      <c r="Y19" s="171">
        <f t="shared" si="8"/>
        <v>0</v>
      </c>
      <c r="Z19" s="171">
        <f t="shared" si="8"/>
        <v>0</v>
      </c>
      <c r="AA19" s="171">
        <f t="shared" si="8"/>
        <v>0</v>
      </c>
      <c r="AB19" s="171">
        <f t="shared" si="8"/>
        <v>0</v>
      </c>
      <c r="AC19" s="171">
        <f t="shared" si="8"/>
        <v>0</v>
      </c>
      <c r="AD19" s="171">
        <f t="shared" si="8"/>
        <v>0</v>
      </c>
      <c r="AE19" s="171">
        <f t="shared" si="8"/>
        <v>0</v>
      </c>
      <c r="AF19" s="171">
        <f t="shared" si="8"/>
        <v>0</v>
      </c>
      <c r="AG19" s="171">
        <f t="shared" si="8"/>
        <v>0</v>
      </c>
      <c r="AH19" s="171">
        <f t="shared" si="8"/>
        <v>0</v>
      </c>
      <c r="AI19" s="171">
        <f t="shared" si="8"/>
        <v>0</v>
      </c>
      <c r="AJ19" s="171">
        <f t="shared" ref="AJ19:AY19" si="9">AI19</f>
        <v>0</v>
      </c>
      <c r="AK19" s="171">
        <f t="shared" si="9"/>
        <v>0</v>
      </c>
      <c r="AL19" s="171">
        <f t="shared" si="9"/>
        <v>0</v>
      </c>
      <c r="AM19" s="171">
        <f t="shared" si="9"/>
        <v>0</v>
      </c>
      <c r="AN19" s="171">
        <f t="shared" si="9"/>
        <v>0</v>
      </c>
      <c r="AO19" s="171">
        <f t="shared" si="9"/>
        <v>0</v>
      </c>
      <c r="AP19" s="171">
        <f t="shared" si="9"/>
        <v>0</v>
      </c>
      <c r="AQ19" s="171">
        <f t="shared" si="9"/>
        <v>0</v>
      </c>
      <c r="AR19" s="171">
        <f t="shared" si="9"/>
        <v>0</v>
      </c>
      <c r="AS19" s="171">
        <f t="shared" si="9"/>
        <v>0</v>
      </c>
      <c r="AT19" s="171">
        <f t="shared" si="9"/>
        <v>0</v>
      </c>
      <c r="AU19" s="171">
        <f t="shared" si="9"/>
        <v>0</v>
      </c>
      <c r="AV19" s="171">
        <f t="shared" si="9"/>
        <v>0</v>
      </c>
      <c r="AW19" s="171">
        <f t="shared" si="9"/>
        <v>0</v>
      </c>
      <c r="AX19" s="171">
        <f t="shared" si="9"/>
        <v>0</v>
      </c>
      <c r="AY19" s="171">
        <f t="shared" si="9"/>
        <v>0</v>
      </c>
      <c r="AZ19" s="171">
        <f t="shared" ref="AZ19" si="10">AY19</f>
        <v>0</v>
      </c>
      <c r="BA19" s="171">
        <f t="shared" ref="BA19" si="11">AZ19</f>
        <v>0</v>
      </c>
      <c r="BB19" s="171">
        <f t="shared" ref="BB19" si="12">BA19</f>
        <v>0</v>
      </c>
      <c r="BC19" s="171">
        <f t="shared" ref="BC19" si="13">BB19</f>
        <v>0</v>
      </c>
      <c r="BD19" s="171">
        <f t="shared" ref="BD19" si="14">BC19</f>
        <v>0</v>
      </c>
      <c r="BE19" s="171">
        <f t="shared" ref="BE19" si="15">BD19</f>
        <v>0</v>
      </c>
      <c r="BF19" s="171">
        <f t="shared" ref="BF19" si="16">BE19</f>
        <v>0</v>
      </c>
      <c r="BG19" s="171">
        <f t="shared" ref="BG19" si="17">BF19</f>
        <v>0</v>
      </c>
      <c r="BH19" s="171">
        <f t="shared" ref="BH19" si="18">BG19</f>
        <v>0</v>
      </c>
      <c r="BI19" s="171">
        <f t="shared" ref="BI19" si="19">BH19</f>
        <v>0</v>
      </c>
      <c r="BJ19" s="171">
        <f t="shared" ref="BJ19" si="20">BI19</f>
        <v>0</v>
      </c>
      <c r="BK19" s="171">
        <f t="shared" ref="BK19" si="21">BJ19</f>
        <v>0</v>
      </c>
    </row>
    <row r="20" spans="1:63" ht="15" thickBot="1">
      <c r="B20" t="s">
        <v>11</v>
      </c>
      <c r="C20" s="173">
        <v>0</v>
      </c>
      <c r="D20" s="171">
        <v>5.4</v>
      </c>
      <c r="E20" s="171">
        <v>5.4</v>
      </c>
      <c r="F20" s="171">
        <v>5.4</v>
      </c>
      <c r="G20" s="171">
        <v>5.4</v>
      </c>
      <c r="H20" s="171">
        <v>5.4</v>
      </c>
      <c r="I20" s="171">
        <v>0</v>
      </c>
      <c r="J20" s="171">
        <v>0</v>
      </c>
      <c r="K20" s="171">
        <v>0</v>
      </c>
      <c r="L20" s="171">
        <v>0</v>
      </c>
      <c r="M20" s="171">
        <v>0</v>
      </c>
      <c r="N20" s="171">
        <v>0</v>
      </c>
      <c r="O20" s="171">
        <v>0</v>
      </c>
      <c r="P20" s="171">
        <v>0</v>
      </c>
      <c r="Q20" s="171">
        <v>0</v>
      </c>
      <c r="R20" s="171">
        <v>0</v>
      </c>
      <c r="S20" s="171">
        <v>0</v>
      </c>
      <c r="T20" s="171">
        <v>0</v>
      </c>
      <c r="U20" s="171">
        <v>0</v>
      </c>
      <c r="V20" s="171">
        <v>0</v>
      </c>
      <c r="W20" s="171">
        <v>0</v>
      </c>
      <c r="X20" s="171">
        <v>0</v>
      </c>
      <c r="Y20" s="171">
        <v>0</v>
      </c>
      <c r="Z20" s="171">
        <v>0</v>
      </c>
      <c r="AA20" s="171">
        <v>0</v>
      </c>
      <c r="AB20" s="171">
        <v>0</v>
      </c>
      <c r="AC20" s="171">
        <v>0</v>
      </c>
      <c r="AD20" s="171">
        <v>0</v>
      </c>
      <c r="AE20" s="171">
        <v>0</v>
      </c>
      <c r="AF20" s="171">
        <v>0</v>
      </c>
      <c r="AG20" s="171">
        <v>0</v>
      </c>
      <c r="AH20" s="171">
        <v>0</v>
      </c>
      <c r="AI20" s="171">
        <v>0</v>
      </c>
      <c r="AJ20" s="171">
        <v>0</v>
      </c>
      <c r="AK20" s="171">
        <v>0</v>
      </c>
      <c r="AL20" s="171">
        <v>0</v>
      </c>
      <c r="AM20" s="171">
        <v>0</v>
      </c>
      <c r="AN20" s="171">
        <v>0</v>
      </c>
      <c r="AO20" s="171">
        <v>0</v>
      </c>
      <c r="AP20" s="171">
        <v>0</v>
      </c>
      <c r="AQ20" s="171">
        <v>0</v>
      </c>
      <c r="AR20" s="171">
        <v>0</v>
      </c>
      <c r="AS20" s="171">
        <v>0</v>
      </c>
      <c r="AT20" s="171">
        <v>0</v>
      </c>
      <c r="AU20" s="171">
        <v>0</v>
      </c>
      <c r="AV20" s="171">
        <v>0</v>
      </c>
      <c r="AW20" s="171">
        <v>0</v>
      </c>
      <c r="AX20" s="171">
        <v>0</v>
      </c>
      <c r="AY20" s="171">
        <v>0</v>
      </c>
      <c r="AZ20" s="171">
        <v>0</v>
      </c>
      <c r="BA20" s="171">
        <v>0</v>
      </c>
      <c r="BB20" s="171">
        <v>0</v>
      </c>
      <c r="BC20" s="171">
        <v>0</v>
      </c>
      <c r="BD20" s="171">
        <v>0</v>
      </c>
      <c r="BE20" s="171">
        <v>0</v>
      </c>
      <c r="BF20" s="171">
        <v>0</v>
      </c>
      <c r="BG20" s="171">
        <v>0</v>
      </c>
      <c r="BH20" s="171">
        <v>0</v>
      </c>
      <c r="BI20" s="171">
        <v>0</v>
      </c>
      <c r="BJ20" s="171">
        <v>0</v>
      </c>
      <c r="BK20" s="171">
        <v>0</v>
      </c>
    </row>
    <row r="21" spans="1:63">
      <c r="C21" s="148" t="e">
        <f t="shared" ref="C21:AY21" si="22">SUM(C16:C20)</f>
        <v>#REF!</v>
      </c>
      <c r="D21" s="148">
        <f t="shared" si="22"/>
        <v>15.3</v>
      </c>
      <c r="E21" s="148">
        <f t="shared" si="22"/>
        <v>15.3</v>
      </c>
      <c r="F21" s="148">
        <f t="shared" si="22"/>
        <v>15.3</v>
      </c>
      <c r="G21" s="148">
        <f t="shared" si="22"/>
        <v>15.3</v>
      </c>
      <c r="H21" s="148">
        <f t="shared" si="22"/>
        <v>15.3</v>
      </c>
      <c r="I21" s="148">
        <f t="shared" si="22"/>
        <v>9.9</v>
      </c>
      <c r="J21" s="148">
        <f t="shared" si="22"/>
        <v>9.9</v>
      </c>
      <c r="K21" s="148">
        <f t="shared" si="22"/>
        <v>9.9</v>
      </c>
      <c r="L21" s="148">
        <f t="shared" si="22"/>
        <v>9.9</v>
      </c>
      <c r="M21" s="148">
        <f t="shared" si="22"/>
        <v>9.9</v>
      </c>
      <c r="N21" s="148">
        <f t="shared" si="22"/>
        <v>9.9</v>
      </c>
      <c r="O21" s="148">
        <f t="shared" si="22"/>
        <v>9.9</v>
      </c>
      <c r="P21" s="148">
        <f t="shared" si="22"/>
        <v>9.9</v>
      </c>
      <c r="Q21" s="148">
        <f t="shared" si="22"/>
        <v>9.9</v>
      </c>
      <c r="R21" s="148">
        <f>SUM(R16:R20)</f>
        <v>9.9</v>
      </c>
      <c r="S21" s="148">
        <f t="shared" si="22"/>
        <v>9.9</v>
      </c>
      <c r="T21" s="148">
        <f t="shared" si="22"/>
        <v>9.9</v>
      </c>
      <c r="U21" s="148">
        <f t="shared" si="22"/>
        <v>9.9</v>
      </c>
      <c r="V21" s="148">
        <f t="shared" si="22"/>
        <v>9.9</v>
      </c>
      <c r="W21" s="148">
        <f t="shared" si="22"/>
        <v>9.9</v>
      </c>
      <c r="X21" s="148">
        <f t="shared" si="22"/>
        <v>9.9</v>
      </c>
      <c r="Y21" s="148">
        <f t="shared" si="22"/>
        <v>8.3999999999999986</v>
      </c>
      <c r="Z21" s="148">
        <f t="shared" si="22"/>
        <v>8.3999999999999986</v>
      </c>
      <c r="AA21" s="148">
        <f t="shared" si="22"/>
        <v>8.3999999999999986</v>
      </c>
      <c r="AB21" s="148">
        <f t="shared" si="22"/>
        <v>8.3999999999999986</v>
      </c>
      <c r="AC21" s="148">
        <f t="shared" si="22"/>
        <v>8.3999999999999986</v>
      </c>
      <c r="AD21" s="148">
        <f t="shared" si="22"/>
        <v>8.3999999999999986</v>
      </c>
      <c r="AE21" s="148">
        <f t="shared" si="22"/>
        <v>8.3999999999999986</v>
      </c>
      <c r="AF21" s="148">
        <f t="shared" si="22"/>
        <v>8.3999999999999986</v>
      </c>
      <c r="AG21" s="148">
        <f t="shared" si="22"/>
        <v>8.3999999999999986</v>
      </c>
      <c r="AH21" s="148">
        <f t="shared" si="22"/>
        <v>8.3999999999999986</v>
      </c>
      <c r="AI21" s="148">
        <f t="shared" si="22"/>
        <v>8.3999999999999986</v>
      </c>
      <c r="AJ21" s="148">
        <f t="shared" si="22"/>
        <v>8.3999999999999986</v>
      </c>
      <c r="AK21" s="148">
        <f t="shared" si="22"/>
        <v>8.3999999999999986</v>
      </c>
      <c r="AL21" s="148">
        <f t="shared" si="22"/>
        <v>8.3999999999999986</v>
      </c>
      <c r="AM21" s="148">
        <f t="shared" si="22"/>
        <v>8.3999999999999986</v>
      </c>
      <c r="AN21" s="148">
        <f t="shared" si="22"/>
        <v>8.3999999999999986</v>
      </c>
      <c r="AO21" s="148">
        <f t="shared" si="22"/>
        <v>8.3999999999999986</v>
      </c>
      <c r="AP21" s="148">
        <f t="shared" si="22"/>
        <v>8.3999999999999986</v>
      </c>
      <c r="AQ21" s="148">
        <f t="shared" si="22"/>
        <v>8.3999999999999986</v>
      </c>
      <c r="AR21" s="148">
        <f t="shared" si="22"/>
        <v>8.3999999999999986</v>
      </c>
      <c r="AS21" s="148">
        <f t="shared" si="22"/>
        <v>8.3999999999999986</v>
      </c>
      <c r="AT21" s="148">
        <f t="shared" si="22"/>
        <v>8.3999999999999986</v>
      </c>
      <c r="AU21" s="148">
        <f t="shared" si="22"/>
        <v>8.3999999999999986</v>
      </c>
      <c r="AV21" s="148">
        <f t="shared" si="22"/>
        <v>8.3999999999999986</v>
      </c>
      <c r="AW21" s="148">
        <f t="shared" si="22"/>
        <v>8.3999999999999986</v>
      </c>
      <c r="AX21" s="148">
        <f t="shared" si="22"/>
        <v>8.3999999999999986</v>
      </c>
      <c r="AY21" s="148">
        <f t="shared" si="22"/>
        <v>8.3999999999999986</v>
      </c>
      <c r="AZ21" s="148">
        <f t="shared" ref="AZ21:BE21" si="23">SUM(AZ16:AZ20)</f>
        <v>8.3999999999999986</v>
      </c>
      <c r="BA21" s="148">
        <f t="shared" si="23"/>
        <v>8.3999999999999986</v>
      </c>
      <c r="BB21" s="148">
        <f t="shared" si="23"/>
        <v>8.3999999999999986</v>
      </c>
      <c r="BC21" s="148">
        <f t="shared" si="23"/>
        <v>8.3999999999999986</v>
      </c>
      <c r="BD21" s="148">
        <f t="shared" si="23"/>
        <v>8.3999999999999986</v>
      </c>
      <c r="BE21" s="148">
        <f t="shared" si="23"/>
        <v>8.3999999999999986</v>
      </c>
      <c r="BF21" s="148">
        <f t="shared" ref="BF21:BK21" si="24">SUM(BF16:BF20)</f>
        <v>8.3999999999999986</v>
      </c>
      <c r="BG21" s="148">
        <f t="shared" si="24"/>
        <v>8.3999999999999986</v>
      </c>
      <c r="BH21" s="148">
        <f t="shared" si="24"/>
        <v>8.3999999999999986</v>
      </c>
      <c r="BI21" s="148">
        <f t="shared" si="24"/>
        <v>8.3999999999999986</v>
      </c>
      <c r="BJ21" s="148">
        <f t="shared" si="24"/>
        <v>8.3999999999999986</v>
      </c>
      <c r="BK21" s="148">
        <f t="shared" si="24"/>
        <v>8.3999999999999986</v>
      </c>
    </row>
    <row r="22" spans="1:63">
      <c r="AV22" s="233">
        <f>9.9-1</f>
        <v>8.9</v>
      </c>
    </row>
    <row r="23" spans="1:63">
      <c r="A23" t="s">
        <v>210</v>
      </c>
      <c r="B23" s="21"/>
      <c r="C23" s="21"/>
    </row>
    <row r="24" spans="1:63">
      <c r="B24" t="s">
        <v>8</v>
      </c>
      <c r="C24" s="139" t="s">
        <v>74</v>
      </c>
      <c r="D24" s="140">
        <f t="shared" ref="D24:AI24" si="25">COUNTIF(D33:D641,"LT-CAD")</f>
        <v>0</v>
      </c>
      <c r="E24" s="140">
        <f t="shared" si="25"/>
        <v>0</v>
      </c>
      <c r="F24" s="140">
        <f t="shared" si="25"/>
        <v>0</v>
      </c>
      <c r="G24" s="140">
        <f t="shared" si="25"/>
        <v>0</v>
      </c>
      <c r="H24" s="140">
        <f t="shared" si="25"/>
        <v>0</v>
      </c>
      <c r="I24" s="140">
        <f t="shared" si="25"/>
        <v>0</v>
      </c>
      <c r="J24" s="140">
        <f t="shared" si="25"/>
        <v>0</v>
      </c>
      <c r="K24" s="140">
        <f t="shared" si="25"/>
        <v>0</v>
      </c>
      <c r="L24" s="140">
        <f t="shared" si="25"/>
        <v>0</v>
      </c>
      <c r="M24" s="140">
        <f t="shared" si="25"/>
        <v>0</v>
      </c>
      <c r="N24" s="140">
        <f t="shared" si="25"/>
        <v>0</v>
      </c>
      <c r="O24" s="140">
        <f t="shared" si="25"/>
        <v>0</v>
      </c>
      <c r="P24" s="140">
        <f t="shared" si="25"/>
        <v>0</v>
      </c>
      <c r="Q24" s="140">
        <f t="shared" si="25"/>
        <v>0</v>
      </c>
      <c r="R24" s="140">
        <f t="shared" si="25"/>
        <v>0</v>
      </c>
      <c r="S24" s="140">
        <f t="shared" si="25"/>
        <v>0</v>
      </c>
      <c r="T24" s="140">
        <f t="shared" si="25"/>
        <v>0</v>
      </c>
      <c r="U24" s="140">
        <f t="shared" si="25"/>
        <v>0</v>
      </c>
      <c r="V24" s="140">
        <f t="shared" si="25"/>
        <v>0</v>
      </c>
      <c r="W24" s="140">
        <f t="shared" si="25"/>
        <v>0</v>
      </c>
      <c r="X24" s="140">
        <f t="shared" si="25"/>
        <v>0</v>
      </c>
      <c r="Y24" s="140">
        <f t="shared" si="25"/>
        <v>0</v>
      </c>
      <c r="Z24" s="140">
        <f t="shared" si="25"/>
        <v>0</v>
      </c>
      <c r="AA24" s="140">
        <f t="shared" si="25"/>
        <v>0</v>
      </c>
      <c r="AB24" s="140">
        <f t="shared" si="25"/>
        <v>0</v>
      </c>
      <c r="AC24" s="140">
        <f t="shared" si="25"/>
        <v>0</v>
      </c>
      <c r="AD24" s="140">
        <f t="shared" si="25"/>
        <v>0</v>
      </c>
      <c r="AE24" s="140">
        <f t="shared" si="25"/>
        <v>0</v>
      </c>
      <c r="AF24" s="140">
        <f t="shared" si="25"/>
        <v>0</v>
      </c>
      <c r="AG24" s="140">
        <f t="shared" si="25"/>
        <v>0</v>
      </c>
      <c r="AH24" s="140">
        <f t="shared" si="25"/>
        <v>0</v>
      </c>
      <c r="AI24" s="140">
        <f t="shared" si="25"/>
        <v>0</v>
      </c>
      <c r="AJ24" s="140">
        <f t="shared" ref="AJ24:BK24" si="26">COUNTIF(AJ33:AJ641,"LT-CAD")</f>
        <v>0</v>
      </c>
      <c r="AK24" s="140">
        <f t="shared" si="26"/>
        <v>0</v>
      </c>
      <c r="AL24" s="140">
        <f t="shared" si="26"/>
        <v>0</v>
      </c>
      <c r="AM24" s="140">
        <f t="shared" si="26"/>
        <v>2</v>
      </c>
      <c r="AN24" s="140">
        <f t="shared" si="26"/>
        <v>2</v>
      </c>
      <c r="AO24" s="140">
        <f t="shared" si="26"/>
        <v>2</v>
      </c>
      <c r="AP24" s="140">
        <f t="shared" si="26"/>
        <v>2</v>
      </c>
      <c r="AQ24" s="140">
        <f t="shared" si="26"/>
        <v>2</v>
      </c>
      <c r="AR24" s="140">
        <f t="shared" si="26"/>
        <v>0</v>
      </c>
      <c r="AS24" s="140">
        <f t="shared" si="26"/>
        <v>0</v>
      </c>
      <c r="AT24" s="140">
        <f t="shared" si="26"/>
        <v>0</v>
      </c>
      <c r="AU24" s="140">
        <f t="shared" si="26"/>
        <v>0</v>
      </c>
      <c r="AV24" s="140">
        <f t="shared" si="26"/>
        <v>1</v>
      </c>
      <c r="AW24" s="140">
        <f t="shared" si="26"/>
        <v>1</v>
      </c>
      <c r="AX24" s="140">
        <f t="shared" si="26"/>
        <v>1</v>
      </c>
      <c r="AY24" s="140">
        <f t="shared" si="26"/>
        <v>1</v>
      </c>
      <c r="AZ24" s="140">
        <f t="shared" si="26"/>
        <v>1</v>
      </c>
      <c r="BA24" s="140">
        <f t="shared" si="26"/>
        <v>0</v>
      </c>
      <c r="BB24" s="140">
        <f t="shared" si="26"/>
        <v>0</v>
      </c>
      <c r="BC24" s="140">
        <f t="shared" si="26"/>
        <v>0</v>
      </c>
      <c r="BD24" s="140">
        <f t="shared" si="26"/>
        <v>0</v>
      </c>
      <c r="BE24" s="140">
        <f t="shared" si="26"/>
        <v>0</v>
      </c>
      <c r="BF24" s="140">
        <f t="shared" si="26"/>
        <v>0</v>
      </c>
      <c r="BG24" s="140">
        <f t="shared" si="26"/>
        <v>0</v>
      </c>
      <c r="BH24" s="140">
        <f t="shared" si="26"/>
        <v>0</v>
      </c>
      <c r="BI24" s="140">
        <f t="shared" si="26"/>
        <v>0</v>
      </c>
      <c r="BJ24" s="140">
        <f t="shared" si="26"/>
        <v>0</v>
      </c>
      <c r="BK24" s="140">
        <f t="shared" si="26"/>
        <v>0</v>
      </c>
    </row>
    <row r="25" spans="1:63">
      <c r="B25" t="s">
        <v>11</v>
      </c>
      <c r="C25" s="141" t="s">
        <v>75</v>
      </c>
      <c r="D25" s="142">
        <f t="shared" ref="D25:AI25" si="27">COUNTIF(D33:D641,"LT-FO")</f>
        <v>0</v>
      </c>
      <c r="E25" s="142">
        <f t="shared" si="27"/>
        <v>0</v>
      </c>
      <c r="F25" s="142">
        <f t="shared" si="27"/>
        <v>0</v>
      </c>
      <c r="G25" s="142">
        <f t="shared" si="27"/>
        <v>0</v>
      </c>
      <c r="H25" s="142">
        <f t="shared" si="27"/>
        <v>0</v>
      </c>
      <c r="I25" s="142">
        <f t="shared" si="27"/>
        <v>0</v>
      </c>
      <c r="J25" s="142">
        <f t="shared" si="27"/>
        <v>0</v>
      </c>
      <c r="K25" s="142">
        <f t="shared" si="27"/>
        <v>0</v>
      </c>
      <c r="L25" s="142">
        <f t="shared" si="27"/>
        <v>0</v>
      </c>
      <c r="M25" s="142">
        <f t="shared" si="27"/>
        <v>0</v>
      </c>
      <c r="N25" s="142">
        <f t="shared" si="27"/>
        <v>0</v>
      </c>
      <c r="O25" s="142">
        <f t="shared" si="27"/>
        <v>0</v>
      </c>
      <c r="P25" s="142">
        <f t="shared" si="27"/>
        <v>0</v>
      </c>
      <c r="Q25" s="142">
        <f t="shared" si="27"/>
        <v>0</v>
      </c>
      <c r="R25" s="142">
        <f t="shared" si="27"/>
        <v>0</v>
      </c>
      <c r="S25" s="142">
        <f t="shared" si="27"/>
        <v>1</v>
      </c>
      <c r="T25" s="142">
        <f t="shared" si="27"/>
        <v>1</v>
      </c>
      <c r="U25" s="142">
        <f t="shared" si="27"/>
        <v>3</v>
      </c>
      <c r="V25" s="142">
        <f t="shared" si="27"/>
        <v>3</v>
      </c>
      <c r="W25" s="142">
        <f t="shared" si="27"/>
        <v>2</v>
      </c>
      <c r="X25" s="142">
        <f t="shared" si="27"/>
        <v>2</v>
      </c>
      <c r="Y25" s="142">
        <f t="shared" si="27"/>
        <v>1</v>
      </c>
      <c r="Z25" s="142">
        <f t="shared" si="27"/>
        <v>1</v>
      </c>
      <c r="AA25" s="142">
        <f t="shared" si="27"/>
        <v>1</v>
      </c>
      <c r="AB25" s="142">
        <f t="shared" si="27"/>
        <v>3</v>
      </c>
      <c r="AC25" s="142">
        <f t="shared" si="27"/>
        <v>2</v>
      </c>
      <c r="AD25" s="142">
        <f t="shared" si="27"/>
        <v>2</v>
      </c>
      <c r="AE25" s="142">
        <f t="shared" si="27"/>
        <v>2</v>
      </c>
      <c r="AF25" s="142">
        <f t="shared" si="27"/>
        <v>0</v>
      </c>
      <c r="AG25" s="142">
        <f t="shared" si="27"/>
        <v>4</v>
      </c>
      <c r="AH25" s="142">
        <f t="shared" si="27"/>
        <v>8</v>
      </c>
      <c r="AI25" s="142">
        <f t="shared" si="27"/>
        <v>10</v>
      </c>
      <c r="AJ25" s="142">
        <f t="shared" ref="AJ25:BK25" si="28">COUNTIF(AJ33:AJ641,"LT-FO")</f>
        <v>10</v>
      </c>
      <c r="AK25" s="142">
        <f t="shared" si="28"/>
        <v>8</v>
      </c>
      <c r="AL25" s="142">
        <f t="shared" si="28"/>
        <v>4</v>
      </c>
      <c r="AM25" s="142">
        <f t="shared" si="28"/>
        <v>3</v>
      </c>
      <c r="AN25" s="142">
        <f t="shared" si="28"/>
        <v>3</v>
      </c>
      <c r="AO25" s="142">
        <f t="shared" si="28"/>
        <v>1</v>
      </c>
      <c r="AP25" s="142">
        <f t="shared" si="28"/>
        <v>1</v>
      </c>
      <c r="AQ25" s="142">
        <f t="shared" si="28"/>
        <v>0</v>
      </c>
      <c r="AR25" s="142">
        <f t="shared" si="28"/>
        <v>2</v>
      </c>
      <c r="AS25" s="142">
        <f t="shared" si="28"/>
        <v>2</v>
      </c>
      <c r="AT25" s="142">
        <f t="shared" si="28"/>
        <v>2</v>
      </c>
      <c r="AU25" s="142">
        <f t="shared" si="28"/>
        <v>4</v>
      </c>
      <c r="AV25" s="142">
        <f t="shared" si="28"/>
        <v>5</v>
      </c>
      <c r="AW25" s="142">
        <f t="shared" si="28"/>
        <v>7</v>
      </c>
      <c r="AX25" s="142">
        <f t="shared" si="28"/>
        <v>7</v>
      </c>
      <c r="AY25" s="142">
        <f t="shared" si="28"/>
        <v>7</v>
      </c>
      <c r="AZ25" s="142">
        <f t="shared" si="28"/>
        <v>6</v>
      </c>
      <c r="BA25" s="142">
        <f t="shared" si="28"/>
        <v>5</v>
      </c>
      <c r="BB25" s="142">
        <f t="shared" si="28"/>
        <v>5</v>
      </c>
      <c r="BC25" s="142">
        <f t="shared" si="28"/>
        <v>1</v>
      </c>
      <c r="BD25" s="142">
        <f t="shared" si="28"/>
        <v>0</v>
      </c>
      <c r="BE25" s="142">
        <f t="shared" si="28"/>
        <v>0</v>
      </c>
      <c r="BF25" s="142">
        <f t="shared" si="28"/>
        <v>0</v>
      </c>
      <c r="BG25" s="142">
        <f t="shared" si="28"/>
        <v>0</v>
      </c>
      <c r="BH25" s="142">
        <f t="shared" si="28"/>
        <v>0</v>
      </c>
      <c r="BI25" s="142">
        <f t="shared" si="28"/>
        <v>0</v>
      </c>
      <c r="BJ25" s="142">
        <f t="shared" si="28"/>
        <v>0</v>
      </c>
      <c r="BK25" s="142">
        <f t="shared" si="28"/>
        <v>0</v>
      </c>
    </row>
    <row r="26" spans="1:63" ht="15" thickBot="1">
      <c r="B26" t="s">
        <v>10</v>
      </c>
      <c r="C26" s="143" t="s">
        <v>76</v>
      </c>
      <c r="D26" s="144">
        <f t="shared" ref="D26:AI26" si="29">COUNTIF(D33:D641,"LT-CP")</f>
        <v>0</v>
      </c>
      <c r="E26" s="144">
        <f t="shared" si="29"/>
        <v>0</v>
      </c>
      <c r="F26" s="144">
        <f t="shared" si="29"/>
        <v>0</v>
      </c>
      <c r="G26" s="144">
        <f t="shared" si="29"/>
        <v>0</v>
      </c>
      <c r="H26" s="144">
        <f t="shared" si="29"/>
        <v>0</v>
      </c>
      <c r="I26" s="144">
        <f t="shared" si="29"/>
        <v>0</v>
      </c>
      <c r="J26" s="144">
        <f t="shared" si="29"/>
        <v>0</v>
      </c>
      <c r="K26" s="144">
        <f t="shared" si="29"/>
        <v>0</v>
      </c>
      <c r="L26" s="144">
        <f t="shared" si="29"/>
        <v>0</v>
      </c>
      <c r="M26" s="144">
        <f t="shared" si="29"/>
        <v>0</v>
      </c>
      <c r="N26" s="144">
        <f t="shared" si="29"/>
        <v>0</v>
      </c>
      <c r="O26" s="144">
        <f t="shared" si="29"/>
        <v>0</v>
      </c>
      <c r="P26" s="144">
        <f t="shared" si="29"/>
        <v>0</v>
      </c>
      <c r="Q26" s="144">
        <f t="shared" si="29"/>
        <v>0</v>
      </c>
      <c r="R26" s="144">
        <f t="shared" si="29"/>
        <v>0</v>
      </c>
      <c r="S26" s="144">
        <f t="shared" si="29"/>
        <v>0</v>
      </c>
      <c r="T26" s="144">
        <f t="shared" si="29"/>
        <v>0</v>
      </c>
      <c r="U26" s="144">
        <f t="shared" si="29"/>
        <v>0</v>
      </c>
      <c r="V26" s="144">
        <f t="shared" si="29"/>
        <v>2</v>
      </c>
      <c r="W26" s="144">
        <f t="shared" si="29"/>
        <v>2</v>
      </c>
      <c r="X26" s="144">
        <f t="shared" si="29"/>
        <v>2</v>
      </c>
      <c r="Y26" s="144">
        <f t="shared" si="29"/>
        <v>2</v>
      </c>
      <c r="Z26" s="144">
        <f t="shared" si="29"/>
        <v>2</v>
      </c>
      <c r="AA26" s="144">
        <f t="shared" si="29"/>
        <v>0</v>
      </c>
      <c r="AB26" s="144">
        <f t="shared" si="29"/>
        <v>2</v>
      </c>
      <c r="AC26" s="144">
        <f t="shared" si="29"/>
        <v>2</v>
      </c>
      <c r="AD26" s="144">
        <f t="shared" si="29"/>
        <v>4</v>
      </c>
      <c r="AE26" s="144">
        <f t="shared" si="29"/>
        <v>4</v>
      </c>
      <c r="AF26" s="144">
        <f t="shared" si="29"/>
        <v>2</v>
      </c>
      <c r="AG26" s="144">
        <f t="shared" si="29"/>
        <v>2</v>
      </c>
      <c r="AH26" s="144">
        <f t="shared" si="29"/>
        <v>0</v>
      </c>
      <c r="AI26" s="144">
        <f t="shared" si="29"/>
        <v>0</v>
      </c>
      <c r="AJ26" s="144">
        <f t="shared" ref="AJ26:BK26" si="30">COUNTIF(AJ33:AJ641,"LT-CP")</f>
        <v>0</v>
      </c>
      <c r="AK26" s="144">
        <f t="shared" si="30"/>
        <v>0</v>
      </c>
      <c r="AL26" s="144">
        <f t="shared" si="30"/>
        <v>3</v>
      </c>
      <c r="AM26" s="144">
        <f t="shared" si="30"/>
        <v>3</v>
      </c>
      <c r="AN26" s="144">
        <f t="shared" si="30"/>
        <v>3</v>
      </c>
      <c r="AO26" s="144">
        <f t="shared" si="30"/>
        <v>3</v>
      </c>
      <c r="AP26" s="144">
        <f t="shared" si="30"/>
        <v>0</v>
      </c>
      <c r="AQ26" s="144">
        <f t="shared" si="30"/>
        <v>2</v>
      </c>
      <c r="AR26" s="144">
        <f t="shared" si="30"/>
        <v>2</v>
      </c>
      <c r="AS26" s="144">
        <f t="shared" si="30"/>
        <v>4</v>
      </c>
      <c r="AT26" s="144">
        <f t="shared" si="30"/>
        <v>4</v>
      </c>
      <c r="AU26" s="144">
        <f t="shared" si="30"/>
        <v>2</v>
      </c>
      <c r="AV26" s="144">
        <f t="shared" si="30"/>
        <v>2</v>
      </c>
      <c r="AW26" s="144">
        <f t="shared" si="30"/>
        <v>0</v>
      </c>
      <c r="AX26" s="144">
        <f t="shared" si="30"/>
        <v>2</v>
      </c>
      <c r="AY26" s="144">
        <f t="shared" si="30"/>
        <v>2</v>
      </c>
      <c r="AZ26" s="144">
        <f t="shared" si="30"/>
        <v>2</v>
      </c>
      <c r="BA26" s="144">
        <f t="shared" si="30"/>
        <v>2</v>
      </c>
      <c r="BB26" s="144">
        <f t="shared" si="30"/>
        <v>0</v>
      </c>
      <c r="BC26" s="144">
        <f t="shared" si="30"/>
        <v>6</v>
      </c>
      <c r="BD26" s="144">
        <f t="shared" si="30"/>
        <v>8</v>
      </c>
      <c r="BE26" s="144">
        <f t="shared" si="30"/>
        <v>8</v>
      </c>
      <c r="BF26" s="144">
        <f t="shared" si="30"/>
        <v>8</v>
      </c>
      <c r="BG26" s="144">
        <f t="shared" si="30"/>
        <v>2</v>
      </c>
      <c r="BH26" s="144">
        <f t="shared" si="30"/>
        <v>0</v>
      </c>
      <c r="BI26" s="144">
        <f t="shared" si="30"/>
        <v>0</v>
      </c>
      <c r="BJ26" s="144">
        <f t="shared" si="30"/>
        <v>0</v>
      </c>
      <c r="BK26" s="144">
        <f t="shared" si="30"/>
        <v>0</v>
      </c>
    </row>
    <row r="27" spans="1:63">
      <c r="A27" t="s">
        <v>211</v>
      </c>
      <c r="C27" s="145" t="s">
        <v>74</v>
      </c>
      <c r="D27" s="146">
        <f t="shared" ref="D27" si="31">SUM(D16:D18)-D24</f>
        <v>9.9</v>
      </c>
      <c r="E27" s="146">
        <f t="shared" ref="E27:AU27" si="32">SUM(E16:E18)-E24</f>
        <v>9.9</v>
      </c>
      <c r="F27" s="146">
        <f t="shared" si="32"/>
        <v>9.9</v>
      </c>
      <c r="G27" s="146">
        <f t="shared" si="32"/>
        <v>9.9</v>
      </c>
      <c r="H27" s="146">
        <f t="shared" si="32"/>
        <v>9.9</v>
      </c>
      <c r="I27" s="146">
        <f t="shared" si="32"/>
        <v>9.9</v>
      </c>
      <c r="J27" s="146">
        <f t="shared" si="32"/>
        <v>9.9</v>
      </c>
      <c r="K27" s="146">
        <f t="shared" si="32"/>
        <v>9.9</v>
      </c>
      <c r="L27" s="146">
        <f t="shared" si="32"/>
        <v>9.9</v>
      </c>
      <c r="M27" s="146">
        <f t="shared" si="32"/>
        <v>9.9</v>
      </c>
      <c r="N27" s="146">
        <f t="shared" si="32"/>
        <v>9.9</v>
      </c>
      <c r="O27" s="146">
        <f t="shared" si="32"/>
        <v>9.9</v>
      </c>
      <c r="P27" s="146">
        <f t="shared" si="32"/>
        <v>9.9</v>
      </c>
      <c r="Q27" s="146">
        <f t="shared" si="32"/>
        <v>9.9</v>
      </c>
      <c r="R27" s="146">
        <f t="shared" si="32"/>
        <v>9.9</v>
      </c>
      <c r="S27" s="146">
        <f t="shared" si="32"/>
        <v>9.9</v>
      </c>
      <c r="T27" s="146">
        <f t="shared" si="32"/>
        <v>9.9</v>
      </c>
      <c r="U27" s="146">
        <f t="shared" si="32"/>
        <v>9.9</v>
      </c>
      <c r="V27" s="146">
        <f t="shared" si="32"/>
        <v>9.9</v>
      </c>
      <c r="W27" s="146">
        <f t="shared" si="32"/>
        <v>9.9</v>
      </c>
      <c r="X27" s="146">
        <f t="shared" si="32"/>
        <v>9.9</v>
      </c>
      <c r="Y27" s="146">
        <f t="shared" si="32"/>
        <v>8.3999999999999986</v>
      </c>
      <c r="Z27" s="146">
        <f t="shared" si="32"/>
        <v>8.3999999999999986</v>
      </c>
      <c r="AA27" s="146">
        <f t="shared" si="32"/>
        <v>8.3999999999999986</v>
      </c>
      <c r="AB27" s="146">
        <f t="shared" si="32"/>
        <v>8.3999999999999986</v>
      </c>
      <c r="AC27" s="146">
        <f t="shared" si="32"/>
        <v>8.3999999999999986</v>
      </c>
      <c r="AD27" s="146">
        <f t="shared" si="32"/>
        <v>8.3999999999999986</v>
      </c>
      <c r="AE27" s="146">
        <f t="shared" si="32"/>
        <v>8.3999999999999986</v>
      </c>
      <c r="AF27" s="146">
        <f t="shared" si="32"/>
        <v>8.3999999999999986</v>
      </c>
      <c r="AG27" s="146">
        <f t="shared" si="32"/>
        <v>8.3999999999999986</v>
      </c>
      <c r="AH27" s="146">
        <f t="shared" si="32"/>
        <v>8.3999999999999986</v>
      </c>
      <c r="AI27" s="146">
        <f t="shared" si="32"/>
        <v>8.3999999999999986</v>
      </c>
      <c r="AJ27" s="146">
        <f t="shared" si="32"/>
        <v>8.3999999999999986</v>
      </c>
      <c r="AK27" s="146">
        <f t="shared" si="32"/>
        <v>8.3999999999999986</v>
      </c>
      <c r="AL27" s="146">
        <f t="shared" si="32"/>
        <v>8.3999999999999986</v>
      </c>
      <c r="AM27" s="146">
        <f t="shared" si="32"/>
        <v>6.3999999999999986</v>
      </c>
      <c r="AN27" s="146">
        <f t="shared" si="32"/>
        <v>6.3999999999999986</v>
      </c>
      <c r="AO27" s="146">
        <f t="shared" si="32"/>
        <v>6.3999999999999986</v>
      </c>
      <c r="AP27" s="146">
        <f t="shared" si="32"/>
        <v>6.3999999999999986</v>
      </c>
      <c r="AQ27" s="146">
        <f t="shared" si="32"/>
        <v>6.3999999999999986</v>
      </c>
      <c r="AR27" s="146">
        <f t="shared" si="32"/>
        <v>8.3999999999999986</v>
      </c>
      <c r="AS27" s="146">
        <f t="shared" si="32"/>
        <v>8.3999999999999986</v>
      </c>
      <c r="AT27" s="146">
        <f t="shared" si="32"/>
        <v>8.3999999999999986</v>
      </c>
      <c r="AU27" s="190">
        <f t="shared" si="32"/>
        <v>8.3999999999999986</v>
      </c>
      <c r="AV27" s="190">
        <f>SUM(AV16,AV17,AV18)-AV24</f>
        <v>7.3999999999999986</v>
      </c>
      <c r="AW27" s="146">
        <f t="shared" ref="AW27:BK27" si="33">SUM(AW16:AW18)-AW24</f>
        <v>7.3999999999999986</v>
      </c>
      <c r="AX27" s="146">
        <f t="shared" si="33"/>
        <v>7.3999999999999986</v>
      </c>
      <c r="AY27" s="146">
        <f t="shared" si="33"/>
        <v>7.3999999999999986</v>
      </c>
      <c r="AZ27" s="146">
        <f t="shared" si="33"/>
        <v>7.3999999999999986</v>
      </c>
      <c r="BA27" s="146">
        <f t="shared" si="33"/>
        <v>8.3999999999999986</v>
      </c>
      <c r="BB27" s="146">
        <f t="shared" si="33"/>
        <v>8.3999999999999986</v>
      </c>
      <c r="BC27" s="146">
        <f t="shared" si="33"/>
        <v>8.3999999999999986</v>
      </c>
      <c r="BD27" s="146">
        <f t="shared" si="33"/>
        <v>8.3999999999999986</v>
      </c>
      <c r="BE27" s="146">
        <f t="shared" si="33"/>
        <v>8.3999999999999986</v>
      </c>
      <c r="BF27" s="146">
        <f t="shared" si="33"/>
        <v>8.3999999999999986</v>
      </c>
      <c r="BG27" s="146">
        <f t="shared" si="33"/>
        <v>8.3999999999999986</v>
      </c>
      <c r="BH27" s="146">
        <f t="shared" si="33"/>
        <v>8.3999999999999986</v>
      </c>
      <c r="BI27" s="146">
        <f t="shared" si="33"/>
        <v>8.3999999999999986</v>
      </c>
      <c r="BJ27" s="146">
        <f t="shared" si="33"/>
        <v>8.3999999999999986</v>
      </c>
      <c r="BK27" s="146">
        <f t="shared" si="33"/>
        <v>8.3999999999999986</v>
      </c>
    </row>
    <row r="28" spans="1:63">
      <c r="C28" s="141" t="s">
        <v>76</v>
      </c>
      <c r="D28" s="142">
        <f t="shared" ref="D28" si="34">IF(D27&gt;0,(SUM(D16:D18)-D24)+D19-D26,IF(D26&gt;D19,D26-D19,D19-D26))</f>
        <v>9.9</v>
      </c>
      <c r="E28" s="142">
        <f t="shared" ref="E28:AJ28" si="35">IF(E27&gt;0,(SUM(E16:E18)-E24)+E19-E26,IF(E26&gt;E19,E26-E19,E19-E26))</f>
        <v>9.9</v>
      </c>
      <c r="F28" s="142">
        <f t="shared" si="35"/>
        <v>9.9</v>
      </c>
      <c r="G28" s="142">
        <f t="shared" si="35"/>
        <v>9.9</v>
      </c>
      <c r="H28" s="142">
        <f t="shared" si="35"/>
        <v>9.9</v>
      </c>
      <c r="I28" s="142">
        <f t="shared" si="35"/>
        <v>9.9</v>
      </c>
      <c r="J28" s="142">
        <f t="shared" si="35"/>
        <v>9.9</v>
      </c>
      <c r="K28" s="142">
        <f t="shared" si="35"/>
        <v>9.9</v>
      </c>
      <c r="L28" s="142">
        <f t="shared" si="35"/>
        <v>9.9</v>
      </c>
      <c r="M28" s="142">
        <f t="shared" si="35"/>
        <v>9.9</v>
      </c>
      <c r="N28" s="142">
        <f t="shared" si="35"/>
        <v>9.9</v>
      </c>
      <c r="O28" s="142">
        <f t="shared" si="35"/>
        <v>9.9</v>
      </c>
      <c r="P28" s="142">
        <f t="shared" si="35"/>
        <v>9.9</v>
      </c>
      <c r="Q28" s="142">
        <f t="shared" si="35"/>
        <v>9.9</v>
      </c>
      <c r="R28" s="142">
        <f t="shared" si="35"/>
        <v>9.9</v>
      </c>
      <c r="S28" s="142">
        <f t="shared" si="35"/>
        <v>9.9</v>
      </c>
      <c r="T28" s="142">
        <f t="shared" si="35"/>
        <v>9.9</v>
      </c>
      <c r="U28" s="142">
        <f t="shared" si="35"/>
        <v>9.9</v>
      </c>
      <c r="V28" s="142">
        <f t="shared" si="35"/>
        <v>7.9</v>
      </c>
      <c r="W28" s="142">
        <f t="shared" si="35"/>
        <v>7.9</v>
      </c>
      <c r="X28" s="142">
        <f t="shared" si="35"/>
        <v>7.9</v>
      </c>
      <c r="Y28" s="142">
        <f t="shared" si="35"/>
        <v>6.3999999999999986</v>
      </c>
      <c r="Z28" s="142">
        <f t="shared" si="35"/>
        <v>6.3999999999999986</v>
      </c>
      <c r="AA28" s="142">
        <f t="shared" si="35"/>
        <v>8.3999999999999986</v>
      </c>
      <c r="AB28" s="142">
        <f t="shared" si="35"/>
        <v>6.3999999999999986</v>
      </c>
      <c r="AC28" s="142">
        <f t="shared" si="35"/>
        <v>6.3999999999999986</v>
      </c>
      <c r="AD28" s="142">
        <f t="shared" si="35"/>
        <v>4.3999999999999986</v>
      </c>
      <c r="AE28" s="142">
        <f t="shared" si="35"/>
        <v>4.3999999999999986</v>
      </c>
      <c r="AF28" s="142">
        <f t="shared" si="35"/>
        <v>6.3999999999999986</v>
      </c>
      <c r="AG28" s="142">
        <f t="shared" si="35"/>
        <v>6.3999999999999986</v>
      </c>
      <c r="AH28" s="142">
        <f t="shared" si="35"/>
        <v>8.3999999999999986</v>
      </c>
      <c r="AI28" s="142">
        <f t="shared" si="35"/>
        <v>8.3999999999999986</v>
      </c>
      <c r="AJ28" s="142">
        <f t="shared" si="35"/>
        <v>8.3999999999999986</v>
      </c>
      <c r="AK28" s="142">
        <f t="shared" ref="AK28:BK28" si="36">IF(AK27&gt;0,(SUM(AK16:AK18)-AK24)+AK19-AK26,IF(AK26&gt;AK19,AK26-AK19,AK19-AK26))</f>
        <v>8.3999999999999986</v>
      </c>
      <c r="AL28" s="142">
        <f t="shared" si="36"/>
        <v>5.3999999999999986</v>
      </c>
      <c r="AM28" s="142">
        <f t="shared" si="36"/>
        <v>3.3999999999999986</v>
      </c>
      <c r="AN28" s="142">
        <f t="shared" si="36"/>
        <v>3.3999999999999986</v>
      </c>
      <c r="AO28" s="142">
        <f t="shared" si="36"/>
        <v>3.3999999999999986</v>
      </c>
      <c r="AP28" s="142">
        <f t="shared" si="36"/>
        <v>6.3999999999999986</v>
      </c>
      <c r="AQ28" s="142">
        <f t="shared" si="36"/>
        <v>4.3999999999999986</v>
      </c>
      <c r="AR28" s="142">
        <f t="shared" si="36"/>
        <v>6.3999999999999986</v>
      </c>
      <c r="AS28" s="142">
        <f t="shared" si="36"/>
        <v>4.3999999999999986</v>
      </c>
      <c r="AT28" s="142">
        <f t="shared" si="36"/>
        <v>4.3999999999999986</v>
      </c>
      <c r="AU28" s="142">
        <f t="shared" si="36"/>
        <v>6.3999999999999986</v>
      </c>
      <c r="AV28" s="142">
        <f t="shared" si="36"/>
        <v>5.3999999999999986</v>
      </c>
      <c r="AW28" s="142">
        <f t="shared" si="36"/>
        <v>7.3999999999999986</v>
      </c>
      <c r="AX28" s="142">
        <f t="shared" si="36"/>
        <v>5.3999999999999986</v>
      </c>
      <c r="AY28" s="142">
        <f t="shared" si="36"/>
        <v>5.3999999999999986</v>
      </c>
      <c r="AZ28" s="142">
        <f t="shared" si="36"/>
        <v>5.3999999999999986</v>
      </c>
      <c r="BA28" s="142">
        <f t="shared" si="36"/>
        <v>6.3999999999999986</v>
      </c>
      <c r="BB28" s="142">
        <f t="shared" si="36"/>
        <v>8.3999999999999986</v>
      </c>
      <c r="BC28" s="142">
        <f t="shared" si="36"/>
        <v>2.3999999999999986</v>
      </c>
      <c r="BD28" s="142">
        <f t="shared" si="36"/>
        <v>0.39999999999999858</v>
      </c>
      <c r="BE28" s="142">
        <f t="shared" si="36"/>
        <v>0.39999999999999858</v>
      </c>
      <c r="BF28" s="142">
        <f t="shared" si="36"/>
        <v>0.39999999999999858</v>
      </c>
      <c r="BG28" s="142">
        <f t="shared" si="36"/>
        <v>6.3999999999999986</v>
      </c>
      <c r="BH28" s="142">
        <f t="shared" si="36"/>
        <v>8.3999999999999986</v>
      </c>
      <c r="BI28" s="142">
        <f t="shared" si="36"/>
        <v>8.3999999999999986</v>
      </c>
      <c r="BJ28" s="142">
        <f t="shared" si="36"/>
        <v>8.3999999999999986</v>
      </c>
      <c r="BK28" s="142">
        <f t="shared" si="36"/>
        <v>8.3999999999999986</v>
      </c>
    </row>
    <row r="29" spans="1:63" ht="15" thickBot="1">
      <c r="C29" s="143" t="s">
        <v>75</v>
      </c>
      <c r="D29" s="154">
        <f t="shared" ref="D29:AI29" si="37">D28+D20-D25</f>
        <v>15.3</v>
      </c>
      <c r="E29" s="154">
        <f t="shared" si="37"/>
        <v>15.3</v>
      </c>
      <c r="F29" s="154">
        <f t="shared" si="37"/>
        <v>15.3</v>
      </c>
      <c r="G29" s="154">
        <f t="shared" si="37"/>
        <v>15.3</v>
      </c>
      <c r="H29" s="154">
        <f t="shared" si="37"/>
        <v>15.3</v>
      </c>
      <c r="I29" s="154">
        <f t="shared" si="37"/>
        <v>9.9</v>
      </c>
      <c r="J29" s="154">
        <f t="shared" si="37"/>
        <v>9.9</v>
      </c>
      <c r="K29" s="154">
        <f t="shared" si="37"/>
        <v>9.9</v>
      </c>
      <c r="L29" s="154">
        <f t="shared" si="37"/>
        <v>9.9</v>
      </c>
      <c r="M29" s="154">
        <f t="shared" si="37"/>
        <v>9.9</v>
      </c>
      <c r="N29" s="154">
        <f t="shared" si="37"/>
        <v>9.9</v>
      </c>
      <c r="O29" s="154">
        <f t="shared" si="37"/>
        <v>9.9</v>
      </c>
      <c r="P29" s="154">
        <f t="shared" si="37"/>
        <v>9.9</v>
      </c>
      <c r="Q29" s="154">
        <f t="shared" si="37"/>
        <v>9.9</v>
      </c>
      <c r="R29" s="154">
        <f t="shared" si="37"/>
        <v>9.9</v>
      </c>
      <c r="S29" s="154">
        <f t="shared" si="37"/>
        <v>8.9</v>
      </c>
      <c r="T29" s="154">
        <f t="shared" si="37"/>
        <v>8.9</v>
      </c>
      <c r="U29" s="154">
        <f t="shared" si="37"/>
        <v>6.9</v>
      </c>
      <c r="V29" s="154">
        <f t="shared" si="37"/>
        <v>4.9000000000000004</v>
      </c>
      <c r="W29" s="154">
        <f t="shared" si="37"/>
        <v>5.9</v>
      </c>
      <c r="X29" s="154">
        <f t="shared" si="37"/>
        <v>5.9</v>
      </c>
      <c r="Y29" s="154">
        <f t="shared" si="37"/>
        <v>5.3999999999999986</v>
      </c>
      <c r="Z29" s="154">
        <f t="shared" si="37"/>
        <v>5.3999999999999986</v>
      </c>
      <c r="AA29" s="154">
        <f t="shared" si="37"/>
        <v>7.3999999999999986</v>
      </c>
      <c r="AB29" s="154">
        <f t="shared" si="37"/>
        <v>3.3999999999999986</v>
      </c>
      <c r="AC29" s="154">
        <f t="shared" si="37"/>
        <v>4.3999999999999986</v>
      </c>
      <c r="AD29" s="154">
        <f t="shared" si="37"/>
        <v>2.3999999999999986</v>
      </c>
      <c r="AE29" s="154">
        <f t="shared" si="37"/>
        <v>2.3999999999999986</v>
      </c>
      <c r="AF29" s="154">
        <f t="shared" si="37"/>
        <v>6.3999999999999986</v>
      </c>
      <c r="AG29" s="154">
        <f t="shared" si="37"/>
        <v>2.3999999999999986</v>
      </c>
      <c r="AH29" s="154">
        <f t="shared" si="37"/>
        <v>0.39999999999999858</v>
      </c>
      <c r="AI29" s="154">
        <f t="shared" si="37"/>
        <v>-1.6000000000000014</v>
      </c>
      <c r="AJ29" s="154">
        <f t="shared" ref="AJ29:BK29" si="38">AJ28+AJ20-AJ25</f>
        <v>-1.6000000000000014</v>
      </c>
      <c r="AK29" s="154">
        <f t="shared" si="38"/>
        <v>0.39999999999999858</v>
      </c>
      <c r="AL29" s="154">
        <f t="shared" si="38"/>
        <v>1.3999999999999986</v>
      </c>
      <c r="AM29" s="154">
        <f t="shared" si="38"/>
        <v>0.39999999999999858</v>
      </c>
      <c r="AN29" s="154">
        <f t="shared" si="38"/>
        <v>0.39999999999999858</v>
      </c>
      <c r="AO29" s="154">
        <f t="shared" si="38"/>
        <v>2.3999999999999986</v>
      </c>
      <c r="AP29" s="154">
        <f t="shared" si="38"/>
        <v>5.3999999999999986</v>
      </c>
      <c r="AQ29" s="154">
        <f t="shared" si="38"/>
        <v>4.3999999999999986</v>
      </c>
      <c r="AR29" s="154">
        <f t="shared" si="38"/>
        <v>4.3999999999999986</v>
      </c>
      <c r="AS29" s="154">
        <f t="shared" si="38"/>
        <v>2.3999999999999986</v>
      </c>
      <c r="AT29" s="154">
        <f t="shared" si="38"/>
        <v>2.3999999999999986</v>
      </c>
      <c r="AU29" s="154">
        <f t="shared" si="38"/>
        <v>2.3999999999999986</v>
      </c>
      <c r="AV29" s="154">
        <f t="shared" si="38"/>
        <v>0.39999999999999858</v>
      </c>
      <c r="AW29" s="154">
        <f t="shared" si="38"/>
        <v>0.39999999999999858</v>
      </c>
      <c r="AX29" s="154">
        <f t="shared" si="38"/>
        <v>-1.6000000000000014</v>
      </c>
      <c r="AY29" s="154">
        <f t="shared" si="38"/>
        <v>-1.6000000000000014</v>
      </c>
      <c r="AZ29" s="154">
        <f t="shared" si="38"/>
        <v>-0.60000000000000142</v>
      </c>
      <c r="BA29" s="154">
        <f t="shared" si="38"/>
        <v>1.3999999999999986</v>
      </c>
      <c r="BB29" s="154">
        <f t="shared" si="38"/>
        <v>3.3999999999999986</v>
      </c>
      <c r="BC29" s="154">
        <f t="shared" si="38"/>
        <v>1.3999999999999986</v>
      </c>
      <c r="BD29" s="154">
        <f t="shared" si="38"/>
        <v>0.39999999999999858</v>
      </c>
      <c r="BE29" s="154">
        <f t="shared" si="38"/>
        <v>0.39999999999999858</v>
      </c>
      <c r="BF29" s="154">
        <f t="shared" si="38"/>
        <v>0.39999999999999858</v>
      </c>
      <c r="BG29" s="154">
        <f t="shared" si="38"/>
        <v>6.3999999999999986</v>
      </c>
      <c r="BH29" s="154">
        <f t="shared" si="38"/>
        <v>8.3999999999999986</v>
      </c>
      <c r="BI29" s="154">
        <f t="shared" si="38"/>
        <v>8.3999999999999986</v>
      </c>
      <c r="BJ29" s="154">
        <f t="shared" si="38"/>
        <v>8.3999999999999986</v>
      </c>
      <c r="BK29" s="154">
        <f t="shared" si="38"/>
        <v>8.3999999999999986</v>
      </c>
    </row>
    <row r="30" spans="1:63">
      <c r="B30" t="s">
        <v>77</v>
      </c>
      <c r="C30" s="137"/>
      <c r="D30" s="138">
        <f t="shared" ref="D30" si="39">SUM(D24:D26)</f>
        <v>0</v>
      </c>
      <c r="E30" s="138">
        <f t="shared" ref="E30:AJ30" si="40">SUM(E24:E26)</f>
        <v>0</v>
      </c>
      <c r="F30" s="138">
        <f t="shared" si="40"/>
        <v>0</v>
      </c>
      <c r="G30" s="138">
        <f t="shared" si="40"/>
        <v>0</v>
      </c>
      <c r="H30" s="138">
        <f t="shared" si="40"/>
        <v>0</v>
      </c>
      <c r="I30" s="138">
        <f t="shared" si="40"/>
        <v>0</v>
      </c>
      <c r="J30" s="138">
        <f t="shared" si="40"/>
        <v>0</v>
      </c>
      <c r="K30" s="138">
        <f t="shared" si="40"/>
        <v>0</v>
      </c>
      <c r="L30" s="138">
        <f t="shared" si="40"/>
        <v>0</v>
      </c>
      <c r="M30" s="138">
        <f t="shared" si="40"/>
        <v>0</v>
      </c>
      <c r="N30" s="138">
        <f t="shared" si="40"/>
        <v>0</v>
      </c>
      <c r="O30" s="138">
        <f t="shared" si="40"/>
        <v>0</v>
      </c>
      <c r="P30" s="138">
        <f t="shared" si="40"/>
        <v>0</v>
      </c>
      <c r="Q30" s="138">
        <f t="shared" si="40"/>
        <v>0</v>
      </c>
      <c r="R30" s="138">
        <f t="shared" si="40"/>
        <v>0</v>
      </c>
      <c r="S30" s="138">
        <f t="shared" si="40"/>
        <v>1</v>
      </c>
      <c r="T30" s="138">
        <f t="shared" si="40"/>
        <v>1</v>
      </c>
      <c r="U30" s="138">
        <f t="shared" si="40"/>
        <v>3</v>
      </c>
      <c r="V30" s="138">
        <f t="shared" si="40"/>
        <v>5</v>
      </c>
      <c r="W30" s="138">
        <f t="shared" si="40"/>
        <v>4</v>
      </c>
      <c r="X30" s="138">
        <f t="shared" si="40"/>
        <v>4</v>
      </c>
      <c r="Y30" s="138">
        <f t="shared" si="40"/>
        <v>3</v>
      </c>
      <c r="Z30" s="138">
        <f t="shared" si="40"/>
        <v>3</v>
      </c>
      <c r="AA30" s="138">
        <f t="shared" si="40"/>
        <v>1</v>
      </c>
      <c r="AB30" s="138">
        <f t="shared" si="40"/>
        <v>5</v>
      </c>
      <c r="AC30" s="138">
        <f t="shared" si="40"/>
        <v>4</v>
      </c>
      <c r="AD30" s="138">
        <f t="shared" si="40"/>
        <v>6</v>
      </c>
      <c r="AE30" s="138">
        <f t="shared" si="40"/>
        <v>6</v>
      </c>
      <c r="AF30" s="138">
        <f t="shared" si="40"/>
        <v>2</v>
      </c>
      <c r="AG30" s="138">
        <f t="shared" si="40"/>
        <v>6</v>
      </c>
      <c r="AH30" s="138">
        <f t="shared" si="40"/>
        <v>8</v>
      </c>
      <c r="AI30" s="138">
        <f t="shared" si="40"/>
        <v>10</v>
      </c>
      <c r="AJ30" s="138">
        <f t="shared" si="40"/>
        <v>10</v>
      </c>
      <c r="AK30" s="138">
        <f t="shared" ref="AK30:BK30" si="41">SUM(AK24:AK26)</f>
        <v>8</v>
      </c>
      <c r="AL30" s="138">
        <f t="shared" si="41"/>
        <v>7</v>
      </c>
      <c r="AM30" s="138">
        <f t="shared" si="41"/>
        <v>8</v>
      </c>
      <c r="AN30" s="138">
        <f t="shared" si="41"/>
        <v>8</v>
      </c>
      <c r="AO30" s="138">
        <f t="shared" si="41"/>
        <v>6</v>
      </c>
      <c r="AP30" s="138">
        <f t="shared" si="41"/>
        <v>3</v>
      </c>
      <c r="AQ30" s="138">
        <f t="shared" si="41"/>
        <v>4</v>
      </c>
      <c r="AR30" s="138">
        <f t="shared" si="41"/>
        <v>4</v>
      </c>
      <c r="AS30" s="138">
        <f t="shared" si="41"/>
        <v>6</v>
      </c>
      <c r="AT30" s="138">
        <f t="shared" si="41"/>
        <v>6</v>
      </c>
      <c r="AU30" s="138">
        <f t="shared" si="41"/>
        <v>6</v>
      </c>
      <c r="AV30" s="138">
        <f t="shared" si="41"/>
        <v>8</v>
      </c>
      <c r="AW30" s="138">
        <f t="shared" si="41"/>
        <v>8</v>
      </c>
      <c r="AX30" s="138">
        <f t="shared" si="41"/>
        <v>10</v>
      </c>
      <c r="AY30" s="138">
        <f t="shared" si="41"/>
        <v>10</v>
      </c>
      <c r="AZ30" s="138">
        <f t="shared" si="41"/>
        <v>9</v>
      </c>
      <c r="BA30" s="138">
        <f t="shared" si="41"/>
        <v>7</v>
      </c>
      <c r="BB30" s="138">
        <f t="shared" si="41"/>
        <v>5</v>
      </c>
      <c r="BC30" s="138">
        <f t="shared" si="41"/>
        <v>7</v>
      </c>
      <c r="BD30" s="138">
        <f t="shared" si="41"/>
        <v>8</v>
      </c>
      <c r="BE30" s="138">
        <f t="shared" si="41"/>
        <v>8</v>
      </c>
      <c r="BF30" s="138">
        <f t="shared" si="41"/>
        <v>8</v>
      </c>
      <c r="BG30" s="138">
        <f t="shared" si="41"/>
        <v>2</v>
      </c>
      <c r="BH30" s="138">
        <f t="shared" si="41"/>
        <v>0</v>
      </c>
      <c r="BI30" s="138">
        <f t="shared" si="41"/>
        <v>0</v>
      </c>
      <c r="BJ30" s="138">
        <f t="shared" si="41"/>
        <v>0</v>
      </c>
      <c r="BK30" s="138">
        <f t="shared" si="41"/>
        <v>0</v>
      </c>
    </row>
    <row r="31" spans="1:63">
      <c r="C31" s="135"/>
      <c r="D31" s="136">
        <f t="shared" ref="D31:AI31" si="42">D29</f>
        <v>15.3</v>
      </c>
      <c r="E31" s="136">
        <f t="shared" si="42"/>
        <v>15.3</v>
      </c>
      <c r="F31" s="136">
        <f t="shared" si="42"/>
        <v>15.3</v>
      </c>
      <c r="G31" s="136">
        <f t="shared" si="42"/>
        <v>15.3</v>
      </c>
      <c r="H31" s="136">
        <f t="shared" si="42"/>
        <v>15.3</v>
      </c>
      <c r="I31" s="136">
        <f t="shared" si="42"/>
        <v>9.9</v>
      </c>
      <c r="J31" s="136">
        <f t="shared" si="42"/>
        <v>9.9</v>
      </c>
      <c r="K31" s="136">
        <f t="shared" si="42"/>
        <v>9.9</v>
      </c>
      <c r="L31" s="136">
        <f t="shared" si="42"/>
        <v>9.9</v>
      </c>
      <c r="M31" s="136">
        <f t="shared" si="42"/>
        <v>9.9</v>
      </c>
      <c r="N31" s="136">
        <f t="shared" si="42"/>
        <v>9.9</v>
      </c>
      <c r="O31" s="136">
        <f t="shared" si="42"/>
        <v>9.9</v>
      </c>
      <c r="P31" s="136">
        <f t="shared" si="42"/>
        <v>9.9</v>
      </c>
      <c r="Q31" s="136">
        <f t="shared" si="42"/>
        <v>9.9</v>
      </c>
      <c r="R31" s="136">
        <f t="shared" si="42"/>
        <v>9.9</v>
      </c>
      <c r="S31" s="136">
        <f t="shared" si="42"/>
        <v>8.9</v>
      </c>
      <c r="T31" s="136">
        <f t="shared" si="42"/>
        <v>8.9</v>
      </c>
      <c r="U31" s="136">
        <f t="shared" si="42"/>
        <v>6.9</v>
      </c>
      <c r="V31" s="136">
        <f t="shared" si="42"/>
        <v>4.9000000000000004</v>
      </c>
      <c r="W31" s="136">
        <f t="shared" si="42"/>
        <v>5.9</v>
      </c>
      <c r="X31" s="136">
        <f t="shared" si="42"/>
        <v>5.9</v>
      </c>
      <c r="Y31" s="136">
        <f t="shared" si="42"/>
        <v>5.3999999999999986</v>
      </c>
      <c r="Z31" s="136">
        <f t="shared" si="42"/>
        <v>5.3999999999999986</v>
      </c>
      <c r="AA31" s="136"/>
      <c r="AB31" s="136">
        <f t="shared" si="42"/>
        <v>3.3999999999999986</v>
      </c>
      <c r="AC31" s="136">
        <f t="shared" si="42"/>
        <v>4.3999999999999986</v>
      </c>
      <c r="AD31" s="136">
        <f t="shared" si="42"/>
        <v>2.3999999999999986</v>
      </c>
      <c r="AE31" s="136">
        <f t="shared" si="42"/>
        <v>2.3999999999999986</v>
      </c>
      <c r="AF31" s="136">
        <f t="shared" si="42"/>
        <v>6.3999999999999986</v>
      </c>
      <c r="AG31" s="136">
        <f t="shared" si="42"/>
        <v>2.3999999999999986</v>
      </c>
      <c r="AH31" s="136">
        <f t="shared" si="42"/>
        <v>0.39999999999999858</v>
      </c>
      <c r="AI31" s="136">
        <f t="shared" si="42"/>
        <v>-1.6000000000000014</v>
      </c>
      <c r="AJ31" s="136">
        <f t="shared" ref="AJ31:BK31" si="43">AJ29</f>
        <v>-1.6000000000000014</v>
      </c>
      <c r="AK31" s="136">
        <f t="shared" si="43"/>
        <v>0.39999999999999858</v>
      </c>
      <c r="AL31" s="136">
        <f t="shared" si="43"/>
        <v>1.3999999999999986</v>
      </c>
      <c r="AM31" s="136">
        <f t="shared" si="43"/>
        <v>0.39999999999999858</v>
      </c>
      <c r="AN31" s="136">
        <f t="shared" si="43"/>
        <v>0.39999999999999858</v>
      </c>
      <c r="AO31" s="136">
        <f t="shared" si="43"/>
        <v>2.3999999999999986</v>
      </c>
      <c r="AP31" s="136">
        <f t="shared" si="43"/>
        <v>5.3999999999999986</v>
      </c>
      <c r="AQ31" s="136">
        <f t="shared" si="43"/>
        <v>4.3999999999999986</v>
      </c>
      <c r="AR31" s="136">
        <f t="shared" si="43"/>
        <v>4.3999999999999986</v>
      </c>
      <c r="AS31" s="136">
        <f t="shared" si="43"/>
        <v>2.3999999999999986</v>
      </c>
      <c r="AT31" s="136">
        <f t="shared" si="43"/>
        <v>2.3999999999999986</v>
      </c>
      <c r="AU31" s="136">
        <f t="shared" si="43"/>
        <v>2.3999999999999986</v>
      </c>
      <c r="AV31" s="136">
        <f t="shared" si="43"/>
        <v>0.39999999999999858</v>
      </c>
      <c r="AW31" s="136">
        <f t="shared" si="43"/>
        <v>0.39999999999999858</v>
      </c>
      <c r="AX31" s="136">
        <f t="shared" si="43"/>
        <v>-1.6000000000000014</v>
      </c>
      <c r="AY31" s="136">
        <f t="shared" si="43"/>
        <v>-1.6000000000000014</v>
      </c>
      <c r="AZ31" s="136">
        <f t="shared" si="43"/>
        <v>-0.60000000000000142</v>
      </c>
      <c r="BA31" s="136">
        <f t="shared" si="43"/>
        <v>1.3999999999999986</v>
      </c>
      <c r="BB31" s="136">
        <f t="shared" si="43"/>
        <v>3.3999999999999986</v>
      </c>
      <c r="BC31" s="136">
        <f t="shared" si="43"/>
        <v>1.3999999999999986</v>
      </c>
      <c r="BD31" s="136">
        <f t="shared" si="43"/>
        <v>0.39999999999999858</v>
      </c>
      <c r="BE31" s="136">
        <f t="shared" si="43"/>
        <v>0.39999999999999858</v>
      </c>
      <c r="BF31" s="136">
        <f t="shared" si="43"/>
        <v>0.39999999999999858</v>
      </c>
      <c r="BG31" s="136">
        <f t="shared" si="43"/>
        <v>6.3999999999999986</v>
      </c>
      <c r="BH31" s="136">
        <f t="shared" si="43"/>
        <v>8.3999999999999986</v>
      </c>
      <c r="BI31" s="136">
        <f t="shared" si="43"/>
        <v>8.3999999999999986</v>
      </c>
      <c r="BJ31" s="136">
        <f t="shared" si="43"/>
        <v>8.3999999999999986</v>
      </c>
      <c r="BK31" s="136">
        <f t="shared" si="43"/>
        <v>8.3999999999999986</v>
      </c>
    </row>
    <row r="32" spans="1:63"/>
    <row r="33" spans="1:48">
      <c r="N33" s="128" t="s">
        <v>225</v>
      </c>
      <c r="O33" s="126" t="s">
        <v>93</v>
      </c>
      <c r="P33" s="126" t="s">
        <v>93</v>
      </c>
      <c r="Q33" s="126" t="s">
        <v>93</v>
      </c>
      <c r="R33" s="126" t="s">
        <v>93</v>
      </c>
      <c r="S33" s="126" t="s">
        <v>95</v>
      </c>
      <c r="T33" s="126" t="s">
        <v>95</v>
      </c>
      <c r="U33" s="126" t="s">
        <v>95</v>
      </c>
      <c r="V33" s="126" t="s">
        <v>95</v>
      </c>
      <c r="AV33" s="234"/>
    </row>
    <row r="34" spans="1:48">
      <c r="A34" s="274">
        <v>45108</v>
      </c>
      <c r="C34" s="34"/>
    </row>
    <row r="35" spans="1:48">
      <c r="A35" s="266"/>
      <c r="C35" s="34"/>
      <c r="P35" s="128" t="s">
        <v>225</v>
      </c>
      <c r="Q35" s="126" t="s">
        <v>93</v>
      </c>
      <c r="R35" s="126" t="s">
        <v>93</v>
      </c>
      <c r="S35" s="126" t="s">
        <v>93</v>
      </c>
      <c r="T35" s="126" t="s">
        <v>93</v>
      </c>
      <c r="U35" s="126" t="s">
        <v>95</v>
      </c>
      <c r="V35" s="126" t="s">
        <v>95</v>
      </c>
      <c r="W35" s="126" t="s">
        <v>95</v>
      </c>
      <c r="X35" s="126" t="s">
        <v>95</v>
      </c>
    </row>
    <row r="36" spans="1:48">
      <c r="A36" s="266"/>
      <c r="C36" s="34"/>
      <c r="P36" s="128" t="s">
        <v>225</v>
      </c>
      <c r="Q36" s="126" t="s">
        <v>93</v>
      </c>
      <c r="R36" s="126" t="s">
        <v>93</v>
      </c>
      <c r="S36" s="126" t="s">
        <v>93</v>
      </c>
      <c r="T36" s="126" t="s">
        <v>93</v>
      </c>
      <c r="U36" s="126" t="s">
        <v>95</v>
      </c>
      <c r="V36" s="126" t="s">
        <v>95</v>
      </c>
      <c r="W36" s="126" t="s">
        <v>95</v>
      </c>
      <c r="X36" s="126" t="s">
        <v>95</v>
      </c>
    </row>
    <row r="37" spans="1:48">
      <c r="A37" s="266"/>
      <c r="C37" s="34"/>
    </row>
    <row r="38" spans="1:48">
      <c r="A38" s="274">
        <v>45170</v>
      </c>
      <c r="R38" s="103" t="s">
        <v>234</v>
      </c>
      <c r="S38" s="186" t="s">
        <v>235</v>
      </c>
      <c r="T38" s="128" t="s">
        <v>225</v>
      </c>
      <c r="U38" s="126" t="s">
        <v>93</v>
      </c>
      <c r="V38" s="126" t="s">
        <v>93</v>
      </c>
      <c r="W38" s="126" t="s">
        <v>93</v>
      </c>
      <c r="X38" s="126" t="s">
        <v>93</v>
      </c>
      <c r="Y38" s="126" t="s">
        <v>95</v>
      </c>
      <c r="Z38" s="126" t="s">
        <v>95</v>
      </c>
      <c r="AA38" s="126" t="s">
        <v>95</v>
      </c>
      <c r="AB38" s="126" t="s">
        <v>95</v>
      </c>
    </row>
    <row r="39" spans="1:48">
      <c r="A39" s="266"/>
    </row>
    <row r="40" spans="1:48">
      <c r="A40" s="266"/>
      <c r="U40" s="103" t="s">
        <v>236</v>
      </c>
      <c r="V40" s="186" t="s">
        <v>237</v>
      </c>
      <c r="W40" s="128" t="s">
        <v>225</v>
      </c>
      <c r="X40" s="126" t="s">
        <v>93</v>
      </c>
      <c r="Y40" s="126" t="s">
        <v>93</v>
      </c>
      <c r="Z40" s="126" t="s">
        <v>93</v>
      </c>
      <c r="AA40" s="126" t="s">
        <v>93</v>
      </c>
      <c r="AB40" s="126" t="s">
        <v>95</v>
      </c>
      <c r="AC40" s="126" t="s">
        <v>95</v>
      </c>
      <c r="AD40" s="126" t="s">
        <v>95</v>
      </c>
      <c r="AE40" s="126" t="s">
        <v>95</v>
      </c>
    </row>
    <row r="41" spans="1:48">
      <c r="A41" s="266"/>
      <c r="V41" s="186" t="s">
        <v>238</v>
      </c>
      <c r="W41" s="128" t="s">
        <v>225</v>
      </c>
      <c r="X41" s="126" t="s">
        <v>93</v>
      </c>
      <c r="Y41" s="126" t="s">
        <v>93</v>
      </c>
      <c r="Z41" s="126" t="s">
        <v>93</v>
      </c>
      <c r="AA41" s="126" t="s">
        <v>93</v>
      </c>
      <c r="AB41" s="126" t="s">
        <v>95</v>
      </c>
      <c r="AC41" s="126" t="s">
        <v>95</v>
      </c>
      <c r="AD41" s="126" t="s">
        <v>95</v>
      </c>
      <c r="AE41" s="126" t="s">
        <v>95</v>
      </c>
    </row>
    <row r="42" spans="1:48">
      <c r="A42" s="266"/>
    </row>
    <row r="43" spans="1:48">
      <c r="A43" s="266"/>
      <c r="Q43" s="103" t="s">
        <v>239</v>
      </c>
      <c r="R43" s="185" t="s">
        <v>240</v>
      </c>
      <c r="S43" s="176" t="s">
        <v>222</v>
      </c>
      <c r="T43" s="177" t="s">
        <v>93</v>
      </c>
      <c r="U43" s="177" t="s">
        <v>93</v>
      </c>
      <c r="V43" s="177" t="s">
        <v>99</v>
      </c>
      <c r="W43" s="177" t="s">
        <v>99</v>
      </c>
      <c r="X43" s="177" t="s">
        <v>99</v>
      </c>
      <c r="Y43" s="177" t="s">
        <v>99</v>
      </c>
      <c r="Z43" s="184" t="s">
        <v>99</v>
      </c>
    </row>
    <row r="44" spans="1:48">
      <c r="A44" s="266"/>
      <c r="R44" s="185" t="s">
        <v>241</v>
      </c>
      <c r="S44" s="176" t="s">
        <v>222</v>
      </c>
      <c r="T44" s="177" t="s">
        <v>93</v>
      </c>
      <c r="U44" s="177" t="s">
        <v>93</v>
      </c>
      <c r="V44" s="177" t="s">
        <v>99</v>
      </c>
      <c r="W44" s="177" t="s">
        <v>99</v>
      </c>
      <c r="X44" s="177" t="s">
        <v>99</v>
      </c>
      <c r="Y44" s="177" t="s">
        <v>99</v>
      </c>
      <c r="Z44" s="184" t="s">
        <v>99</v>
      </c>
    </row>
    <row r="45" spans="1:48">
      <c r="A45" s="266"/>
      <c r="W45" s="103" t="s">
        <v>242</v>
      </c>
      <c r="X45" s="185" t="s">
        <v>243</v>
      </c>
      <c r="Y45" s="180" t="s">
        <v>222</v>
      </c>
      <c r="Z45" s="181" t="s">
        <v>93</v>
      </c>
      <c r="AA45" s="181" t="s">
        <v>93</v>
      </c>
      <c r="AB45" s="181" t="s">
        <v>99</v>
      </c>
      <c r="AC45" s="181" t="s">
        <v>99</v>
      </c>
      <c r="AD45" s="181" t="s">
        <v>99</v>
      </c>
      <c r="AE45" s="181" t="s">
        <v>99</v>
      </c>
    </row>
    <row r="46" spans="1:48">
      <c r="A46" s="266"/>
      <c r="X46" s="185" t="s">
        <v>244</v>
      </c>
      <c r="Y46" s="180" t="s">
        <v>222</v>
      </c>
      <c r="Z46" s="181" t="s">
        <v>93</v>
      </c>
      <c r="AA46" s="181" t="s">
        <v>93</v>
      </c>
      <c r="AB46" s="181" t="s">
        <v>99</v>
      </c>
      <c r="AC46" s="181" t="s">
        <v>99</v>
      </c>
      <c r="AD46" s="181" t="s">
        <v>99</v>
      </c>
      <c r="AE46" s="181" t="s">
        <v>99</v>
      </c>
    </row>
    <row r="47" spans="1:48">
      <c r="A47" s="274">
        <v>45200</v>
      </c>
      <c r="Y47" s="103" t="s">
        <v>245</v>
      </c>
      <c r="Z47" s="185" t="s">
        <v>246</v>
      </c>
      <c r="AA47" s="180" t="s">
        <v>222</v>
      </c>
      <c r="AB47" s="181" t="s">
        <v>93</v>
      </c>
      <c r="AC47" s="181" t="s">
        <v>93</v>
      </c>
      <c r="AD47" s="181" t="s">
        <v>99</v>
      </c>
      <c r="AE47" s="181" t="s">
        <v>99</v>
      </c>
      <c r="AF47" s="181" t="s">
        <v>99</v>
      </c>
      <c r="AG47" s="181" t="s">
        <v>99</v>
      </c>
    </row>
    <row r="48" spans="1:48">
      <c r="A48" s="266"/>
      <c r="Z48" s="185" t="s">
        <v>247</v>
      </c>
      <c r="AA48" s="180" t="s">
        <v>222</v>
      </c>
      <c r="AB48" s="181" t="s">
        <v>93</v>
      </c>
      <c r="AC48" s="181" t="s">
        <v>93</v>
      </c>
      <c r="AD48" s="181" t="s">
        <v>99</v>
      </c>
      <c r="AE48" s="181" t="s">
        <v>99</v>
      </c>
      <c r="AF48" s="181" t="s">
        <v>99</v>
      </c>
      <c r="AG48" s="181" t="s">
        <v>99</v>
      </c>
    </row>
    <row r="49" spans="1:46">
      <c r="A49" s="266"/>
      <c r="X49" s="85"/>
      <c r="Z49" s="103" t="s">
        <v>248</v>
      </c>
      <c r="AA49" s="186" t="s">
        <v>249</v>
      </c>
      <c r="AB49" s="178" t="s">
        <v>225</v>
      </c>
      <c r="AC49" s="179" t="s">
        <v>93</v>
      </c>
      <c r="AD49" s="179" t="s">
        <v>93</v>
      </c>
      <c r="AE49" s="179" t="s">
        <v>93</v>
      </c>
      <c r="AF49" s="179" t="s">
        <v>93</v>
      </c>
      <c r="AG49" s="179" t="s">
        <v>95</v>
      </c>
      <c r="AH49" s="179" t="s">
        <v>95</v>
      </c>
      <c r="AI49" s="179" t="s">
        <v>95</v>
      </c>
      <c r="AJ49" s="179" t="s">
        <v>95</v>
      </c>
    </row>
    <row r="50" spans="1:46">
      <c r="A50" s="266"/>
      <c r="AA50" s="186" t="s">
        <v>250</v>
      </c>
      <c r="AB50" s="178" t="s">
        <v>225</v>
      </c>
      <c r="AC50" s="179" t="s">
        <v>93</v>
      </c>
      <c r="AD50" s="179" t="s">
        <v>93</v>
      </c>
      <c r="AE50" s="179" t="s">
        <v>93</v>
      </c>
      <c r="AF50" s="179" t="s">
        <v>93</v>
      </c>
      <c r="AG50" s="179" t="s">
        <v>95</v>
      </c>
      <c r="AH50" s="179" t="s">
        <v>95</v>
      </c>
      <c r="AI50" s="179" t="s">
        <v>95</v>
      </c>
      <c r="AJ50" s="179" t="s">
        <v>95</v>
      </c>
    </row>
    <row r="51" spans="1:46">
      <c r="A51" s="266"/>
      <c r="AA51" s="186" t="s">
        <v>251</v>
      </c>
      <c r="AB51" s="178" t="s">
        <v>225</v>
      </c>
      <c r="AC51" s="179" t="s">
        <v>93</v>
      </c>
      <c r="AD51" s="179" t="s">
        <v>93</v>
      </c>
      <c r="AE51" s="179" t="s">
        <v>93</v>
      </c>
      <c r="AF51" s="179" t="s">
        <v>93</v>
      </c>
      <c r="AG51" s="179" t="s">
        <v>95</v>
      </c>
      <c r="AH51" s="179" t="s">
        <v>95</v>
      </c>
      <c r="AI51" s="179" t="s">
        <v>95</v>
      </c>
      <c r="AJ51" s="179" t="s">
        <v>95</v>
      </c>
    </row>
    <row r="52" spans="1:46">
      <c r="A52" s="266"/>
      <c r="AA52" s="186" t="s">
        <v>252</v>
      </c>
      <c r="AB52" s="178" t="s">
        <v>225</v>
      </c>
      <c r="AC52" s="179" t="s">
        <v>93</v>
      </c>
      <c r="AD52" s="179" t="s">
        <v>93</v>
      </c>
      <c r="AE52" s="179" t="s">
        <v>93</v>
      </c>
      <c r="AF52" s="179" t="s">
        <v>93</v>
      </c>
      <c r="AG52" s="179" t="s">
        <v>95</v>
      </c>
      <c r="AH52" s="179" t="s">
        <v>95</v>
      </c>
      <c r="AI52" s="179" t="s">
        <v>95</v>
      </c>
      <c r="AJ52" s="179" t="s">
        <v>95</v>
      </c>
    </row>
    <row r="53" spans="1:46">
      <c r="A53" s="266"/>
      <c r="Z53" s="132"/>
      <c r="AA53" s="103" t="s">
        <v>253</v>
      </c>
      <c r="AB53" s="186" t="s">
        <v>254</v>
      </c>
      <c r="AC53" s="178" t="s">
        <v>225</v>
      </c>
      <c r="AD53" s="179" t="s">
        <v>93</v>
      </c>
      <c r="AE53" s="179" t="s">
        <v>93</v>
      </c>
      <c r="AF53" s="179" t="s">
        <v>93</v>
      </c>
      <c r="AG53" s="179" t="s">
        <v>93</v>
      </c>
      <c r="AH53" s="179" t="s">
        <v>95</v>
      </c>
      <c r="AI53" s="179" t="s">
        <v>95</v>
      </c>
      <c r="AJ53" s="179" t="s">
        <v>95</v>
      </c>
      <c r="AK53" s="179" t="s">
        <v>95</v>
      </c>
    </row>
    <row r="54" spans="1:46">
      <c r="A54" s="266"/>
      <c r="V54" s="132"/>
      <c r="AB54" s="188" t="s">
        <v>255</v>
      </c>
      <c r="AC54" s="178" t="s">
        <v>225</v>
      </c>
      <c r="AD54" s="179" t="s">
        <v>93</v>
      </c>
      <c r="AE54" s="179" t="s">
        <v>93</v>
      </c>
      <c r="AF54" s="179" t="s">
        <v>93</v>
      </c>
      <c r="AG54" s="179" t="s">
        <v>93</v>
      </c>
      <c r="AH54" s="179" t="s">
        <v>95</v>
      </c>
      <c r="AI54" s="179" t="s">
        <v>95</v>
      </c>
      <c r="AJ54" s="179" t="s">
        <v>95</v>
      </c>
      <c r="AK54" s="179" t="s">
        <v>95</v>
      </c>
    </row>
    <row r="55" spans="1:46">
      <c r="A55" s="266"/>
      <c r="AB55" s="188" t="s">
        <v>256</v>
      </c>
      <c r="AC55" s="178" t="s">
        <v>225</v>
      </c>
      <c r="AD55" s="179" t="s">
        <v>93</v>
      </c>
      <c r="AE55" s="179" t="s">
        <v>93</v>
      </c>
      <c r="AF55" s="179" t="s">
        <v>93</v>
      </c>
      <c r="AG55" s="179" t="s">
        <v>93</v>
      </c>
      <c r="AH55" s="179" t="s">
        <v>95</v>
      </c>
      <c r="AI55" s="179" t="s">
        <v>95</v>
      </c>
      <c r="AJ55" s="179" t="s">
        <v>95</v>
      </c>
      <c r="AK55" s="179" t="s">
        <v>95</v>
      </c>
    </row>
    <row r="56" spans="1:46">
      <c r="A56" s="266"/>
      <c r="AB56" s="189" t="s">
        <v>257</v>
      </c>
      <c r="AC56" s="178" t="s">
        <v>225</v>
      </c>
      <c r="AD56" s="179" t="s">
        <v>93</v>
      </c>
      <c r="AE56" s="179" t="s">
        <v>93</v>
      </c>
      <c r="AF56" s="179" t="s">
        <v>93</v>
      </c>
      <c r="AG56" s="179" t="s">
        <v>93</v>
      </c>
      <c r="AH56" s="179" t="s">
        <v>95</v>
      </c>
      <c r="AI56" s="179" t="s">
        <v>95</v>
      </c>
      <c r="AJ56" s="179" t="s">
        <v>95</v>
      </c>
      <c r="AK56" s="179" t="s">
        <v>95</v>
      </c>
    </row>
    <row r="57" spans="1:46">
      <c r="A57" s="266"/>
      <c r="AB57" s="103" t="s">
        <v>258</v>
      </c>
      <c r="AC57" s="187" t="s">
        <v>259</v>
      </c>
      <c r="AD57" s="178" t="s">
        <v>225</v>
      </c>
      <c r="AE57" s="179" t="s">
        <v>93</v>
      </c>
      <c r="AF57" s="179" t="s">
        <v>93</v>
      </c>
      <c r="AG57" s="179" t="s">
        <v>93</v>
      </c>
      <c r="AH57" s="179" t="s">
        <v>93</v>
      </c>
      <c r="AI57" s="179" t="s">
        <v>95</v>
      </c>
      <c r="AJ57" s="179" t="s">
        <v>95</v>
      </c>
      <c r="AK57" s="179" t="s">
        <v>95</v>
      </c>
      <c r="AL57" s="179" t="s">
        <v>95</v>
      </c>
    </row>
    <row r="58" spans="1:46">
      <c r="A58" s="266"/>
      <c r="AC58" s="187" t="s">
        <v>260</v>
      </c>
      <c r="AD58" s="178" t="s">
        <v>225</v>
      </c>
      <c r="AE58" s="179" t="s">
        <v>93</v>
      </c>
      <c r="AF58" s="179" t="s">
        <v>93</v>
      </c>
      <c r="AG58" s="179" t="s">
        <v>93</v>
      </c>
      <c r="AH58" s="179" t="s">
        <v>93</v>
      </c>
      <c r="AI58" s="179" t="s">
        <v>95</v>
      </c>
      <c r="AJ58" s="179" t="s">
        <v>95</v>
      </c>
      <c r="AK58" s="179" t="s">
        <v>95</v>
      </c>
      <c r="AL58" s="179" t="s">
        <v>95</v>
      </c>
    </row>
    <row r="59" spans="1:46">
      <c r="A59" s="266"/>
      <c r="AD59" s="103" t="s">
        <v>261</v>
      </c>
      <c r="AE59" s="187" t="s">
        <v>262</v>
      </c>
      <c r="AF59" s="178" t="s">
        <v>225</v>
      </c>
      <c r="AG59" s="179" t="s">
        <v>93</v>
      </c>
      <c r="AH59" s="179" t="s">
        <v>93</v>
      </c>
      <c r="AI59" s="179" t="s">
        <v>93</v>
      </c>
      <c r="AJ59" s="179" t="s">
        <v>93</v>
      </c>
      <c r="AK59" s="179" t="s">
        <v>95</v>
      </c>
      <c r="AL59" s="179" t="s">
        <v>95</v>
      </c>
      <c r="AM59" s="179" t="s">
        <v>95</v>
      </c>
      <c r="AN59" s="179" t="s">
        <v>95</v>
      </c>
    </row>
    <row r="60" spans="1:46">
      <c r="A60" s="266"/>
      <c r="AE60" s="185" t="s">
        <v>263</v>
      </c>
      <c r="AF60" s="178" t="s">
        <v>225</v>
      </c>
      <c r="AG60" s="179" t="s">
        <v>93</v>
      </c>
      <c r="AH60" s="179" t="s">
        <v>93</v>
      </c>
      <c r="AI60" s="179" t="s">
        <v>93</v>
      </c>
      <c r="AJ60" s="179" t="s">
        <v>93</v>
      </c>
      <c r="AK60" s="179" t="s">
        <v>95</v>
      </c>
      <c r="AL60" s="179" t="s">
        <v>95</v>
      </c>
      <c r="AM60" s="179" t="s">
        <v>95</v>
      </c>
      <c r="AN60" s="179" t="s">
        <v>95</v>
      </c>
    </row>
    <row r="61" spans="1:46">
      <c r="A61" s="266"/>
      <c r="AG61" s="103" t="s">
        <v>264</v>
      </c>
      <c r="AH61" s="187" t="s">
        <v>265</v>
      </c>
      <c r="AI61" s="180" t="s">
        <v>222</v>
      </c>
      <c r="AJ61" s="181" t="s">
        <v>93</v>
      </c>
      <c r="AK61" s="181" t="s">
        <v>93</v>
      </c>
      <c r="AL61" s="181" t="s">
        <v>99</v>
      </c>
      <c r="AM61" s="181" t="s">
        <v>99</v>
      </c>
      <c r="AN61" s="181" t="s">
        <v>99</v>
      </c>
      <c r="AO61" s="181" t="s">
        <v>99</v>
      </c>
    </row>
    <row r="62" spans="1:46">
      <c r="A62" s="266"/>
      <c r="AH62" s="187" t="s">
        <v>266</v>
      </c>
      <c r="AI62" s="180" t="s">
        <v>222</v>
      </c>
      <c r="AJ62" s="181" t="s">
        <v>93</v>
      </c>
      <c r="AK62" s="181" t="s">
        <v>93</v>
      </c>
      <c r="AL62" s="181" t="s">
        <v>99</v>
      </c>
      <c r="AM62" s="181" t="s">
        <v>99</v>
      </c>
      <c r="AN62" s="181" t="s">
        <v>99</v>
      </c>
      <c r="AO62" s="181" t="s">
        <v>99</v>
      </c>
    </row>
    <row r="63" spans="1:46" ht="15" thickBot="1">
      <c r="A63" s="266"/>
      <c r="AH63" s="187" t="s">
        <v>267</v>
      </c>
      <c r="AI63" s="180" t="s">
        <v>222</v>
      </c>
      <c r="AJ63" s="181" t="s">
        <v>93</v>
      </c>
      <c r="AK63" s="181" t="s">
        <v>93</v>
      </c>
      <c r="AL63" s="181" t="s">
        <v>99</v>
      </c>
      <c r="AM63" s="181" t="s">
        <v>99</v>
      </c>
      <c r="AN63" s="181" t="s">
        <v>99</v>
      </c>
      <c r="AO63" s="181" t="s">
        <v>99</v>
      </c>
    </row>
    <row r="64" spans="1:46">
      <c r="A64" s="266"/>
      <c r="AF64" s="103" t="s">
        <v>268</v>
      </c>
      <c r="AG64" s="187" t="s">
        <v>269</v>
      </c>
      <c r="AH64" s="198" t="s">
        <v>270</v>
      </c>
      <c r="AI64" s="195" t="s">
        <v>93</v>
      </c>
      <c r="AJ64" s="195" t="s">
        <v>93</v>
      </c>
      <c r="AK64" s="195" t="s">
        <v>93</v>
      </c>
      <c r="AL64" s="195" t="s">
        <v>93</v>
      </c>
      <c r="AM64" s="195" t="s">
        <v>94</v>
      </c>
      <c r="AN64" s="195" t="s">
        <v>94</v>
      </c>
      <c r="AO64" s="195" t="s">
        <v>94</v>
      </c>
      <c r="AP64" s="195" t="s">
        <v>94</v>
      </c>
      <c r="AQ64" s="195" t="s">
        <v>94</v>
      </c>
      <c r="AR64" s="195" t="s">
        <v>95</v>
      </c>
      <c r="AS64" s="195" t="s">
        <v>95</v>
      </c>
      <c r="AT64" s="196" t="s">
        <v>95</v>
      </c>
    </row>
    <row r="65" spans="1:56">
      <c r="A65" s="266"/>
      <c r="AG65" s="187" t="s">
        <v>271</v>
      </c>
      <c r="AH65" s="200" t="s">
        <v>270</v>
      </c>
      <c r="AI65" s="34" t="s">
        <v>93</v>
      </c>
      <c r="AJ65" s="34" t="s">
        <v>93</v>
      </c>
      <c r="AK65" s="34" t="s">
        <v>93</v>
      </c>
      <c r="AL65" s="34" t="s">
        <v>93</v>
      </c>
      <c r="AM65" s="34" t="s">
        <v>94</v>
      </c>
      <c r="AN65" s="34" t="s">
        <v>94</v>
      </c>
      <c r="AO65" s="34" t="s">
        <v>94</v>
      </c>
      <c r="AP65" s="34" t="s">
        <v>94</v>
      </c>
      <c r="AQ65" s="34" t="s">
        <v>94</v>
      </c>
      <c r="AR65" s="34" t="s">
        <v>95</v>
      </c>
      <c r="AS65" s="34" t="s">
        <v>95</v>
      </c>
      <c r="AT65" s="205" t="s">
        <v>95</v>
      </c>
    </row>
    <row r="66" spans="1:56" ht="15" thickBot="1">
      <c r="A66" s="266"/>
      <c r="AG66" s="187" t="s">
        <v>272</v>
      </c>
      <c r="AH66" s="202" t="s">
        <v>225</v>
      </c>
      <c r="AI66" s="216" t="s">
        <v>93</v>
      </c>
      <c r="AJ66" s="216" t="s">
        <v>93</v>
      </c>
      <c r="AK66" s="216" t="s">
        <v>93</v>
      </c>
      <c r="AL66" s="216" t="s">
        <v>93</v>
      </c>
      <c r="AM66" s="216" t="s">
        <v>95</v>
      </c>
      <c r="AN66" s="216" t="s">
        <v>95</v>
      </c>
      <c r="AO66" s="216" t="s">
        <v>95</v>
      </c>
      <c r="AP66" s="216" t="s">
        <v>95</v>
      </c>
      <c r="AQ66" s="214"/>
      <c r="AR66" s="214"/>
      <c r="AS66" s="214"/>
      <c r="AT66" s="215"/>
    </row>
    <row r="67" spans="1:56">
      <c r="A67" s="266"/>
      <c r="AM67" s="103" t="s">
        <v>273</v>
      </c>
      <c r="AN67" s="217" t="s">
        <v>222</v>
      </c>
      <c r="AO67" s="218" t="s">
        <v>93</v>
      </c>
      <c r="AP67" s="218" t="s">
        <v>93</v>
      </c>
      <c r="AQ67" s="218" t="s">
        <v>99</v>
      </c>
      <c r="AR67" s="218" t="s">
        <v>99</v>
      </c>
      <c r="AS67" s="218" t="s">
        <v>99</v>
      </c>
      <c r="AT67" s="219" t="s">
        <v>99</v>
      </c>
    </row>
    <row r="68" spans="1:56" ht="15" thickBot="1">
      <c r="A68" s="266"/>
      <c r="AN68" s="220" t="s">
        <v>222</v>
      </c>
      <c r="AO68" s="221" t="s">
        <v>93</v>
      </c>
      <c r="AP68" s="223" t="s">
        <v>93</v>
      </c>
      <c r="AQ68" s="223" t="s">
        <v>99</v>
      </c>
      <c r="AR68" s="223" t="s">
        <v>99</v>
      </c>
      <c r="AS68" s="223" t="s">
        <v>99</v>
      </c>
      <c r="AT68" s="224" t="s">
        <v>99</v>
      </c>
    </row>
    <row r="69" spans="1:56">
      <c r="A69" s="266"/>
      <c r="AO69" s="103" t="s">
        <v>273</v>
      </c>
      <c r="AP69" s="217" t="s">
        <v>222</v>
      </c>
      <c r="AQ69" s="218" t="s">
        <v>93</v>
      </c>
      <c r="AR69" s="218" t="s">
        <v>93</v>
      </c>
      <c r="AS69" s="218" t="s">
        <v>99</v>
      </c>
      <c r="AT69" s="218" t="s">
        <v>99</v>
      </c>
      <c r="AU69" s="218" t="s">
        <v>99</v>
      </c>
      <c r="AV69" s="219" t="s">
        <v>99</v>
      </c>
    </row>
    <row r="70" spans="1:56" ht="15" thickBot="1">
      <c r="A70" s="266"/>
      <c r="AP70" s="220" t="s">
        <v>222</v>
      </c>
      <c r="AQ70" s="221" t="s">
        <v>93</v>
      </c>
      <c r="AR70" s="221" t="s">
        <v>93</v>
      </c>
      <c r="AS70" s="221" t="s">
        <v>99</v>
      </c>
      <c r="AT70" s="221" t="s">
        <v>99</v>
      </c>
      <c r="AU70" s="221" t="s">
        <v>99</v>
      </c>
      <c r="AV70" s="222" t="s">
        <v>99</v>
      </c>
    </row>
    <row r="71" spans="1:56" ht="15" thickBot="1">
      <c r="A71" s="266"/>
    </row>
    <row r="72" spans="1:56">
      <c r="A72" s="266"/>
      <c r="AO72" s="103" t="s">
        <v>274</v>
      </c>
      <c r="AP72" s="238" t="s">
        <v>270</v>
      </c>
      <c r="AQ72" s="239" t="s">
        <v>93</v>
      </c>
      <c r="AR72" s="239" t="s">
        <v>93</v>
      </c>
      <c r="AS72" s="239" t="s">
        <v>93</v>
      </c>
      <c r="AT72" s="239" t="s">
        <v>93</v>
      </c>
      <c r="AU72" s="239" t="s">
        <v>275</v>
      </c>
      <c r="AV72" s="239" t="s">
        <v>275</v>
      </c>
      <c r="AW72" s="239" t="s">
        <v>275</v>
      </c>
      <c r="AX72" s="239" t="s">
        <v>275</v>
      </c>
      <c r="AY72" s="239" t="s">
        <v>275</v>
      </c>
      <c r="AZ72" s="239" t="s">
        <v>276</v>
      </c>
      <c r="BA72" s="239" t="s">
        <v>276</v>
      </c>
      <c r="BB72" s="240" t="s">
        <v>276</v>
      </c>
    </row>
    <row r="73" spans="1:56">
      <c r="A73" s="266"/>
      <c r="AP73" s="241" t="s">
        <v>270</v>
      </c>
      <c r="AQ73" s="228" t="s">
        <v>93</v>
      </c>
      <c r="AR73" s="228" t="s">
        <v>93</v>
      </c>
      <c r="AS73" s="228" t="s">
        <v>93</v>
      </c>
      <c r="AT73" s="228" t="s">
        <v>93</v>
      </c>
      <c r="AU73" s="228" t="s">
        <v>275</v>
      </c>
      <c r="AV73" s="228" t="s">
        <v>275</v>
      </c>
      <c r="AW73" s="228" t="s">
        <v>275</v>
      </c>
      <c r="AX73" s="228" t="s">
        <v>275</v>
      </c>
      <c r="AY73" s="228" t="s">
        <v>275</v>
      </c>
      <c r="AZ73" s="228" t="s">
        <v>276</v>
      </c>
      <c r="BA73" s="228" t="s">
        <v>276</v>
      </c>
      <c r="BB73" s="242" t="s">
        <v>276</v>
      </c>
    </row>
    <row r="74" spans="1:56">
      <c r="A74" s="266"/>
      <c r="AP74" s="237" t="s">
        <v>225</v>
      </c>
      <c r="AQ74" s="227" t="s">
        <v>93</v>
      </c>
      <c r="AR74" s="227" t="s">
        <v>93</v>
      </c>
      <c r="AS74" s="227" t="s">
        <v>93</v>
      </c>
      <c r="AT74" s="227" t="s">
        <v>93</v>
      </c>
      <c r="AU74" s="227" t="s">
        <v>95</v>
      </c>
      <c r="AV74" s="227" t="s">
        <v>95</v>
      </c>
      <c r="AW74" s="227" t="s">
        <v>95</v>
      </c>
      <c r="AX74" s="227" t="s">
        <v>95</v>
      </c>
      <c r="BB74" s="39"/>
    </row>
    <row r="75" spans="1:56">
      <c r="A75" s="266"/>
      <c r="AP75" s="237" t="s">
        <v>225</v>
      </c>
      <c r="AQ75" s="227" t="s">
        <v>93</v>
      </c>
      <c r="AR75" s="227" t="s">
        <v>93</v>
      </c>
      <c r="AS75" s="227" t="s">
        <v>93</v>
      </c>
      <c r="AT75" s="227" t="s">
        <v>93</v>
      </c>
      <c r="AU75" s="227" t="s">
        <v>95</v>
      </c>
      <c r="AV75" s="227" t="s">
        <v>95</v>
      </c>
      <c r="AW75" s="227" t="s">
        <v>95</v>
      </c>
      <c r="AX75" s="227" t="s">
        <v>95</v>
      </c>
      <c r="BB75" s="39"/>
    </row>
    <row r="76" spans="1:56">
      <c r="A76" s="266"/>
      <c r="AP76" s="237" t="s">
        <v>225</v>
      </c>
      <c r="AQ76" s="227" t="s">
        <v>93</v>
      </c>
      <c r="AR76" s="227" t="s">
        <v>93</v>
      </c>
      <c r="AS76" s="227" t="s">
        <v>93</v>
      </c>
      <c r="AT76" s="227" t="s">
        <v>93</v>
      </c>
      <c r="AU76" s="227" t="s">
        <v>95</v>
      </c>
      <c r="AV76" s="227" t="s">
        <v>95</v>
      </c>
      <c r="AW76" s="227" t="s">
        <v>95</v>
      </c>
      <c r="AX76" s="227" t="s">
        <v>95</v>
      </c>
      <c r="BB76" s="39"/>
    </row>
    <row r="77" spans="1:56" ht="15" thickBot="1">
      <c r="A77" s="274"/>
      <c r="AP77" s="40" t="s">
        <v>225</v>
      </c>
      <c r="AQ77" s="34" t="s">
        <v>93</v>
      </c>
      <c r="AR77" s="34" t="s">
        <v>93</v>
      </c>
      <c r="AS77" s="34" t="s">
        <v>93</v>
      </c>
      <c r="AT77" s="34" t="s">
        <v>93</v>
      </c>
      <c r="AU77" s="34" t="s">
        <v>95</v>
      </c>
      <c r="AV77" s="34" t="s">
        <v>95</v>
      </c>
      <c r="AW77" s="34" t="s">
        <v>95</v>
      </c>
      <c r="AX77" s="34" t="s">
        <v>95</v>
      </c>
      <c r="BB77" s="39"/>
    </row>
    <row r="78" spans="1:56">
      <c r="A78" s="274"/>
      <c r="AP78" s="103" t="s">
        <v>277</v>
      </c>
      <c r="AQ78" s="238" t="s">
        <v>270</v>
      </c>
      <c r="AR78" s="239" t="s">
        <v>93</v>
      </c>
      <c r="AS78" s="239" t="s">
        <v>93</v>
      </c>
      <c r="AT78" s="239" t="s">
        <v>93</v>
      </c>
      <c r="AU78" s="239" t="s">
        <v>93</v>
      </c>
      <c r="AV78" s="239" t="s">
        <v>94</v>
      </c>
      <c r="AW78" s="239" t="s">
        <v>94</v>
      </c>
      <c r="AX78" s="239" t="s">
        <v>94</v>
      </c>
      <c r="AY78" s="239" t="s">
        <v>94</v>
      </c>
      <c r="AZ78" s="239" t="s">
        <v>94</v>
      </c>
      <c r="BA78" s="239" t="s">
        <v>95</v>
      </c>
      <c r="BB78" s="239" t="s">
        <v>95</v>
      </c>
      <c r="BC78" s="240" t="s">
        <v>95</v>
      </c>
    </row>
    <row r="79" spans="1:56" ht="15" thickBot="1">
      <c r="A79" s="274"/>
      <c r="AQ79" s="40" t="s">
        <v>225</v>
      </c>
      <c r="AR79" s="41" t="s">
        <v>93</v>
      </c>
      <c r="AS79" s="41" t="s">
        <v>93</v>
      </c>
      <c r="AT79" s="41" t="s">
        <v>93</v>
      </c>
      <c r="AU79" s="41" t="s">
        <v>93</v>
      </c>
      <c r="AV79" s="41" t="s">
        <v>95</v>
      </c>
      <c r="AW79" s="41" t="s">
        <v>95</v>
      </c>
      <c r="AX79" s="41" t="s">
        <v>95</v>
      </c>
      <c r="AY79" s="41" t="s">
        <v>95</v>
      </c>
      <c r="AZ79" s="48"/>
      <c r="BA79" s="48"/>
      <c r="BB79" s="48"/>
      <c r="BC79" s="45"/>
    </row>
    <row r="80" spans="1:56">
      <c r="A80" s="274"/>
      <c r="AQ80" s="103" t="s">
        <v>278</v>
      </c>
      <c r="AR80" s="238" t="s">
        <v>270</v>
      </c>
      <c r="AS80" s="239" t="s">
        <v>93</v>
      </c>
      <c r="AT80" s="239" t="s">
        <v>93</v>
      </c>
      <c r="AU80" s="239" t="s">
        <v>93</v>
      </c>
      <c r="AV80" s="239" t="s">
        <v>93</v>
      </c>
      <c r="AW80" s="239" t="s">
        <v>275</v>
      </c>
      <c r="AX80" s="239" t="s">
        <v>275</v>
      </c>
      <c r="AY80" s="239" t="s">
        <v>275</v>
      </c>
      <c r="AZ80" s="239" t="s">
        <v>275</v>
      </c>
      <c r="BA80" s="239" t="s">
        <v>275</v>
      </c>
      <c r="BB80" s="239" t="s">
        <v>276</v>
      </c>
      <c r="BC80" s="239" t="s">
        <v>276</v>
      </c>
      <c r="BD80" s="240" t="s">
        <v>276</v>
      </c>
    </row>
    <row r="81" spans="1:58">
      <c r="A81" s="274"/>
      <c r="AR81" s="241" t="s">
        <v>270</v>
      </c>
      <c r="AS81" s="228" t="s">
        <v>93</v>
      </c>
      <c r="AT81" s="228" t="s">
        <v>93</v>
      </c>
      <c r="AU81" s="228" t="s">
        <v>93</v>
      </c>
      <c r="AV81" s="228" t="s">
        <v>93</v>
      </c>
      <c r="AW81" s="228" t="s">
        <v>275</v>
      </c>
      <c r="AX81" s="228" t="s">
        <v>275</v>
      </c>
      <c r="AY81" s="228" t="s">
        <v>275</v>
      </c>
      <c r="AZ81" s="228" t="s">
        <v>275</v>
      </c>
      <c r="BA81" s="228" t="s">
        <v>275</v>
      </c>
      <c r="BB81" s="228" t="s">
        <v>276</v>
      </c>
      <c r="BC81" s="228" t="s">
        <v>276</v>
      </c>
      <c r="BD81" s="242" t="s">
        <v>276</v>
      </c>
    </row>
    <row r="82" spans="1:58">
      <c r="A82" s="100"/>
      <c r="AR82" s="237" t="s">
        <v>225</v>
      </c>
      <c r="AS82" s="227" t="s">
        <v>93</v>
      </c>
      <c r="AT82" s="227" t="s">
        <v>93</v>
      </c>
      <c r="AU82" s="227" t="s">
        <v>93</v>
      </c>
      <c r="AV82" s="227" t="s">
        <v>93</v>
      </c>
      <c r="AW82" s="227" t="s">
        <v>95</v>
      </c>
      <c r="AX82" s="227" t="s">
        <v>95</v>
      </c>
      <c r="AY82" s="227" t="s">
        <v>95</v>
      </c>
      <c r="AZ82" s="227" t="s">
        <v>95</v>
      </c>
      <c r="BD82" s="39"/>
    </row>
    <row r="83" spans="1:58" ht="15" thickBot="1">
      <c r="A83" s="100"/>
      <c r="AR83" s="40" t="s">
        <v>225</v>
      </c>
      <c r="AS83" s="41" t="s">
        <v>93</v>
      </c>
      <c r="AT83" s="41" t="s">
        <v>93</v>
      </c>
      <c r="AU83" s="41" t="s">
        <v>93</v>
      </c>
      <c r="AV83" s="41" t="s">
        <v>93</v>
      </c>
      <c r="AW83" s="41" t="s">
        <v>95</v>
      </c>
      <c r="AX83" s="41" t="s">
        <v>95</v>
      </c>
      <c r="AY83" s="41" t="s">
        <v>95</v>
      </c>
      <c r="AZ83" s="41" t="s">
        <v>95</v>
      </c>
      <c r="BA83" s="48"/>
      <c r="BB83" s="48"/>
      <c r="BC83" s="48"/>
      <c r="BD83" s="45"/>
    </row>
    <row r="84" spans="1:58">
      <c r="A84" s="100"/>
      <c r="AS84" s="103" t="s">
        <v>274</v>
      </c>
      <c r="AT84" s="238" t="s">
        <v>270</v>
      </c>
      <c r="AU84" s="239" t="s">
        <v>93</v>
      </c>
      <c r="AV84" s="239" t="s">
        <v>93</v>
      </c>
      <c r="AW84" s="239" t="s">
        <v>93</v>
      </c>
      <c r="AX84" s="239" t="s">
        <v>93</v>
      </c>
      <c r="AY84" s="239" t="s">
        <v>275</v>
      </c>
      <c r="AZ84" s="239" t="s">
        <v>275</v>
      </c>
      <c r="BA84" s="239" t="s">
        <v>275</v>
      </c>
      <c r="BB84" s="239" t="s">
        <v>275</v>
      </c>
      <c r="BC84" s="239" t="s">
        <v>275</v>
      </c>
      <c r="BD84" s="239" t="s">
        <v>276</v>
      </c>
      <c r="BE84" s="239" t="s">
        <v>276</v>
      </c>
      <c r="BF84" s="240" t="s">
        <v>276</v>
      </c>
    </row>
    <row r="85" spans="1:58">
      <c r="A85" s="100"/>
      <c r="AT85" s="241" t="s">
        <v>270</v>
      </c>
      <c r="AU85" s="228" t="s">
        <v>93</v>
      </c>
      <c r="AV85" s="228" t="s">
        <v>93</v>
      </c>
      <c r="AW85" s="228" t="s">
        <v>93</v>
      </c>
      <c r="AX85" s="228" t="s">
        <v>93</v>
      </c>
      <c r="AY85" s="228" t="s">
        <v>275</v>
      </c>
      <c r="AZ85" s="228" t="s">
        <v>275</v>
      </c>
      <c r="BA85" s="228" t="s">
        <v>275</v>
      </c>
      <c r="BB85" s="228" t="s">
        <v>275</v>
      </c>
      <c r="BC85" s="228" t="s">
        <v>275</v>
      </c>
      <c r="BD85" s="228" t="s">
        <v>276</v>
      </c>
      <c r="BE85" s="228" t="s">
        <v>276</v>
      </c>
      <c r="BF85" s="242" t="s">
        <v>276</v>
      </c>
    </row>
    <row r="86" spans="1:58">
      <c r="A86" s="100"/>
      <c r="AT86" s="226" t="s">
        <v>225</v>
      </c>
      <c r="AU86" s="227" t="s">
        <v>93</v>
      </c>
      <c r="AV86" s="227" t="s">
        <v>93</v>
      </c>
      <c r="AW86" s="227" t="s">
        <v>93</v>
      </c>
      <c r="AX86" s="227" t="s">
        <v>93</v>
      </c>
      <c r="AY86" s="227" t="s">
        <v>95</v>
      </c>
      <c r="AZ86" s="227" t="s">
        <v>95</v>
      </c>
      <c r="BA86" s="227" t="s">
        <v>95</v>
      </c>
      <c r="BB86" s="227" t="s">
        <v>95</v>
      </c>
      <c r="BF86" s="225"/>
    </row>
    <row r="87" spans="1:58">
      <c r="A87" s="100"/>
      <c r="AT87" s="226" t="s">
        <v>225</v>
      </c>
      <c r="AU87" s="227" t="s">
        <v>93</v>
      </c>
      <c r="AV87" s="227" t="s">
        <v>93</v>
      </c>
      <c r="AW87" s="227" t="s">
        <v>93</v>
      </c>
      <c r="AX87" s="227" t="s">
        <v>93</v>
      </c>
      <c r="AY87" s="227" t="s">
        <v>95</v>
      </c>
      <c r="AZ87" s="227" t="s">
        <v>95</v>
      </c>
      <c r="BA87" s="227" t="s">
        <v>95</v>
      </c>
      <c r="BB87" s="227" t="s">
        <v>95</v>
      </c>
      <c r="BF87" s="225"/>
    </row>
    <row r="88" spans="1:58">
      <c r="A88" s="100"/>
      <c r="AT88" s="226" t="s">
        <v>225</v>
      </c>
      <c r="AU88" s="227" t="s">
        <v>93</v>
      </c>
      <c r="AV88" s="227" t="s">
        <v>93</v>
      </c>
      <c r="AW88" s="227" t="s">
        <v>93</v>
      </c>
      <c r="AX88" s="227" t="s">
        <v>93</v>
      </c>
      <c r="AY88" s="227" t="s">
        <v>95</v>
      </c>
      <c r="AZ88" s="227" t="s">
        <v>95</v>
      </c>
      <c r="BA88" s="227" t="s">
        <v>95</v>
      </c>
      <c r="BB88" s="227" t="s">
        <v>95</v>
      </c>
      <c r="BF88" s="225"/>
    </row>
    <row r="89" spans="1:58" ht="15" thickBot="1">
      <c r="A89" s="100"/>
      <c r="AT89" s="202" t="s">
        <v>225</v>
      </c>
      <c r="AU89" s="216" t="s">
        <v>93</v>
      </c>
      <c r="AV89" s="216" t="s">
        <v>93</v>
      </c>
      <c r="AW89" s="216" t="s">
        <v>93</v>
      </c>
      <c r="AX89" s="216" t="s">
        <v>93</v>
      </c>
      <c r="AY89" s="216" t="s">
        <v>95</v>
      </c>
      <c r="AZ89" s="216" t="s">
        <v>95</v>
      </c>
      <c r="BA89" s="216" t="s">
        <v>95</v>
      </c>
      <c r="BB89" s="216" t="s">
        <v>95</v>
      </c>
      <c r="BC89" s="214"/>
      <c r="BD89" s="214"/>
      <c r="BE89" s="214"/>
      <c r="BF89" s="215"/>
    </row>
    <row r="90" spans="1:58">
      <c r="A90" s="100"/>
      <c r="AT90" s="103" t="s">
        <v>278</v>
      </c>
      <c r="AU90" s="235" t="s">
        <v>225</v>
      </c>
      <c r="AV90" s="236" t="s">
        <v>93</v>
      </c>
      <c r="AW90" s="236" t="s">
        <v>93</v>
      </c>
      <c r="AX90" s="236" t="s">
        <v>93</v>
      </c>
      <c r="AY90" s="236" t="s">
        <v>93</v>
      </c>
      <c r="AZ90" s="236" t="s">
        <v>276</v>
      </c>
      <c r="BA90" s="236" t="s">
        <v>276</v>
      </c>
      <c r="BB90" s="236" t="s">
        <v>276</v>
      </c>
      <c r="BC90" s="243" t="s">
        <v>276</v>
      </c>
    </row>
    <row r="91" spans="1:58">
      <c r="A91" s="100"/>
      <c r="AU91" s="237" t="s">
        <v>225</v>
      </c>
      <c r="AV91" s="227" t="s">
        <v>93</v>
      </c>
      <c r="AW91" s="227" t="s">
        <v>93</v>
      </c>
      <c r="AX91" s="227" t="s">
        <v>93</v>
      </c>
      <c r="AY91" s="227" t="s">
        <v>93</v>
      </c>
      <c r="AZ91" s="227" t="s">
        <v>276</v>
      </c>
      <c r="BA91" s="227" t="s">
        <v>276</v>
      </c>
      <c r="BB91" s="227" t="s">
        <v>276</v>
      </c>
      <c r="BC91" s="244" t="s">
        <v>276</v>
      </c>
    </row>
    <row r="92" spans="1:58">
      <c r="A92" s="100"/>
      <c r="AU92" s="237" t="s">
        <v>225</v>
      </c>
      <c r="AV92" s="227" t="s">
        <v>93</v>
      </c>
      <c r="AW92" s="227" t="s">
        <v>93</v>
      </c>
      <c r="AX92" s="227" t="s">
        <v>93</v>
      </c>
      <c r="AY92" s="227" t="s">
        <v>93</v>
      </c>
      <c r="AZ92" s="227" t="s">
        <v>276</v>
      </c>
      <c r="BA92" s="227" t="s">
        <v>276</v>
      </c>
      <c r="BB92" s="227" t="s">
        <v>276</v>
      </c>
      <c r="BC92" s="244" t="s">
        <v>276</v>
      </c>
    </row>
    <row r="93" spans="1:58" ht="15" thickBot="1">
      <c r="A93" s="100"/>
      <c r="AU93" s="40" t="s">
        <v>225</v>
      </c>
      <c r="AV93" s="41" t="s">
        <v>93</v>
      </c>
      <c r="AW93" s="41" t="s">
        <v>93</v>
      </c>
      <c r="AX93" s="41" t="s">
        <v>93</v>
      </c>
      <c r="AY93" s="41" t="s">
        <v>93</v>
      </c>
      <c r="AZ93" s="41" t="s">
        <v>276</v>
      </c>
      <c r="BA93" s="41" t="s">
        <v>276</v>
      </c>
      <c r="BB93" s="41" t="s">
        <v>276</v>
      </c>
      <c r="BC93" s="42" t="s">
        <v>276</v>
      </c>
    </row>
    <row r="94" spans="1:58">
      <c r="A94" s="100"/>
      <c r="AU94" s="103" t="s">
        <v>278</v>
      </c>
      <c r="AV94" s="235" t="s">
        <v>225</v>
      </c>
      <c r="AW94" s="236" t="s">
        <v>93</v>
      </c>
      <c r="AX94" s="236" t="s">
        <v>93</v>
      </c>
      <c r="AY94" s="236" t="s">
        <v>93</v>
      </c>
      <c r="AZ94" s="236" t="s">
        <v>93</v>
      </c>
      <c r="BA94" s="236" t="s">
        <v>276</v>
      </c>
      <c r="BB94" s="236" t="s">
        <v>276</v>
      </c>
      <c r="BC94" s="236" t="s">
        <v>276</v>
      </c>
      <c r="BD94" s="243" t="s">
        <v>276</v>
      </c>
    </row>
    <row r="95" spans="1:58">
      <c r="A95" s="100"/>
      <c r="AV95" s="237" t="s">
        <v>225</v>
      </c>
      <c r="AW95" s="227" t="s">
        <v>93</v>
      </c>
      <c r="AX95" s="227" t="s">
        <v>93</v>
      </c>
      <c r="AY95" s="227" t="s">
        <v>93</v>
      </c>
      <c r="AZ95" s="227" t="s">
        <v>93</v>
      </c>
      <c r="BA95" s="227" t="s">
        <v>276</v>
      </c>
      <c r="BB95" s="227" t="s">
        <v>276</v>
      </c>
      <c r="BC95" s="227" t="s">
        <v>276</v>
      </c>
      <c r="BD95" s="244" t="s">
        <v>276</v>
      </c>
    </row>
    <row r="96" spans="1:58">
      <c r="A96" s="100"/>
      <c r="AV96" s="237" t="s">
        <v>225</v>
      </c>
      <c r="AW96" s="227" t="s">
        <v>93</v>
      </c>
      <c r="AX96" s="227" t="s">
        <v>93</v>
      </c>
      <c r="AY96" s="227" t="s">
        <v>93</v>
      </c>
      <c r="AZ96" s="227" t="s">
        <v>93</v>
      </c>
      <c r="BA96" s="227" t="s">
        <v>276</v>
      </c>
      <c r="BB96" s="227" t="s">
        <v>276</v>
      </c>
      <c r="BC96" s="227" t="s">
        <v>276</v>
      </c>
      <c r="BD96" s="244" t="s">
        <v>276</v>
      </c>
    </row>
    <row r="97" spans="1:59" ht="15" thickBot="1">
      <c r="A97" s="100"/>
      <c r="AV97" s="40" t="s">
        <v>225</v>
      </c>
      <c r="AW97" s="41" t="s">
        <v>93</v>
      </c>
      <c r="AX97" s="41" t="s">
        <v>93</v>
      </c>
      <c r="AY97" s="41" t="s">
        <v>93</v>
      </c>
      <c r="AZ97" s="41" t="s">
        <v>93</v>
      </c>
      <c r="BA97" s="41" t="s">
        <v>276</v>
      </c>
      <c r="BB97" s="41" t="s">
        <v>276</v>
      </c>
      <c r="BC97" s="41" t="s">
        <v>276</v>
      </c>
      <c r="BD97" s="42" t="s">
        <v>276</v>
      </c>
    </row>
    <row r="98" spans="1:59">
      <c r="A98" s="100"/>
      <c r="AW98" s="103" t="s">
        <v>279</v>
      </c>
      <c r="AX98" s="235" t="s">
        <v>225</v>
      </c>
      <c r="AY98" s="236" t="s">
        <v>93</v>
      </c>
      <c r="AZ98" s="236" t="s">
        <v>93</v>
      </c>
      <c r="BA98" s="236" t="s">
        <v>93</v>
      </c>
      <c r="BB98" s="236" t="s">
        <v>93</v>
      </c>
      <c r="BC98" s="236" t="s">
        <v>276</v>
      </c>
      <c r="BD98" s="236" t="s">
        <v>276</v>
      </c>
      <c r="BE98" s="236" t="s">
        <v>276</v>
      </c>
      <c r="BF98" s="243" t="s">
        <v>276</v>
      </c>
    </row>
    <row r="99" spans="1:59">
      <c r="A99" s="100"/>
      <c r="AX99" s="237" t="s">
        <v>225</v>
      </c>
      <c r="AY99" s="227" t="s">
        <v>93</v>
      </c>
      <c r="AZ99" s="227" t="s">
        <v>93</v>
      </c>
      <c r="BA99" s="227" t="s">
        <v>93</v>
      </c>
      <c r="BB99" s="227" t="s">
        <v>93</v>
      </c>
      <c r="BC99" s="227" t="s">
        <v>276</v>
      </c>
      <c r="BD99" s="227" t="s">
        <v>276</v>
      </c>
      <c r="BE99" s="227" t="s">
        <v>276</v>
      </c>
      <c r="BF99" s="244" t="s">
        <v>276</v>
      </c>
    </row>
    <row r="100" spans="1:59" ht="15" thickBot="1">
      <c r="A100" s="274"/>
      <c r="AX100" s="245" t="s">
        <v>225</v>
      </c>
      <c r="AY100" s="246" t="s">
        <v>93</v>
      </c>
      <c r="AZ100" s="246" t="s">
        <v>93</v>
      </c>
      <c r="BA100" s="246" t="s">
        <v>93</v>
      </c>
      <c r="BB100" s="246" t="s">
        <v>93</v>
      </c>
      <c r="BC100" s="246" t="s">
        <v>276</v>
      </c>
      <c r="BD100" s="246" t="s">
        <v>276</v>
      </c>
      <c r="BE100" s="246" t="s">
        <v>276</v>
      </c>
      <c r="BF100" s="247" t="s">
        <v>276</v>
      </c>
    </row>
    <row r="101" spans="1:59">
      <c r="A101" s="274"/>
      <c r="AX101" s="103" t="s">
        <v>277</v>
      </c>
      <c r="AY101" s="235" t="s">
        <v>225</v>
      </c>
      <c r="AZ101" s="236" t="s">
        <v>93</v>
      </c>
      <c r="BA101" s="236" t="s">
        <v>93</v>
      </c>
      <c r="BB101" s="236" t="s">
        <v>93</v>
      </c>
      <c r="BC101" s="236" t="s">
        <v>93</v>
      </c>
      <c r="BD101" s="236" t="s">
        <v>276</v>
      </c>
      <c r="BE101" s="236" t="s">
        <v>276</v>
      </c>
      <c r="BF101" s="236" t="s">
        <v>276</v>
      </c>
      <c r="BG101" s="243" t="s">
        <v>276</v>
      </c>
    </row>
    <row r="102" spans="1:59" ht="15" thickBot="1">
      <c r="A102" s="274"/>
      <c r="AY102" s="237" t="s">
        <v>225</v>
      </c>
      <c r="AZ102" s="227" t="s">
        <v>93</v>
      </c>
      <c r="BA102" s="227" t="s">
        <v>93</v>
      </c>
      <c r="BB102" s="246" t="s">
        <v>93</v>
      </c>
      <c r="BC102" s="246" t="s">
        <v>93</v>
      </c>
      <c r="BD102" s="246" t="s">
        <v>276</v>
      </c>
      <c r="BE102" s="246" t="s">
        <v>276</v>
      </c>
      <c r="BF102" s="246" t="s">
        <v>276</v>
      </c>
      <c r="BG102" s="247" t="s">
        <v>276</v>
      </c>
    </row>
    <row r="103" spans="1:59">
      <c r="A103" s="274"/>
      <c r="AT103" s="103" t="s">
        <v>273</v>
      </c>
      <c r="AU103" s="248" t="s">
        <v>222</v>
      </c>
      <c r="AV103" s="249" t="s">
        <v>93</v>
      </c>
      <c r="AW103" s="249" t="s">
        <v>93</v>
      </c>
      <c r="AX103" s="249" t="s">
        <v>99</v>
      </c>
      <c r="AY103" s="249" t="s">
        <v>99</v>
      </c>
      <c r="AZ103" s="249" t="s">
        <v>99</v>
      </c>
      <c r="BA103" s="250" t="s">
        <v>99</v>
      </c>
    </row>
    <row r="104" spans="1:59" ht="15" thickBot="1">
      <c r="A104" s="274"/>
      <c r="AU104" s="251" t="s">
        <v>222</v>
      </c>
      <c r="AV104" s="252" t="s">
        <v>93</v>
      </c>
      <c r="AW104" s="252" t="s">
        <v>93</v>
      </c>
      <c r="AX104" s="252" t="s">
        <v>99</v>
      </c>
      <c r="AY104" s="252" t="s">
        <v>99</v>
      </c>
      <c r="AZ104" s="223" t="s">
        <v>99</v>
      </c>
      <c r="BA104" s="254" t="s">
        <v>99</v>
      </c>
    </row>
    <row r="105" spans="1:59">
      <c r="A105" s="274"/>
      <c r="AY105" s="103" t="s">
        <v>280</v>
      </c>
      <c r="AZ105" s="248" t="s">
        <v>222</v>
      </c>
      <c r="BA105" s="249" t="s">
        <v>93</v>
      </c>
      <c r="BB105" s="249" t="s">
        <v>93</v>
      </c>
      <c r="BC105" s="249" t="s">
        <v>99</v>
      </c>
      <c r="BD105" s="249" t="s">
        <v>99</v>
      </c>
      <c r="BE105" s="249" t="s">
        <v>99</v>
      </c>
      <c r="BF105" s="250" t="s">
        <v>99</v>
      </c>
    </row>
    <row r="106" spans="1:59">
      <c r="A106" s="274"/>
      <c r="AZ106" s="255" t="s">
        <v>222</v>
      </c>
      <c r="BA106" s="223" t="s">
        <v>93</v>
      </c>
      <c r="BB106" s="223" t="s">
        <v>93</v>
      </c>
      <c r="BC106" s="223" t="s">
        <v>99</v>
      </c>
      <c r="BD106" s="223" t="s">
        <v>99</v>
      </c>
      <c r="BE106" s="223" t="s">
        <v>99</v>
      </c>
      <c r="BF106" s="254" t="s">
        <v>99</v>
      </c>
    </row>
    <row r="107" spans="1:59">
      <c r="A107" s="274"/>
      <c r="AZ107" s="255" t="s">
        <v>222</v>
      </c>
      <c r="BA107" s="223" t="s">
        <v>93</v>
      </c>
      <c r="BB107" s="223" t="s">
        <v>93</v>
      </c>
      <c r="BC107" s="223" t="s">
        <v>99</v>
      </c>
      <c r="BD107" s="223" t="s">
        <v>99</v>
      </c>
      <c r="BE107" s="223" t="s">
        <v>99</v>
      </c>
      <c r="BF107" s="254" t="s">
        <v>99</v>
      </c>
    </row>
    <row r="108" spans="1:59">
      <c r="A108" s="274"/>
      <c r="AZ108" s="255" t="s">
        <v>222</v>
      </c>
      <c r="BA108" s="223" t="s">
        <v>93</v>
      </c>
      <c r="BB108" s="223" t="s">
        <v>93</v>
      </c>
      <c r="BC108" s="223" t="s">
        <v>99</v>
      </c>
      <c r="BD108" s="223" t="s">
        <v>99</v>
      </c>
      <c r="BE108" s="223" t="s">
        <v>99</v>
      </c>
      <c r="BF108" s="254" t="s">
        <v>99</v>
      </c>
    </row>
    <row r="109" spans="1:59">
      <c r="A109" s="274"/>
      <c r="AZ109" s="255" t="s">
        <v>222</v>
      </c>
      <c r="BA109" s="223" t="s">
        <v>93</v>
      </c>
      <c r="BB109" s="223" t="s">
        <v>93</v>
      </c>
      <c r="BC109" s="223" t="s">
        <v>99</v>
      </c>
      <c r="BD109" s="223" t="s">
        <v>99</v>
      </c>
      <c r="BE109" s="223" t="s">
        <v>99</v>
      </c>
      <c r="BF109" s="254" t="s">
        <v>99</v>
      </c>
    </row>
    <row r="110" spans="1:59" ht="15" thickBot="1">
      <c r="A110" s="274"/>
      <c r="AZ110" s="251" t="s">
        <v>222</v>
      </c>
      <c r="BA110" s="252" t="s">
        <v>93</v>
      </c>
      <c r="BB110" s="252" t="s">
        <v>93</v>
      </c>
      <c r="BC110" s="252" t="s">
        <v>99</v>
      </c>
      <c r="BD110" s="252" t="s">
        <v>99</v>
      </c>
      <c r="BE110" s="252" t="s">
        <v>99</v>
      </c>
      <c r="BF110" s="253" t="s">
        <v>99</v>
      </c>
    </row>
    <row r="111" spans="1:59">
      <c r="A111" s="274"/>
      <c r="AZ111" s="103" t="s">
        <v>273</v>
      </c>
      <c r="BA111" s="255" t="s">
        <v>222</v>
      </c>
      <c r="BB111" s="223" t="s">
        <v>93</v>
      </c>
      <c r="BC111" s="223" t="s">
        <v>93</v>
      </c>
      <c r="BD111" s="223" t="s">
        <v>99</v>
      </c>
      <c r="BE111" s="223" t="s">
        <v>99</v>
      </c>
      <c r="BF111" s="223" t="s">
        <v>99</v>
      </c>
      <c r="BG111" s="250" t="s">
        <v>99</v>
      </c>
    </row>
    <row r="112" spans="1:59" ht="15" thickBot="1">
      <c r="A112" s="274"/>
      <c r="BA112" s="251" t="s">
        <v>222</v>
      </c>
      <c r="BB112" s="252" t="s">
        <v>93</v>
      </c>
      <c r="BC112" s="252" t="s">
        <v>93</v>
      </c>
      <c r="BD112" s="252" t="s">
        <v>99</v>
      </c>
      <c r="BE112" s="252" t="s">
        <v>99</v>
      </c>
      <c r="BF112" s="252" t="s">
        <v>99</v>
      </c>
      <c r="BG112" s="253" t="s">
        <v>99</v>
      </c>
    </row>
    <row r="113" spans="1:1">
      <c r="A113" s="274"/>
    </row>
    <row r="114" spans="1:1">
      <c r="A114" s="274"/>
    </row>
    <row r="115" spans="1:1">
      <c r="A115" s="274"/>
    </row>
    <row r="116" spans="1:1">
      <c r="A116" s="274"/>
    </row>
    <row r="117" spans="1:1">
      <c r="A117" s="274"/>
    </row>
    <row r="118" spans="1:1">
      <c r="A118" s="274">
        <v>45292</v>
      </c>
    </row>
    <row r="119" spans="1:1">
      <c r="A119" s="274"/>
    </row>
    <row r="120" spans="1:1">
      <c r="A120" s="274"/>
    </row>
    <row r="121" spans="1:1">
      <c r="A121" s="274"/>
    </row>
    <row r="122" spans="1:1">
      <c r="A122" s="274"/>
    </row>
    <row r="123" spans="1:1">
      <c r="A123" s="274"/>
    </row>
    <row r="124" spans="1:1">
      <c r="A124" s="274"/>
    </row>
    <row r="125" spans="1:1">
      <c r="A125" s="274"/>
    </row>
    <row r="126" spans="1:1">
      <c r="A126" s="274"/>
    </row>
    <row r="127" spans="1:1">
      <c r="A127" s="274"/>
    </row>
    <row r="128" spans="1:1">
      <c r="A128" s="274">
        <v>45323</v>
      </c>
    </row>
    <row r="129" spans="1:1">
      <c r="A129" s="274"/>
    </row>
    <row r="130" spans="1:1">
      <c r="A130" s="274"/>
    </row>
    <row r="131" spans="1:1">
      <c r="A131" s="274"/>
    </row>
    <row r="132" spans="1:1">
      <c r="A132" s="274"/>
    </row>
    <row r="133" spans="1:1">
      <c r="A133" s="274">
        <v>45352</v>
      </c>
    </row>
    <row r="134" spans="1:1">
      <c r="A134" s="274"/>
    </row>
    <row r="135" spans="1:1">
      <c r="A135" s="274"/>
    </row>
    <row r="136" spans="1:1">
      <c r="A136" s="274"/>
    </row>
    <row r="137" spans="1:1">
      <c r="A137" s="274"/>
    </row>
    <row r="138" spans="1:1">
      <c r="A138" s="274"/>
    </row>
    <row r="139" spans="1:1">
      <c r="A139" s="274"/>
    </row>
    <row r="140" spans="1:1">
      <c r="A140" s="274"/>
    </row>
    <row r="141" spans="1:1">
      <c r="A141" s="274"/>
    </row>
    <row r="142" spans="1:1">
      <c r="A142" s="274"/>
    </row>
    <row r="143" spans="1:1">
      <c r="A143" s="274"/>
    </row>
    <row r="144" spans="1:1">
      <c r="A144" s="274"/>
    </row>
    <row r="145" spans="1:1">
      <c r="A145" s="274"/>
    </row>
    <row r="146" spans="1:1">
      <c r="A146" s="274"/>
    </row>
    <row r="147" spans="1:1">
      <c r="A147" s="274"/>
    </row>
    <row r="148" spans="1:1">
      <c r="A148" s="274">
        <v>45383</v>
      </c>
    </row>
    <row r="149" spans="1:1">
      <c r="A149" s="274"/>
    </row>
    <row r="150" spans="1:1" ht="15.75" customHeight="1">
      <c r="A150" s="274"/>
    </row>
    <row r="151" spans="1:1" ht="15.75" customHeight="1">
      <c r="A151" s="274"/>
    </row>
    <row r="152" spans="1:1">
      <c r="A152" s="274"/>
    </row>
    <row r="153" spans="1:1">
      <c r="A153" s="274"/>
    </row>
    <row r="154" spans="1:1">
      <c r="A154" s="100"/>
    </row>
    <row r="155" spans="1:1">
      <c r="A155" s="100"/>
    </row>
    <row r="156" spans="1:1">
      <c r="A156" s="100"/>
    </row>
    <row r="157" spans="1:1">
      <c r="A157" s="100"/>
    </row>
    <row r="158" spans="1:1">
      <c r="A158" s="274">
        <v>45413</v>
      </c>
    </row>
    <row r="159" spans="1:1">
      <c r="A159" s="274"/>
    </row>
    <row r="160" spans="1:1">
      <c r="A160" s="274"/>
    </row>
    <row r="161" spans="1:1">
      <c r="A161" s="274"/>
    </row>
    <row r="162" spans="1:1">
      <c r="A162" s="100"/>
    </row>
    <row r="163" spans="1:1">
      <c r="A163" s="100"/>
    </row>
    <row r="251" ht="14.25" customHeight="1"/>
  </sheetData>
  <mergeCells count="10">
    <mergeCell ref="A128:A132"/>
    <mergeCell ref="A133:A147"/>
    <mergeCell ref="A148:A153"/>
    <mergeCell ref="A158:A161"/>
    <mergeCell ref="A34:A37"/>
    <mergeCell ref="A38:A46"/>
    <mergeCell ref="A47:A76"/>
    <mergeCell ref="A77:A81"/>
    <mergeCell ref="A100:A117"/>
    <mergeCell ref="A118:A127"/>
  </mergeCells>
  <phoneticPr fontId="8" type="noConversion"/>
  <conditionalFormatting sqref="C27:BK29">
    <cfRule type="cellIs" dxfId="24" priority="2" operator="lessThan">
      <formula>0</formula>
    </cfRule>
  </conditionalFormatting>
  <conditionalFormatting sqref="D31:BK31">
    <cfRule type="cellIs" dxfId="23" priority="1" operator="lessThan">
      <formula>0</formula>
    </cfRule>
    <cfRule type="cellIs" dxfId="22" priority="3" operator="lessThan">
      <formula>5</formula>
    </cfRule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Leah Everton</dc:creator>
  <cp:keywords/>
  <dc:description/>
  <cp:lastModifiedBy/>
  <cp:revision/>
  <dcterms:created xsi:type="dcterms:W3CDTF">2022-03-08T00:22:41Z</dcterms:created>
  <dcterms:modified xsi:type="dcterms:W3CDTF">2025-05-27T07:09:19Z</dcterms:modified>
  <cp:category/>
  <cp:contentStatus/>
</cp:coreProperties>
</file>