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siba\Desktop\UCB\Classwork\Module 1. Crowdfunding Analysis\"/>
    </mc:Choice>
  </mc:AlternateContent>
  <xr:revisionPtr revIDLastSave="0" documentId="13_ncr:1_{5B984BAF-8CC0-496B-8751-70E17C5F3B28}" xr6:coauthVersionLast="45" xr6:coauthVersionMax="45" xr10:uidLastSave="{00000000-0000-0000-0000-000000000000}"/>
  <bookViews>
    <workbookView xWindow="2360" yWindow="1620" windowWidth="18220" windowHeight="14200" xr2:uid="{00000000-000D-0000-FFFF-FFFF00000000}"/>
  </bookViews>
  <sheets>
    <sheet name="Chart1" sheetId="9" r:id="rId1"/>
    <sheet name="Kickstarter Data" sheetId="1" r:id="rId2"/>
    <sheet name="Successful US Kickstarters" sheetId="6" r:id="rId3"/>
    <sheet name="Failed US Kickstarters" sheetId="7" r:id="rId4"/>
    <sheet name="Descriptive Statistics" sheetId="8" r:id="rId5"/>
    <sheet name="VLOOKUP" sheetId="5" r:id="rId6"/>
    <sheet name="Category Statistics" sheetId="2" r:id="rId7"/>
    <sheet name="Subcategory Statistics" sheetId="3" r:id="rId8"/>
    <sheet name="Outcomes by Launch Date" sheetId="4" r:id="rId9"/>
  </sheets>
  <definedNames>
    <definedName name="_xlnm._FilterDatabase" localSheetId="3" hidden="1">'Failed US Kickstarters'!$A$1:$T$251</definedName>
    <definedName name="_xlnm._FilterDatabase" localSheetId="1" hidden="1">'Kickstarter Data'!$A$1:$T$4115</definedName>
    <definedName name="_xlnm._FilterDatabase" localSheetId="2" hidden="1">'Successful US Kickstarters'!$A$1:$T$413</definedName>
    <definedName name="_xlchart.v1.0" hidden="1">'Kickstarter Data'!$D$1</definedName>
    <definedName name="_xlchart.v1.1" hidden="1">'Kickstarter Data'!$D$2:$D$4115</definedName>
    <definedName name="_xlchart.v1.2" hidden="1">'Kickstarter Data'!$E$1</definedName>
    <definedName name="_xlchart.v1.3" hidden="1">'Kickstarter Data'!$E$2:$E$4115</definedName>
    <definedName name="_xlchart.v1.4" hidden="1">'Kickstarter Data'!$D$1</definedName>
    <definedName name="_xlchart.v1.5" hidden="1">'Kickstarter Data'!$D$2:$D$4115</definedName>
    <definedName name="_xlchart.v1.6" hidden="1">'Kickstarter Data'!$E$1</definedName>
    <definedName name="_xlchart.v1.7" hidden="1">'Kickstarter Data'!$E$2:$E$4115</definedName>
    <definedName name="_xlcn.WorksheetConnection_KickstarterDataA1T41151" hidden="1">'Kickstarter Data'!$A$1:$T$4115</definedName>
  </definedNames>
  <calcPr calcId="191029"/>
  <pivotCaches>
    <pivotCache cacheId="8" r:id="rId10"/>
    <pivotCache cacheId="16" r:id="rId11"/>
    <pivotCache cacheId="100" r:id="rId1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Kickstarter Data!$A$1:$T$411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5" i="8" l="1"/>
  <c r="B15" i="8"/>
  <c r="C8" i="8"/>
  <c r="B8" i="8"/>
  <c r="C14" i="8"/>
  <c r="C13" i="8"/>
  <c r="B14" i="8"/>
  <c r="B13" i="8"/>
  <c r="C7" i="8"/>
  <c r="B7" i="8"/>
  <c r="C6" i="8"/>
  <c r="B6" i="8"/>
  <c r="C12" i="8"/>
  <c r="B12" i="8"/>
  <c r="C5" i="8"/>
  <c r="B5" i="8"/>
  <c r="C11" i="8"/>
  <c r="C10" i="8"/>
  <c r="B11" i="8"/>
  <c r="B10" i="8"/>
  <c r="C4" i="8"/>
  <c r="B4" i="8"/>
  <c r="C3" i="8"/>
  <c r="B3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36" i="1"/>
  <c r="O2245" i="1"/>
  <c r="O1255" i="1"/>
  <c r="O1014" i="1"/>
  <c r="O2016" i="1"/>
  <c r="O3842" i="1"/>
  <c r="O1973" i="1" l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DA293BE-3C97-48E8-893B-F2EBB98CEF68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FF72A72-1E7A-4624-9021-3CC58AFA6EEC}" name="WorksheetConnection_Kickstarter Data!$A$1:$T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KickstarterDataA1T4115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subcategory].&amp;[children's books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<sst xmlns="http://schemas.openxmlformats.org/spreadsheetml/2006/main" count="38357" uniqueCount="8403">
  <si>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</si>
  <si>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</si>
  <si>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</si>
  <si>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</si>
  <si>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</si>
  <si>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</si>
  <si>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</si>
  <si>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</si>
  <si>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</si>
  <si>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</si>
  <si>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</si>
  <si>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</si>
  <si>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</si>
  <si>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</si>
  <si>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</si>
  <si>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</si>
  <si>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</si>
  <si>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</si>
  <si>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</si>
  <si>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</si>
  <si>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</si>
  <si>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</si>
  <si>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</si>
  <si>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</si>
  <si>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</si>
  <si>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</si>
  <si>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</si>
  <si>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</si>
  <si>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</si>
  <si>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</si>
  <si>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</si>
  <si>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</si>
  <si>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</si>
  <si>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</si>
  <si>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</si>
  <si>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</si>
  <si>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</si>
  <si>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</si>
  <si>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</si>
  <si>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</si>
  <si>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</si>
  <si>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</si>
  <si>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</si>
  <si>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</si>
  <si>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</si>
  <si>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</si>
  <si>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</si>
  <si>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</si>
  <si>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</si>
  <si>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</si>
  <si>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</si>
  <si>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</si>
  <si>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</si>
  <si>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</si>
  <si>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</si>
  <si>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</si>
  <si>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</si>
  <si>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</si>
  <si>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</si>
  <si>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</si>
  <si>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</si>
  <si>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</si>
  <si>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</si>
  <si>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</si>
  <si>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</si>
  <si>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</si>
  <si>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</si>
  <si>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</si>
  <si>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</si>
  <si>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</si>
  <si>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</si>
  <si>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</si>
  <si>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</si>
  <si>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</si>
  <si>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</si>
  <si>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</si>
  <si>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</si>
  <si>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</si>
  <si>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</si>
  <si>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</si>
  <si>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</si>
  <si>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</si>
  <si>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</si>
  <si>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</si>
  <si>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</si>
  <si>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</si>
  <si>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</si>
  <si>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</si>
  <si>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</si>
  <si>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</si>
  <si>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</si>
  <si>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</si>
  <si>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</si>
  <si>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</si>
  <si>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</si>
  <si>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</si>
  <si>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</si>
  <si>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</si>
  <si>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</si>
  <si>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</si>
  <si>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</si>
  <si>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</si>
  <si>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</si>
  <si>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</si>
  <si>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</si>
  <si>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</si>
  <si>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</si>
  <si>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</si>
  <si>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</si>
  <si>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</si>
  <si>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</si>
  <si>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</si>
  <si>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</si>
  <si>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</si>
  <si>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</si>
  <si>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</si>
  <si>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</si>
  <si>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</si>
  <si>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</si>
  <si>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</si>
  <si>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</si>
  <si>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</si>
  <si>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</si>
  <si>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</si>
  <si>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</si>
  <si>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</si>
  <si>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</si>
  <si>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</si>
  <si>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</si>
  <si>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</si>
  <si>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</si>
  <si>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</si>
  <si>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</si>
  <si>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</si>
  <si>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</si>
  <si>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</si>
  <si>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</si>
  <si>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</si>
  <si>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</si>
  <si>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</si>
  <si>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</si>
  <si>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</si>
  <si>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</si>
  <si>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</si>
  <si>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</si>
  <si>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</si>
  <si>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</si>
  <si>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</si>
  <si>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</si>
  <si>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</si>
  <si>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</si>
  <si>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</si>
  <si>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</si>
  <si>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</si>
  <si>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</si>
  <si>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</si>
  <si>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</si>
  <si>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</si>
  <si>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</si>
  <si>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</si>
  <si>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</si>
  <si>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</si>
  <si>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</si>
  <si>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</si>
  <si>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</si>
  <si>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</si>
  <si>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</si>
  <si>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</si>
  <si>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</si>
  <si>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</si>
  <si>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</si>
  <si>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</si>
  <si>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</si>
  <si>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</si>
  <si>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</si>
  <si>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</si>
  <si>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</si>
  <si>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</si>
  <si>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</si>
  <si>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</si>
  <si>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</si>
  <si>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</si>
  <si>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</si>
  <si>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</si>
  <si>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</si>
  <si>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</si>
  <si>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</si>
  <si>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</si>
  <si>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</si>
  <si>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</si>
  <si>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</si>
  <si>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</si>
  <si>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</si>
  <si>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</si>
  <si>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</si>
  <si>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</si>
  <si>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</si>
  <si>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</si>
  <si>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</si>
  <si>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</si>
  <si>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</si>
  <si>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</si>
  <si>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</si>
  <si>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</si>
  <si>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</si>
  <si>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</si>
  <si>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</si>
  <si>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</si>
  <si>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</si>
  <si>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</si>
  <si>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</si>
  <si>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</si>
  <si>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</si>
  <si>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</si>
  <si>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</si>
  <si>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</si>
  <si>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</si>
  <si>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</si>
  <si>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</si>
  <si>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</si>
  <si>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</si>
  <si>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</si>
  <si>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</si>
  <si>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</si>
  <si>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</si>
  <si>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</si>
  <si>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</si>
  <si>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</si>
  <si>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</si>
  <si>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</si>
  <si>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</si>
  <si>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</si>
  <si>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</si>
  <si>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</si>
  <si>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</si>
  <si>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</si>
  <si>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</si>
  <si>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</si>
  <si>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</si>
  <si>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</si>
  <si>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</si>
  <si>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</si>
  <si>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</si>
  <si>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</si>
  <si>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</si>
  <si>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</si>
  <si>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</si>
  <si>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</si>
  <si>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</si>
  <si>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</si>
  <si>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</si>
  <si>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</si>
  <si>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</si>
  <si>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</si>
  <si>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</si>
  <si>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</si>
  <si>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</si>
  <si>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</si>
  <si>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</si>
  <si>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</si>
  <si>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</si>
  <si>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</si>
  <si>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</si>
  <si>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</si>
  <si>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</si>
  <si>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</si>
  <si>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</si>
  <si>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</si>
  <si>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</si>
  <si>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</si>
  <si>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</si>
  <si>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</si>
  <si>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</si>
  <si>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</si>
  <si>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</si>
  <si>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</si>
  <si>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</si>
  <si>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</si>
  <si>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</si>
  <si>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</si>
  <si>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</si>
  <si>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</si>
  <si>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</si>
  <si>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</si>
  <si>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</si>
  <si>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</si>
  <si>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</si>
  <si>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</si>
  <si>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</si>
  <si>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</si>
  <si>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</si>
  <si>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</si>
  <si>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</si>
  <si>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</si>
  <si>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</si>
  <si>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</si>
  <si>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</si>
  <si>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</si>
  <si>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</si>
  <si>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</si>
  <si>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</si>
  <si>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</si>
  <si>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</si>
  <si>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</si>
  <si>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</si>
  <si>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</si>
  <si>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</si>
  <si>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</si>
  <si>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</si>
  <si>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</si>
  <si>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</si>
  <si>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</si>
  <si>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</si>
  <si>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</si>
  <si>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</si>
  <si>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</si>
  <si>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</si>
  <si>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</si>
  <si>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</si>
  <si>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</si>
  <si>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</si>
  <si>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</si>
  <si>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</si>
  <si>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</si>
  <si>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</si>
  <si>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</si>
  <si>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</si>
  <si>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</si>
  <si>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</si>
  <si>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</si>
  <si>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</si>
  <si>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</si>
  <si>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</si>
  <si>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</si>
  <si>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</si>
  <si>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</si>
  <si>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</si>
  <si>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</si>
  <si>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</si>
  <si>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</si>
  <si>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</si>
  <si>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</si>
  <si>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</si>
  <si>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</si>
  <si>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</si>
  <si>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</si>
  <si>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</si>
  <si>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</si>
  <si>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</si>
  <si>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</si>
  <si>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</si>
  <si>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</si>
  <si>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</si>
  <si>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</si>
  <si>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</si>
  <si>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</si>
  <si>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</si>
  <si>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</si>
  <si>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</si>
  <si>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</si>
  <si>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</si>
  <si>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</si>
  <si>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</si>
  <si>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</si>
  <si>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</si>
  <si>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</si>
  <si>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</si>
  <si>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</si>
  <si>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</si>
  <si>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</si>
  <si>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</si>
  <si>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</si>
  <si>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</si>
  <si>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</si>
  <si>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</si>
  <si>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</si>
  <si>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</si>
  <si>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</si>
  <si>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</si>
  <si>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</si>
  <si>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</si>
  <si>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</si>
  <si>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</si>
  <si>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</si>
  <si>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</si>
  <si>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</si>
  <si>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</si>
  <si>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</si>
  <si>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</si>
  <si>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</si>
  <si>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</si>
  <si>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</si>
  <si>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</si>
  <si>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</si>
  <si>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</si>
  <si>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</si>
  <si>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</si>
  <si>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</si>
  <si>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</si>
  <si>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</si>
  <si>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</si>
  <si>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</si>
  <si>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</si>
  <si>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</si>
  <si>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</si>
  <si>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</si>
  <si>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</si>
  <si>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</si>
  <si>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</si>
  <si>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</si>
  <si>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</si>
  <si>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</si>
  <si>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</si>
  <si>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</si>
  <si>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</si>
  <si>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</si>
  <si>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</si>
  <si>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</si>
  <si>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</si>
  <si>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</si>
  <si>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</si>
  <si>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</si>
  <si>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</si>
  <si>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</si>
  <si>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</si>
  <si>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</si>
  <si>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</si>
  <si>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</si>
  <si>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</si>
  <si>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</si>
  <si>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</si>
  <si>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</si>
  <si>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</si>
  <si>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</si>
  <si>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</si>
  <si>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</si>
  <si>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</si>
  <si>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</si>
  <si>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</si>
  <si>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</si>
  <si>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</si>
  <si>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</si>
  <si>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</si>
  <si>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</si>
  <si>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</si>
  <si>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</si>
  <si>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</si>
  <si>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</si>
  <si>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</si>
  <si>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</si>
  <si>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</si>
  <si>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</si>
  <si>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</si>
  <si>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</si>
  <si>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</si>
  <si>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</si>
  <si>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</si>
  <si>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</si>
  <si>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</si>
  <si>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</si>
  <si>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</si>
  <si>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</si>
  <si>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</si>
  <si>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</si>
  <si>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</si>
  <si>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</si>
  <si>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</si>
  <si>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</si>
  <si>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</si>
  <si>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</si>
  <si>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</si>
  <si>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</si>
  <si>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</si>
  <si>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</si>
  <si>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</si>
  <si>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</si>
  <si>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</si>
  <si>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</si>
  <si>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</si>
  <si>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</si>
  <si>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</si>
  <si>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</si>
  <si>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</si>
  <si>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</si>
  <si>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</si>
  <si>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</si>
  <si>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</si>
  <si>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</si>
  <si>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</si>
  <si>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</si>
  <si>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</si>
  <si>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</si>
  <si>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</si>
  <si>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</si>
  <si>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</si>
  <si>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</si>
  <si>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</si>
  <si>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</si>
  <si>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</si>
  <si>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</si>
  <si>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</si>
  <si>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</si>
  <si>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</si>
  <si>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</si>
  <si>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</si>
  <si>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</si>
  <si>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</si>
  <si>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</si>
  <si>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</si>
  <si>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</si>
  <si>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</si>
  <si>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</si>
  <si>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</si>
  <si>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</si>
  <si>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</si>
  <si>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</si>
  <si>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</si>
  <si>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</si>
  <si>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</si>
  <si>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</si>
  <si>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</si>
  <si>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</si>
  <si>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</si>
  <si>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</si>
  <si>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</si>
  <si>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</si>
  <si>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</si>
  <si>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</si>
  <si>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</si>
  <si>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</si>
  <si>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</si>
  <si>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</si>
  <si>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</si>
  <si>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</si>
  <si>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</si>
  <si>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</si>
  <si>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</si>
  <si>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</si>
  <si>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</si>
  <si>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</si>
  <si>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</si>
  <si>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</si>
  <si>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</si>
  <si>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</si>
  <si>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</si>
  <si>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</si>
  <si>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</si>
  <si>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</si>
  <si>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</si>
  <si>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</si>
  <si>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</si>
  <si>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</si>
  <si>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</si>
  <si>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</si>
  <si>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</si>
  <si>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</si>
  <si>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</si>
  <si>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</si>
  <si>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</si>
  <si>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</si>
  <si>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</si>
  <si>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</si>
  <si>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</si>
  <si>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</si>
  <si>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</si>
  <si>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</si>
  <si>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</si>
  <si>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</si>
  <si>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</si>
  <si>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</si>
  <si>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</si>
  <si>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</si>
  <si>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</si>
  <si>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</si>
  <si>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</si>
  <si>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</si>
  <si>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</si>
  <si>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</si>
  <si>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</si>
  <si>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</si>
  <si>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</si>
  <si>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</si>
  <si>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</si>
  <si>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</si>
  <si>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</si>
  <si>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</si>
  <si>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</si>
  <si>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</si>
  <si>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</si>
  <si>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</si>
  <si>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</si>
  <si>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</si>
  <si>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</si>
  <si>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</si>
  <si>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</si>
  <si>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</si>
  <si>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</si>
  <si>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</si>
  <si>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</si>
  <si>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</si>
  <si>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</si>
  <si>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</si>
  <si>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</si>
  <si>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</si>
  <si>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</si>
  <si>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</si>
  <si>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</si>
  <si>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</si>
  <si>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</si>
  <si>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</si>
  <si>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</si>
  <si>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</si>
  <si>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</si>
  <si>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</si>
  <si>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</si>
  <si>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</si>
  <si>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</si>
  <si>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</si>
  <si>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</si>
  <si>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</si>
  <si>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</si>
  <si>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</si>
  <si>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</si>
  <si>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</si>
  <si>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</si>
  <si>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</si>
  <si>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</si>
  <si>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</si>
  <si>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</si>
  <si>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</si>
  <si>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</si>
  <si>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</si>
  <si>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</si>
  <si>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</si>
  <si>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</si>
  <si>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</si>
  <si>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</si>
  <si>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</si>
  <si>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</si>
  <si>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</si>
  <si>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</si>
  <si>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</si>
  <si>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</si>
  <si>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</si>
  <si>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</si>
  <si>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</si>
  <si>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</si>
  <si>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</si>
  <si>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</si>
  <si>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</si>
  <si>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</si>
  <si>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</si>
  <si>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</si>
  <si>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</si>
  <si>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</si>
  <si>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</si>
  <si>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</si>
  <si>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</si>
  <si>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</si>
  <si>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</si>
  <si>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</si>
  <si>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</si>
  <si>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</si>
  <si>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</si>
  <si>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</si>
  <si>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</si>
  <si>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</si>
  <si>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</si>
  <si>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</si>
  <si>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</si>
  <si>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</si>
  <si>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</si>
  <si>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</si>
  <si>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</si>
  <si>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</si>
  <si>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</si>
  <si>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</si>
  <si>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</si>
  <si>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</si>
  <si>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</si>
  <si>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</si>
  <si>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</si>
  <si>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</si>
  <si>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</si>
  <si>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</si>
  <si>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</si>
  <si>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</si>
  <si>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</si>
  <si>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</si>
  <si>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</si>
  <si>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</si>
  <si>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</si>
  <si>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</si>
  <si>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</si>
  <si>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</si>
  <si>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</si>
  <si>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</si>
  <si>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</si>
  <si>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</si>
  <si>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</si>
  <si>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</si>
  <si>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</si>
  <si>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</si>
  <si>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</si>
  <si>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</si>
  <si>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</si>
  <si>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</si>
  <si>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</si>
  <si>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</si>
  <si>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</si>
  <si>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</si>
  <si>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</si>
  <si>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</si>
  <si>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</si>
  <si>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</si>
  <si>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</si>
  <si>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</si>
  <si>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</si>
  <si>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</si>
  <si>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</si>
  <si>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</si>
  <si>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</si>
  <si>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</si>
  <si>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</si>
  <si>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</si>
  <si>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</si>
  <si>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</si>
  <si>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</si>
  <si>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</si>
  <si>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</si>
  <si>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</si>
  <si>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</si>
  <si>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</si>
  <si>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</si>
  <si>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</si>
  <si>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</si>
  <si>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</si>
  <si>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</si>
  <si>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</si>
  <si>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</si>
  <si>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</si>
  <si>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</si>
  <si>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</si>
  <si>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</si>
  <si>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</si>
  <si>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</si>
  <si>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</si>
  <si>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</si>
  <si>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</si>
  <si>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</si>
  <si>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</si>
  <si>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</si>
  <si>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</si>
  <si>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</si>
  <si>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</si>
  <si>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</si>
  <si>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</si>
  <si>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</si>
  <si>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</si>
  <si>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</si>
  <si>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</si>
  <si>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</si>
  <si>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</si>
  <si>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</si>
  <si>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</si>
  <si>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</si>
  <si>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</si>
  <si>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</si>
  <si>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</si>
  <si>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</si>
  <si>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</si>
  <si>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</si>
  <si>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</si>
  <si>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</si>
  <si>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</si>
  <si>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</si>
  <si>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</si>
  <si>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</si>
  <si>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</si>
  <si>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</si>
  <si>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</si>
  <si>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</si>
  <si>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</si>
  <si>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</si>
  <si>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</si>
  <si>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</si>
  <si>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</si>
  <si>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</si>
  <si>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</si>
  <si>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</si>
  <si>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</si>
  <si>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</si>
  <si>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</si>
  <si>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</si>
  <si>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</si>
  <si>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</si>
  <si>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</si>
  <si>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</si>
  <si>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</si>
  <si>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</si>
  <si>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</si>
  <si>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</si>
  <si>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</si>
  <si>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</si>
  <si>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</si>
  <si>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</si>
  <si>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</si>
  <si>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</si>
  <si>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</si>
  <si>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</si>
  <si>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</si>
  <si>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</si>
  <si>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</si>
  <si>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</si>
  <si>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</si>
  <si>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</si>
  <si>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</si>
  <si>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</si>
  <si>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</si>
  <si>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</si>
  <si>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</si>
  <si>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</si>
  <si>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</si>
  <si>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</si>
  <si>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</si>
  <si>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</si>
  <si>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</si>
  <si>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</si>
  <si>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</si>
  <si>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</si>
  <si>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</si>
  <si>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</si>
  <si>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</si>
  <si>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</si>
  <si>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</si>
  <si>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</si>
  <si>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</si>
  <si>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</si>
  <si>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</si>
  <si>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</si>
  <si>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</si>
  <si>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</si>
  <si>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</si>
  <si>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</si>
  <si>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</si>
  <si>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</si>
  <si>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</si>
  <si>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</si>
  <si>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</si>
  <si>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</si>
  <si>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</si>
  <si>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</si>
  <si>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</si>
  <si>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</si>
  <si>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</si>
  <si>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</si>
  <si>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</si>
  <si>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</si>
  <si>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</si>
  <si>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</si>
  <si>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</si>
  <si>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</si>
  <si>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</si>
  <si>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</si>
  <si>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</si>
  <si>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</si>
  <si>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</si>
  <si>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</si>
  <si>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</si>
  <si>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</si>
  <si>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</si>
  <si>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</si>
  <si>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</si>
  <si>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</si>
  <si>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</si>
  <si>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</si>
  <si>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</si>
  <si>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</si>
  <si>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</si>
  <si>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</si>
  <si>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</si>
  <si>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</si>
  <si>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</si>
  <si>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</si>
  <si>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</si>
  <si>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</si>
  <si>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</si>
  <si>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</si>
  <si>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</si>
  <si>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</si>
  <si>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</si>
  <si>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</si>
  <si>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</si>
  <si>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</si>
  <si>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</si>
  <si>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</si>
  <si>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</si>
  <si>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</si>
  <si>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</si>
  <si>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</si>
  <si>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</si>
  <si>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</si>
  <si>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</si>
  <si>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</si>
  <si>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</si>
  <si>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</si>
  <si>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</si>
  <si>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</si>
  <si>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</si>
  <si>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</si>
  <si>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</si>
  <si>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</si>
  <si>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</si>
  <si>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</si>
  <si>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</si>
  <si>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</si>
  <si>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</si>
  <si>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</si>
  <si>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</si>
  <si>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</si>
  <si>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</si>
  <si>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</si>
  <si>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</si>
  <si>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</si>
  <si>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</si>
  <si>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</si>
  <si>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</si>
  <si>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</si>
  <si>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</si>
  <si>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</si>
  <si>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</si>
  <si>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</si>
  <si>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</si>
  <si>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</si>
  <si>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</si>
  <si>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</si>
  <si>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</si>
  <si>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</si>
  <si>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</si>
  <si>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</si>
  <si>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</si>
  <si>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</si>
  <si>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</si>
  <si>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</si>
  <si>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</si>
  <si>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</si>
  <si>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</si>
  <si>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</si>
  <si>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</si>
  <si>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</si>
  <si>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</si>
  <si>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</si>
  <si>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</si>
  <si>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</si>
  <si>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</si>
  <si>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</si>
  <si>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</si>
  <si>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</si>
  <si>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</si>
  <si>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</si>
  <si>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</si>
  <si>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</si>
  <si>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</si>
  <si>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</si>
  <si>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</si>
  <si>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</si>
  <si>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</si>
  <si>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</si>
  <si>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</si>
  <si>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</si>
  <si>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</si>
  <si>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</si>
  <si>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</si>
  <si>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</si>
  <si>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</si>
  <si>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</si>
  <si>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</si>
  <si>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</si>
  <si>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</si>
  <si>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</si>
  <si>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</si>
  <si>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</si>
  <si>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</si>
  <si>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</si>
  <si>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</si>
  <si>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</si>
  <si>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</si>
  <si>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</si>
  <si>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</si>
  <si>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</si>
  <si>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</si>
  <si>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</si>
  <si>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</si>
  <si>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</si>
  <si>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</si>
  <si>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</si>
  <si>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</si>
  <si>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</si>
  <si>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</si>
  <si>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</si>
  <si>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</si>
  <si>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</si>
  <si>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</si>
  <si>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</si>
  <si>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</si>
  <si>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</si>
  <si>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</si>
  <si>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</si>
  <si>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</si>
  <si>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</si>
  <si>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</si>
  <si>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</si>
  <si>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</si>
  <si>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</si>
  <si>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</si>
  <si>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</si>
  <si>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</si>
  <si>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</si>
  <si>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</si>
  <si>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</si>
  <si>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</si>
  <si>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</si>
  <si>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</si>
  <si>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</si>
  <si>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</si>
  <si>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</si>
  <si>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</si>
  <si>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</si>
  <si>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</si>
  <si>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</si>
  <si>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</si>
  <si>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</si>
  <si>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</si>
  <si>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</si>
  <si>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</si>
  <si>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</si>
  <si>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</si>
  <si>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</si>
  <si>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</si>
  <si>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</si>
  <si>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</si>
  <si>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</si>
  <si>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</si>
  <si>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</si>
  <si>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</si>
  <si>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</si>
  <si>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</si>
  <si>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</si>
  <si>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</si>
  <si>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</si>
  <si>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</si>
  <si>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</si>
  <si>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</si>
  <si>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</si>
  <si>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</si>
  <si>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</si>
  <si>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</si>
  <si>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</si>
  <si>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</si>
  <si>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</si>
  <si>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</si>
  <si>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</si>
  <si>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</si>
  <si>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</si>
  <si>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</si>
  <si>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</si>
  <si>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</si>
  <si>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</si>
  <si>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</si>
  <si>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</si>
  <si>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</si>
  <si>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</si>
  <si>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</si>
  <si>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</si>
  <si>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</si>
  <si>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</si>
  <si>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</si>
  <si>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</si>
  <si>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</si>
  <si>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</si>
  <si>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</si>
  <si>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</si>
  <si>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</si>
  <si>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</si>
  <si>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</si>
  <si>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</si>
  <si>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</si>
  <si>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</si>
  <si>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</si>
  <si>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</si>
  <si>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</si>
  <si>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</si>
  <si>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</si>
  <si>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</si>
  <si>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</si>
  <si>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</si>
  <si>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</si>
  <si>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</si>
  <si>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</si>
  <si>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</si>
  <si>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</si>
  <si>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</si>
  <si>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</si>
  <si>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</si>
  <si>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</si>
  <si>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</si>
  <si>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</si>
  <si>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</si>
  <si>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</si>
  <si>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</si>
  <si>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</si>
  <si>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</si>
  <si>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</si>
  <si>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</si>
  <si>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</si>
  <si>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</si>
  <si>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</si>
  <si>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</si>
  <si>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</si>
  <si>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</si>
  <si>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</si>
  <si>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</si>
  <si>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</si>
  <si>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</si>
  <si>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</si>
  <si>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</si>
  <si>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</si>
  <si>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</si>
  <si>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</si>
  <si>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</si>
  <si>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</si>
  <si>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</si>
  <si>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</si>
  <si>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</si>
  <si>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</si>
  <si>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</si>
  <si>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</si>
  <si>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</si>
  <si>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</si>
  <si>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</si>
  <si>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</si>
  <si>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</si>
  <si>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</si>
  <si>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</si>
  <si>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</si>
  <si>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</si>
  <si>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</si>
  <si>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</si>
  <si>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</si>
  <si>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</si>
  <si>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</si>
  <si>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</si>
  <si>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</si>
  <si>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</si>
  <si>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</si>
  <si>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</si>
  <si>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</si>
  <si>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</si>
  <si>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</si>
  <si>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</si>
  <si>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</si>
  <si>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</si>
  <si>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</si>
  <si>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</si>
  <si>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</si>
  <si>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</si>
  <si>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</si>
  <si>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</si>
  <si>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</si>
  <si>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</si>
  <si>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</si>
  <si>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</si>
  <si>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</si>
  <si>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</si>
  <si>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</si>
  <si>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</si>
  <si>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</si>
  <si>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</si>
  <si>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</si>
  <si>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</si>
  <si>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</si>
  <si>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</si>
  <si>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</si>
  <si>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</si>
  <si>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</si>
  <si>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</si>
  <si>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</si>
  <si>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</si>
  <si>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</si>
  <si>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</si>
  <si>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</si>
  <si>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</si>
  <si>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</si>
  <si>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</si>
  <si>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</si>
  <si>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</si>
  <si>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</si>
  <si>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</si>
  <si>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</si>
  <si>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</si>
  <si>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</si>
  <si>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</si>
  <si>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</si>
  <si>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</si>
  <si>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</si>
  <si>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</si>
  <si>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</si>
  <si>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</si>
  <si>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</si>
  <si>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</si>
  <si>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</si>
  <si>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</si>
  <si>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</si>
  <si>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</si>
  <si>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</si>
  <si>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</si>
  <si>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</si>
  <si>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</si>
  <si>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</si>
  <si>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</si>
  <si>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</si>
  <si>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</si>
  <si>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</si>
  <si>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</si>
  <si>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</si>
  <si>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</si>
  <si>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</si>
  <si>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</si>
  <si>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</si>
  <si>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</si>
  <si>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</si>
  <si>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</si>
  <si>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</si>
  <si>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</si>
  <si>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</si>
  <si>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</si>
  <si>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</si>
  <si>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</si>
  <si>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</si>
  <si>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</si>
  <si>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</si>
  <si>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</si>
  <si>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</si>
  <si>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</si>
  <si>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</si>
  <si>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</si>
  <si>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</si>
  <si>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</si>
  <si>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</si>
  <si>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</si>
  <si>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</si>
  <si>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</si>
  <si>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</si>
  <si>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</si>
  <si>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</si>
  <si>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</si>
  <si>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</si>
  <si>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</si>
  <si>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</si>
  <si>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</si>
  <si>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</si>
  <si>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</si>
  <si>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</si>
  <si>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</si>
  <si>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</si>
  <si>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</si>
  <si>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</si>
  <si>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</si>
  <si>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</si>
  <si>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</si>
  <si>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</si>
  <si>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</si>
  <si>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</si>
  <si>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</si>
  <si>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</si>
  <si>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</si>
  <si>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</si>
  <si>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</si>
  <si>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</si>
  <si>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</si>
  <si>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</si>
  <si>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</si>
  <si>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</si>
  <si>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</si>
  <si>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</si>
  <si>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</si>
  <si>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</si>
  <si>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</si>
  <si>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</si>
  <si>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</si>
  <si>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</si>
  <si>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</si>
  <si>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</si>
  <si>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</si>
  <si>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</si>
  <si>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</si>
  <si>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</si>
  <si>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</si>
  <si>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</si>
  <si>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</si>
  <si>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</si>
  <si>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</si>
  <si>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</si>
  <si>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</si>
  <si>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</si>
  <si>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</si>
  <si>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</si>
  <si>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</si>
  <si>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</si>
  <si>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</si>
  <si>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</si>
  <si>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</si>
  <si>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</si>
  <si>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</si>
  <si>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</si>
  <si>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</si>
  <si>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</si>
  <si>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</si>
  <si>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</si>
  <si>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</si>
  <si>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</si>
  <si>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</si>
  <si>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</si>
  <si>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</si>
  <si>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</si>
  <si>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</si>
  <si>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</si>
  <si>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</si>
  <si>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</si>
  <si>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</si>
  <si>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</si>
  <si>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</si>
  <si>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</si>
  <si>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</si>
  <si>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</si>
  <si>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</si>
  <si>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</si>
  <si>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</si>
  <si>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</si>
  <si>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</si>
  <si>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</si>
  <si>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</si>
  <si>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</si>
  <si>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</si>
  <si>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</si>
  <si>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</si>
  <si>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</si>
  <si>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</si>
  <si>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</si>
  <si>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</si>
  <si>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</si>
  <si>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</si>
  <si>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</si>
  <si>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</si>
  <si>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</si>
  <si>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</si>
  <si>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</si>
  <si>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</si>
  <si>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</si>
  <si>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</si>
  <si>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</si>
  <si>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</si>
  <si>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</si>
  <si>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</si>
  <si>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</si>
  <si>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</si>
  <si>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</si>
  <si>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</si>
  <si>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</si>
  <si>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</si>
  <si>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</si>
  <si>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</si>
  <si>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</si>
  <si>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</si>
  <si>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</si>
  <si>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</si>
  <si>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</si>
  <si>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</si>
  <si>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</si>
  <si>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</si>
  <si>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</si>
  <si>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</si>
  <si>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</si>
  <si>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</si>
  <si>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</si>
  <si>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</si>
  <si>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</si>
  <si>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</si>
  <si>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</si>
  <si>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</si>
  <si>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</si>
  <si>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</si>
  <si>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</si>
  <si>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</si>
  <si>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</si>
  <si>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</si>
  <si>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</si>
  <si>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</si>
  <si>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</si>
  <si>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</si>
  <si>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</si>
  <si>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</si>
  <si>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</si>
  <si>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</si>
  <si>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</si>
  <si>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</si>
  <si>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</si>
  <si>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</si>
  <si>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</si>
  <si>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</si>
  <si>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</si>
  <si>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</si>
  <si>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</si>
  <si>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</si>
  <si>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</si>
  <si>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</si>
  <si>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</si>
  <si>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</si>
  <si>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</si>
  <si>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</si>
  <si>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</si>
  <si>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</si>
  <si>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</si>
  <si>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</si>
  <si>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</si>
  <si>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</si>
  <si>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</si>
  <si>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</si>
  <si>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</si>
  <si>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</si>
  <si>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</si>
  <si>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</si>
  <si>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</si>
  <si>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</si>
  <si>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</si>
  <si>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</si>
  <si>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</si>
  <si>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</si>
  <si>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</si>
  <si>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</si>
  <si>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</si>
  <si>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</si>
  <si>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</si>
  <si>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</si>
  <si>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</si>
  <si>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</si>
  <si>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</si>
  <si>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</si>
  <si>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</si>
  <si>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</si>
  <si>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</si>
  <si>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</si>
  <si>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</si>
  <si>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</si>
  <si>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</si>
  <si>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</si>
  <si>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</si>
  <si>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</si>
  <si>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</si>
  <si>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</si>
  <si>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</si>
  <si>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</si>
  <si>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</si>
  <si>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</si>
  <si>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</si>
  <si>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</si>
  <si>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</si>
  <si>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</si>
  <si>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</si>
  <si>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</si>
  <si>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</si>
  <si>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</si>
  <si>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</si>
  <si>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</si>
  <si>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</si>
  <si>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</si>
  <si>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</si>
  <si>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</si>
  <si>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</si>
  <si>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</si>
  <si>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</si>
  <si>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</si>
  <si>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</si>
  <si>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</si>
  <si>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</si>
  <si>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</si>
  <si>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</si>
  <si>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</si>
  <si>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</si>
  <si>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</si>
  <si>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</si>
  <si>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</si>
  <si>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</si>
  <si>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</si>
  <si>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</si>
  <si>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</si>
  <si>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</si>
  <si>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</si>
  <si>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</si>
  <si>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</si>
  <si>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</si>
  <si>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</si>
  <si>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</si>
  <si>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</si>
  <si>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</si>
  <si>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</si>
  <si>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</si>
  <si>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</si>
  <si>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</si>
  <si>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</si>
  <si>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</si>
  <si>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</si>
  <si>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</si>
  <si>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</si>
  <si>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</si>
  <si>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</si>
  <si>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</si>
  <si>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</si>
  <si>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</si>
  <si>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</si>
  <si>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</si>
  <si>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</si>
  <si>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</si>
  <si>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</si>
  <si>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</si>
  <si>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</si>
  <si>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</si>
  <si>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</si>
  <si>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</si>
  <si>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</si>
  <si>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</si>
  <si>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</si>
  <si>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</si>
  <si>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</si>
  <si>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</si>
  <si>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</si>
  <si>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</si>
  <si>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</si>
  <si>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</si>
  <si>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</si>
  <si>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</si>
  <si>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</si>
  <si>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</si>
  <si>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</si>
  <si>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</si>
  <si>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</si>
  <si>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</si>
  <si>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</si>
  <si>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</si>
  <si>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</si>
  <si>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</si>
  <si>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</si>
  <si>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</si>
  <si>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</si>
  <si>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</si>
  <si>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</si>
  <si>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</si>
  <si>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</si>
  <si>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</si>
  <si>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</si>
  <si>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</si>
  <si>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</si>
  <si>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</si>
  <si>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</si>
  <si>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</si>
  <si>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</si>
  <si>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</si>
  <si>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</si>
  <si>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</si>
  <si>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</si>
  <si>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</si>
  <si>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</si>
  <si>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</si>
  <si>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</si>
  <si>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</si>
  <si>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</si>
  <si>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</si>
  <si>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</si>
  <si>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</si>
  <si>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</si>
  <si>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</si>
  <si>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</si>
  <si>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</si>
  <si>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</si>
  <si>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</si>
  <si>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</si>
  <si>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</si>
  <si>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</si>
  <si>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</si>
  <si>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</si>
  <si>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</si>
  <si>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</si>
  <si>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</si>
  <si>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</si>
  <si>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</si>
  <si>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</si>
  <si>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</si>
  <si>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</si>
  <si>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</si>
  <si>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</si>
  <si>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</si>
  <si>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</si>
  <si>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</si>
  <si>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</si>
  <si>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</si>
  <si>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</si>
  <si>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</si>
  <si>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</si>
  <si>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</si>
  <si>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</si>
  <si>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</si>
  <si>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</si>
  <si>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</si>
  <si>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</si>
  <si>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</si>
  <si>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</si>
  <si>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</si>
  <si>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</si>
  <si>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</si>
  <si>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</si>
  <si>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</si>
  <si>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</si>
  <si>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</si>
  <si>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</si>
  <si>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</si>
  <si>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</si>
  <si>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</si>
  <si>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</si>
  <si>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</si>
  <si>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</si>
  <si>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</si>
  <si>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</si>
  <si>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</si>
  <si>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</si>
  <si>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</si>
  <si>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</si>
  <si>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</si>
  <si>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</si>
  <si>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</si>
  <si>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</si>
  <si>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</si>
  <si>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</si>
  <si>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</si>
  <si>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</si>
  <si>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</si>
  <si>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</si>
  <si>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</si>
  <si>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</si>
  <si>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</si>
  <si>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</si>
  <si>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</si>
  <si>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</si>
  <si>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</si>
  <si>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</si>
  <si>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</si>
  <si>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</si>
  <si>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</si>
  <si>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</si>
  <si>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</si>
  <si>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</si>
  <si>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</si>
  <si>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</si>
  <si>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</si>
  <si>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</si>
  <si>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</si>
  <si>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</si>
  <si>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</si>
  <si>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</si>
  <si>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</si>
  <si>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</si>
  <si>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</si>
  <si>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</si>
  <si>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</si>
  <si>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</si>
  <si>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</si>
  <si>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</si>
  <si>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</si>
  <si>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</si>
  <si>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</si>
  <si>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</si>
  <si>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</si>
  <si>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</si>
  <si>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</si>
  <si>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</si>
  <si>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</si>
  <si>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</si>
  <si>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</si>
  <si>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</si>
  <si>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</si>
  <si>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</si>
  <si>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</si>
  <si>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</si>
  <si>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</si>
  <si>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</si>
  <si>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</si>
  <si>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</si>
  <si>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</si>
  <si>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</si>
  <si>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</si>
  <si>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</si>
  <si>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</si>
  <si>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</si>
  <si>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</si>
  <si>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</si>
  <si>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</si>
  <si>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</si>
  <si>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</si>
  <si>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</si>
  <si>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</si>
  <si>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</si>
  <si>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</si>
  <si>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</si>
  <si>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</si>
  <si>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</si>
  <si>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</si>
  <si>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</si>
  <si>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</si>
  <si>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</si>
  <si>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</si>
  <si>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</si>
  <si>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</si>
  <si>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</si>
  <si>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</si>
  <si>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</si>
  <si>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</si>
  <si>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</si>
  <si>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</si>
  <si>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</si>
  <si>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</si>
  <si>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</si>
  <si>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</si>
  <si>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</si>
  <si>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</si>
  <si>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</si>
  <si>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</si>
  <si>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</si>
  <si>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</si>
  <si>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</si>
  <si>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</si>
  <si>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</si>
  <si>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</si>
  <si>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</si>
  <si>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</si>
  <si>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</si>
  <si>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</si>
  <si>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</si>
  <si>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</si>
  <si>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</si>
  <si>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</si>
  <si>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</si>
  <si>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</si>
  <si>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</si>
  <si>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</si>
  <si>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</si>
  <si>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</si>
  <si>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</si>
  <si>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</si>
  <si>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</si>
  <si>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</si>
  <si>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</si>
  <si>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</si>
  <si>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</si>
  <si>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</si>
  <si>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</si>
  <si>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</si>
  <si>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</si>
  <si>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</si>
  <si>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</si>
  <si>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</si>
  <si>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</si>
  <si>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</si>
  <si>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</si>
  <si>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</si>
  <si>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</si>
  <si>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</si>
  <si>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</si>
  <si>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</si>
  <si>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</si>
  <si>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</si>
  <si>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</si>
  <si>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</si>
  <si>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</si>
  <si>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</si>
  <si>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</si>
  <si>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</si>
  <si>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</si>
  <si>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</si>
  <si>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</si>
  <si>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</si>
  <si>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</si>
  <si>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</si>
  <si>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</si>
  <si>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</si>
  <si>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</si>
  <si>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</si>
  <si>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</si>
  <si>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</si>
  <si>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</si>
  <si>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</si>
  <si>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</si>
  <si>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</si>
  <si>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</si>
  <si>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</si>
  <si>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</si>
  <si>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</si>
  <si>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</si>
  <si>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</si>
  <si>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</si>
  <si>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</si>
  <si>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</si>
  <si>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</si>
  <si>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</si>
  <si>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</si>
  <si>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</si>
  <si>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</si>
  <si>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</si>
  <si>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</si>
  <si>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</si>
  <si>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</si>
  <si>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</si>
  <si>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</si>
  <si>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</si>
  <si>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</si>
  <si>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</si>
  <si>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</si>
  <si>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</si>
  <si>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</si>
  <si>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</si>
  <si>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</si>
  <si>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</si>
  <si>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</si>
  <si>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</si>
  <si>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</si>
  <si>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</si>
  <si>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</si>
  <si>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</si>
  <si>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</si>
  <si>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</si>
  <si>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</si>
  <si>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</si>
  <si>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</si>
  <si>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</si>
  <si>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</si>
  <si>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</si>
  <si>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</si>
  <si>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</si>
  <si>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</si>
  <si>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</si>
  <si>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</si>
  <si>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</si>
  <si>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</si>
  <si>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</si>
  <si>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</si>
  <si>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</si>
  <si>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</si>
  <si>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</si>
  <si>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</si>
  <si>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</si>
  <si>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</si>
  <si>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</si>
  <si>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</si>
  <si>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</si>
  <si>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</si>
  <si>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</si>
  <si>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</si>
  <si>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</si>
  <si>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</si>
  <si>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</si>
  <si>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</si>
  <si>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</si>
  <si>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</si>
  <si>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</si>
  <si>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</si>
  <si>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</si>
  <si>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</si>
  <si>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</si>
  <si>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</si>
  <si>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</si>
  <si>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</si>
  <si>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</si>
  <si>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</si>
  <si>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</si>
  <si>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</si>
  <si>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</si>
  <si>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</si>
  <si>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</si>
  <si>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</si>
  <si>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</si>
  <si>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</si>
  <si>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</si>
  <si>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</si>
  <si>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</si>
  <si>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</si>
  <si>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</si>
  <si>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</si>
  <si>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</si>
  <si>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</si>
  <si>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</si>
  <si>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</si>
  <si>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</si>
  <si>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</si>
  <si>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</si>
  <si>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</si>
  <si>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</si>
  <si>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</si>
  <si>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</si>
  <si>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</si>
  <si>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</si>
  <si>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</si>
  <si>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</si>
  <si>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</si>
  <si>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</si>
  <si>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</si>
  <si>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</si>
  <si>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</si>
  <si>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</si>
  <si>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</si>
  <si>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</si>
  <si>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</si>
  <si>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</si>
  <si>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</si>
  <si>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</si>
  <si>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</si>
  <si>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</si>
  <si>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</si>
  <si>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</si>
  <si>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</si>
  <si>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</si>
  <si>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</si>
  <si>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</si>
  <si>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</si>
  <si>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</si>
  <si>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</si>
  <si>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</si>
  <si>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</si>
  <si>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</si>
  <si>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</si>
  <si>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</si>
  <si>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</si>
  <si>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</si>
  <si>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</si>
  <si>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</si>
  <si>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</si>
  <si>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</si>
  <si>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</si>
  <si>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</si>
  <si>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</si>
  <si>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</si>
  <si>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</si>
  <si>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</si>
  <si>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</si>
  <si>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</si>
  <si>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</si>
  <si>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</si>
  <si>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</si>
  <si>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</si>
  <si>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</si>
  <si>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</si>
  <si>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</si>
  <si>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</si>
  <si>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</si>
  <si>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</si>
  <si>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</si>
  <si>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</si>
  <si>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</si>
  <si>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</si>
  <si>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</si>
  <si>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</si>
  <si>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</si>
  <si>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</si>
  <si>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</si>
  <si>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</si>
  <si>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</si>
  <si>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</si>
  <si>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</si>
  <si>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</si>
  <si>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</si>
  <si>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</si>
  <si>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</si>
  <si>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</si>
  <si>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</si>
  <si>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</si>
  <si>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</si>
  <si>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</si>
  <si>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</si>
  <si>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</si>
  <si>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</si>
  <si>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</si>
  <si>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</si>
  <si>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</si>
  <si>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</si>
  <si>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</si>
  <si>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</si>
  <si>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</si>
  <si>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</si>
  <si>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</si>
  <si>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</si>
  <si>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</si>
  <si>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</si>
  <si>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</si>
  <si>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</si>
  <si>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</si>
  <si>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</si>
  <si>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</si>
  <si>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</si>
  <si>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</si>
  <si>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</si>
  <si>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</si>
  <si>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</si>
  <si>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</si>
  <si>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</si>
  <si>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</si>
  <si>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</si>
  <si>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</si>
  <si>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</si>
  <si>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</si>
  <si>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</si>
  <si>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</si>
  <si>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</si>
  <si>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</si>
  <si>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</si>
  <si>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</si>
  <si>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</si>
  <si>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</si>
  <si>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</si>
  <si>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</si>
  <si>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</si>
  <si>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</si>
  <si>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</si>
  <si>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</si>
  <si>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</si>
  <si>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</si>
  <si>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</si>
  <si>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</si>
  <si>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</si>
  <si>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</si>
  <si>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</si>
  <si>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</si>
  <si>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</si>
  <si>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</si>
  <si>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</si>
  <si>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</si>
  <si>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</si>
  <si>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</si>
  <si>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</si>
  <si>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</si>
  <si>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</si>
  <si>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</si>
  <si>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</si>
  <si>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</si>
  <si>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</si>
  <si>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</si>
  <si>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</si>
  <si>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</si>
  <si>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</si>
  <si>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</si>
  <si>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</si>
  <si>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</si>
  <si>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</si>
  <si>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</si>
  <si>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</si>
  <si>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</si>
  <si>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</si>
  <si>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</si>
  <si>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</si>
  <si>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</si>
  <si>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</si>
  <si>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</si>
  <si>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</si>
  <si>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</si>
  <si>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</si>
  <si>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</si>
  <si>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</si>
  <si>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</si>
  <si>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</si>
  <si>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</si>
  <si>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</si>
  <si>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</si>
  <si>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</si>
  <si>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</si>
  <si>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</si>
  <si>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</si>
  <si>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</si>
  <si>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</si>
  <si>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</si>
  <si>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</si>
  <si>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</si>
  <si>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</si>
  <si>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</si>
  <si>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</si>
  <si>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</si>
  <si>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</si>
  <si>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</si>
  <si>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</si>
  <si>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</si>
  <si>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</si>
  <si>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</si>
  <si>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</si>
  <si>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</si>
  <si>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</si>
  <si>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</si>
  <si>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</si>
  <si>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</si>
  <si>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</si>
  <si>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</si>
  <si>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</si>
  <si>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</si>
  <si>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</si>
  <si>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</si>
  <si>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</si>
  <si>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</si>
  <si>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</si>
  <si>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</si>
  <si>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</si>
  <si>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</si>
  <si>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</si>
  <si>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</si>
  <si>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</si>
  <si>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</si>
  <si>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</si>
  <si>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</si>
  <si>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</si>
  <si>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</si>
  <si>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</si>
  <si>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</si>
  <si>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</si>
  <si>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</si>
  <si>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</si>
  <si>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</si>
  <si>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</si>
  <si>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</si>
  <si>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</si>
  <si>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</si>
  <si>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</si>
  <si>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</si>
  <si>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</si>
  <si>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</si>
  <si>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</si>
  <si>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</si>
  <si>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</si>
  <si>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</si>
  <si>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</si>
  <si>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</si>
  <si>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</si>
  <si>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</si>
  <si>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</si>
  <si>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</si>
  <si>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</si>
  <si>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</si>
  <si>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</si>
  <si>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</si>
  <si>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</si>
  <si>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</si>
  <si>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</si>
  <si>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</si>
  <si>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</si>
  <si>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</si>
  <si>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</si>
  <si>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</si>
  <si>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</si>
  <si>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</si>
  <si>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</si>
  <si>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</si>
  <si>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</si>
  <si>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</si>
  <si>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</si>
  <si>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</si>
  <si>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</si>
  <si>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</si>
  <si>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</si>
  <si>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</si>
  <si>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</si>
  <si>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</si>
  <si>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</si>
  <si>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</si>
  <si>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</si>
  <si>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</si>
  <si>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</si>
  <si>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</si>
  <si>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</si>
  <si>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</si>
  <si>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</si>
  <si>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</si>
  <si>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</si>
  <si>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</si>
  <si>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</si>
  <si>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</si>
  <si>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</si>
  <si>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</si>
  <si>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</si>
  <si>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</si>
  <si>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</si>
  <si>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</si>
  <si>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</si>
  <si>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</si>
  <si>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</si>
  <si>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</si>
  <si>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</si>
  <si>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</si>
  <si>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</si>
  <si>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</si>
  <si>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</si>
  <si>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</si>
  <si>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</si>
  <si>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</si>
  <si>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</si>
  <si>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</si>
  <si>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</si>
  <si>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</si>
  <si>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</si>
  <si>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</si>
  <si>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</si>
  <si>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</si>
  <si>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</si>
  <si>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</si>
  <si>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</si>
  <si>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</si>
  <si>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</si>
  <si>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</si>
  <si>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</si>
  <si>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</si>
  <si>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</si>
  <si>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</si>
  <si>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</si>
  <si>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</si>
  <si>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</si>
  <si>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</si>
  <si>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</si>
  <si>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</si>
  <si>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</si>
  <si>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</si>
  <si>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</si>
  <si>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</si>
  <si>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</si>
  <si>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</si>
  <si>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</si>
  <si>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</si>
  <si>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</si>
  <si>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</si>
  <si>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</si>
  <si>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</si>
  <si>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</si>
  <si>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</si>
  <si>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</si>
  <si>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</si>
  <si>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</si>
  <si>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</si>
  <si>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</si>
  <si>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</si>
  <si>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</si>
  <si>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</si>
  <si>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</si>
  <si>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</si>
  <si>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</si>
  <si>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</si>
  <si>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</si>
  <si>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</si>
  <si>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</si>
  <si>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</si>
  <si>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</si>
  <si>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</si>
  <si>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</si>
  <si>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</si>
  <si>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</si>
  <si>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</si>
  <si>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</si>
  <si>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</si>
  <si>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</si>
  <si>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</si>
  <si>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</si>
  <si>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</si>
  <si>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</si>
  <si>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</si>
  <si>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</si>
  <si>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</si>
  <si>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</si>
  <si>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</si>
  <si>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</si>
  <si>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</si>
  <si>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</si>
  <si>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</si>
  <si>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</si>
  <si>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</si>
  <si>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</si>
  <si>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</si>
  <si>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</si>
  <si>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</si>
  <si>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</si>
  <si>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</si>
  <si>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</si>
  <si>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</si>
  <si>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</si>
  <si>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</si>
  <si>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</si>
  <si>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</si>
  <si>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</si>
  <si>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</si>
  <si>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</si>
  <si>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</si>
  <si>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</si>
  <si>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</si>
  <si>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</si>
  <si>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</si>
  <si>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</si>
  <si>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</si>
  <si>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</si>
  <si>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</si>
  <si>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</si>
  <si>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</si>
  <si>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</si>
  <si>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</si>
  <si>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</si>
  <si>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</si>
  <si>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</si>
  <si>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</si>
  <si>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</si>
  <si>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</si>
  <si>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</si>
  <si>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</si>
  <si>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</si>
  <si>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</si>
  <si>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</si>
  <si>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</si>
  <si>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</si>
  <si>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</si>
  <si>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</si>
  <si>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</si>
  <si>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</si>
  <si>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</si>
  <si>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</si>
  <si>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</si>
  <si>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</si>
  <si>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</si>
  <si>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</si>
  <si>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</si>
  <si>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</si>
  <si>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</si>
  <si>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</si>
  <si>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</si>
  <si>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</si>
  <si>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</si>
  <si>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</si>
  <si>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</si>
  <si>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</si>
  <si>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</si>
  <si>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</si>
  <si>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</si>
  <si>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</si>
  <si>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</si>
  <si>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</si>
  <si>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</si>
  <si>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</si>
  <si>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</si>
  <si>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</si>
  <si>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</si>
  <si>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</si>
  <si>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</si>
  <si>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</si>
  <si>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</si>
  <si>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</si>
  <si>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</si>
  <si>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</si>
  <si>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</si>
  <si>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</si>
  <si>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</si>
  <si>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</si>
  <si>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</si>
  <si>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</si>
  <si>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</si>
  <si>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</si>
  <si>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</si>
  <si>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</si>
  <si>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</si>
  <si>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</si>
  <si>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</si>
  <si>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</si>
  <si>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</si>
  <si>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</si>
  <si>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</si>
  <si>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</si>
  <si>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</si>
  <si>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</si>
  <si>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</si>
  <si>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</si>
  <si>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</si>
  <si>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</si>
  <si>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</si>
  <si>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</si>
  <si>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</si>
  <si>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</si>
  <si>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</si>
  <si>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</si>
  <si>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</si>
  <si>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</si>
  <si>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</si>
  <si>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</si>
  <si>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</si>
  <si>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</si>
  <si>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</si>
  <si>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</si>
  <si>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</si>
  <si>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</si>
  <si>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</si>
  <si>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</si>
  <si>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</si>
  <si>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</si>
  <si>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</si>
  <si>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</si>
  <si>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</si>
  <si>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</si>
  <si>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</si>
  <si>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</si>
  <si>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</si>
  <si>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</si>
  <si>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</si>
  <si>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</si>
  <si>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</si>
  <si>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</si>
  <si>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</si>
  <si>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</si>
  <si>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</si>
  <si>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</si>
  <si>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</si>
  <si>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</si>
  <si>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</si>
  <si>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</si>
  <si>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</si>
  <si>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</si>
  <si>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</si>
  <si>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</si>
  <si>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</si>
  <si>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</si>
  <si>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</si>
  <si>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</si>
  <si>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</si>
  <si>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</si>
  <si>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</si>
  <si>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</si>
  <si>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</si>
  <si>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</si>
  <si>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</si>
  <si>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</si>
  <si>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</si>
  <si>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</si>
  <si>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</si>
  <si>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</si>
  <si>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</si>
  <si>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</si>
  <si>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</si>
  <si>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</si>
  <si>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</si>
  <si>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</si>
  <si>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</si>
  <si>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</si>
  <si>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</si>
  <si>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</si>
  <si>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</si>
  <si>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</si>
  <si>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</si>
  <si>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</si>
  <si>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</si>
  <si>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</si>
  <si>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</si>
  <si>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</si>
  <si>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</si>
  <si>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</si>
  <si>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</si>
  <si>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</si>
  <si>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</si>
  <si>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</si>
  <si>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</si>
  <si>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</si>
  <si>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</si>
  <si>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</si>
  <si>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</si>
  <si>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</si>
  <si>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</si>
  <si>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</si>
  <si>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</si>
  <si>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</si>
  <si>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</si>
  <si>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</si>
  <si>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</si>
  <si>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</si>
  <si>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</si>
  <si>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</si>
  <si>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</si>
  <si>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</si>
  <si>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</si>
  <si>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</si>
  <si>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</si>
  <si>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</si>
  <si>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</si>
  <si>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</si>
  <si>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</si>
  <si>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</si>
  <si>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</si>
  <si>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</si>
  <si>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</si>
  <si>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</si>
  <si>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</si>
  <si>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</si>
  <si>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</si>
  <si>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</si>
  <si>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</si>
  <si>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</si>
  <si>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</si>
  <si>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</si>
  <si>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</si>
  <si>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</si>
  <si>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</si>
  <si>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</si>
  <si>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</si>
  <si>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</si>
  <si>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</si>
  <si>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</si>
  <si>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</si>
  <si>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</si>
  <si>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</si>
  <si>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</si>
  <si>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</si>
  <si>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</si>
  <si>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</si>
  <si>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</si>
  <si>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</si>
  <si>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</si>
  <si>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</si>
  <si>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</si>
  <si>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</si>
  <si>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</si>
  <si>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</si>
  <si>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</si>
  <si>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</si>
  <si>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</si>
  <si>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</si>
  <si>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</si>
  <si>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</si>
  <si>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</si>
  <si>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</si>
  <si>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</si>
  <si>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</si>
  <si>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</si>
  <si>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</si>
  <si>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</si>
  <si>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</si>
  <si>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</si>
  <si>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</si>
  <si>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</si>
  <si>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</si>
  <si>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</si>
  <si>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</si>
  <si>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</si>
  <si>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</si>
  <si>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</si>
  <si>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</si>
  <si>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</si>
  <si>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</si>
  <si>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</si>
  <si>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</si>
  <si>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</si>
  <si>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</si>
  <si>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</si>
  <si>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</si>
  <si>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</si>
  <si>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</si>
  <si>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</si>
  <si>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</si>
  <si>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</si>
  <si>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</si>
  <si>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</si>
  <si>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</si>
  <si>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</si>
  <si>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</si>
  <si>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</si>
  <si>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</si>
  <si>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</si>
  <si>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</si>
  <si>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</si>
  <si>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</si>
  <si>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</si>
  <si>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</si>
  <si>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</si>
  <si>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</si>
  <si>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</si>
  <si>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</si>
  <si>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</si>
  <si>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</si>
  <si>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</si>
  <si>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</si>
  <si>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</si>
  <si>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</si>
  <si>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</si>
  <si>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</si>
  <si>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</si>
  <si>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</si>
  <si>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</si>
  <si>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</si>
  <si>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</si>
  <si>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</si>
  <si>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</si>
  <si>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</si>
  <si>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</si>
  <si>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</si>
  <si>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</si>
  <si>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</si>
  <si>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</si>
  <si>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</si>
  <si>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</si>
  <si>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</si>
  <si>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</si>
  <si>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</si>
  <si>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</si>
  <si>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</si>
  <si>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</si>
  <si>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</si>
  <si>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</si>
  <si>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</si>
  <si>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</si>
  <si>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</si>
  <si>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</si>
  <si>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</si>
  <si>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</si>
  <si>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</si>
  <si>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</si>
  <si>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</si>
  <si>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</si>
  <si>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</si>
  <si>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</si>
  <si>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</si>
  <si>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</si>
  <si>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</si>
  <si>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</si>
  <si>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</si>
  <si>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</si>
  <si>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</si>
  <si>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</si>
  <si>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</si>
  <si>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</si>
  <si>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</si>
  <si>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</si>
  <si>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</si>
  <si>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</si>
  <si>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</si>
  <si>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</si>
  <si>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</si>
  <si>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</si>
  <si>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</si>
  <si>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</si>
  <si>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</si>
  <si>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</si>
  <si>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</si>
  <si>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</si>
  <si>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</si>
  <si>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</si>
  <si>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</si>
  <si>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</si>
  <si>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</si>
  <si>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</si>
  <si>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</si>
  <si>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</si>
  <si>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</si>
  <si>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</si>
  <si>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</si>
  <si>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</si>
  <si>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</si>
  <si>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</si>
  <si>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</si>
  <si>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</si>
  <si>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</si>
  <si>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</si>
  <si>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</si>
  <si>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</si>
  <si>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</si>
  <si>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</si>
  <si>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</si>
  <si>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</si>
  <si>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</si>
  <si>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</si>
  <si>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</si>
  <si>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</si>
  <si>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</si>
  <si>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</si>
  <si>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</si>
  <si>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</si>
  <si>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</si>
  <si>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</si>
  <si>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</si>
  <si>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</si>
  <si>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</si>
  <si>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</si>
  <si>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</si>
  <si>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</si>
  <si>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</si>
  <si>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</si>
  <si>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</si>
  <si>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</si>
  <si>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</si>
  <si>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</si>
  <si>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</si>
  <si>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</si>
  <si>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</si>
  <si>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</si>
  <si>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</si>
  <si>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</si>
  <si>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</si>
  <si>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</si>
  <si>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</si>
  <si>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</si>
  <si>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</si>
  <si>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</si>
  <si>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</si>
  <si>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</si>
  <si>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</si>
  <si>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</si>
  <si>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</si>
  <si>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</si>
  <si>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</si>
  <si>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</si>
  <si>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</si>
  <si>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</si>
  <si>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</si>
  <si>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</si>
  <si>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</si>
  <si>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</si>
  <si>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</si>
  <si>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</si>
  <si>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</si>
  <si>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</si>
  <si>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</si>
  <si>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</si>
  <si>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</si>
  <si>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</si>
  <si>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</si>
  <si>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</si>
  <si>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</si>
  <si>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</si>
  <si>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</si>
  <si>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</si>
  <si>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</si>
  <si>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</si>
  <si>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</si>
  <si>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</si>
  <si>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</si>
  <si>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</si>
  <si>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</si>
  <si>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</si>
  <si>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</si>
  <si>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</si>
  <si>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</si>
  <si>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</si>
  <si>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</si>
  <si>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</si>
  <si>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</si>
  <si>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</si>
  <si>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</si>
  <si>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</si>
  <si>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</si>
  <si>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</si>
  <si>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</si>
  <si>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</si>
  <si>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</si>
  <si>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</si>
  <si>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</si>
  <si>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</si>
  <si>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</si>
  <si>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</si>
  <si>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</si>
  <si>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</si>
  <si>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</si>
  <si>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</si>
  <si>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</si>
  <si>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</si>
  <si>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</si>
  <si>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</si>
  <si>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</si>
  <si>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</si>
  <si>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</si>
  <si>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</si>
  <si>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</si>
  <si>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</si>
  <si>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</si>
  <si>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</si>
  <si>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</si>
  <si>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</si>
  <si>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</si>
  <si>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</si>
  <si>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</si>
  <si>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</si>
  <si>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</si>
  <si>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</si>
  <si>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</si>
  <si>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</si>
  <si>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</si>
  <si>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</si>
  <si>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</si>
  <si>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</si>
  <si>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</si>
  <si>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</si>
  <si>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</si>
  <si>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</si>
  <si>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</si>
  <si>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</si>
  <si>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</si>
  <si>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</si>
  <si>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</si>
  <si>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</si>
  <si>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</si>
  <si>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</si>
  <si>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</si>
  <si>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</si>
  <si>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</si>
  <si>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</si>
  <si>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</si>
  <si>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</si>
  <si>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</si>
  <si>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</si>
  <si>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</si>
  <si>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</si>
  <si>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</si>
  <si>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</si>
  <si>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</si>
  <si>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</si>
  <si>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</si>
  <si>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</si>
  <si>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</si>
  <si>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</si>
  <si>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</si>
  <si>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</si>
  <si>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</si>
  <si>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</si>
  <si>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</si>
  <si>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</si>
  <si>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</si>
  <si>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</si>
  <si>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</si>
  <si>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</si>
  <si>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</si>
  <si>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</si>
  <si>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</si>
  <si>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</si>
  <si>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</si>
  <si>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</si>
  <si>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</si>
  <si>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</si>
  <si>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</si>
  <si>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</si>
  <si>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</si>
  <si>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</si>
  <si>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</si>
  <si>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</si>
  <si>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</si>
  <si>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</si>
  <si>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</si>
  <si>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</si>
  <si>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</si>
  <si>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</si>
  <si>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</si>
  <si>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</si>
  <si>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</si>
  <si>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</si>
  <si>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</si>
  <si>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</si>
  <si>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</si>
  <si>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</si>
  <si>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</si>
  <si>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</si>
  <si>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</si>
  <si>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</si>
  <si>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</si>
  <si>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</si>
  <si>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</si>
  <si>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</si>
  <si>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</si>
  <si>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</si>
  <si>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</si>
  <si>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</si>
  <si>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</si>
  <si>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</si>
  <si>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</si>
  <si>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</si>
  <si>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</si>
  <si>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</si>
  <si>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</si>
  <si>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</si>
  <si>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</si>
  <si>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</si>
  <si>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</si>
  <si>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</si>
  <si>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</si>
  <si>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</si>
  <si>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</si>
  <si>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</si>
  <si>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</si>
  <si>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</si>
  <si>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</si>
  <si>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</si>
  <si>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</si>
  <si>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</si>
  <si>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</si>
  <si>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</si>
  <si>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</si>
  <si>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</si>
  <si>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</si>
  <si>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</si>
  <si>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</si>
  <si>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</si>
  <si>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</si>
  <si>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</si>
  <si>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</si>
  <si>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</si>
  <si>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</si>
  <si>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</si>
  <si>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</si>
  <si>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</si>
  <si>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</si>
  <si>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</si>
  <si>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</si>
  <si>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</si>
  <si>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</si>
  <si>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</si>
  <si>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</si>
  <si>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</si>
  <si>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</si>
  <si>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</si>
  <si>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</si>
  <si>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</si>
  <si>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</si>
  <si>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</si>
  <si>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</si>
  <si>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</si>
  <si>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</si>
  <si>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</si>
  <si>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</si>
  <si>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</si>
  <si>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</si>
  <si>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</si>
  <si>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</si>
  <si>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</si>
  <si>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</si>
  <si>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</si>
  <si>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</si>
  <si>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</si>
  <si>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</si>
  <si>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</si>
  <si>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</si>
  <si>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</si>
  <si>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</si>
  <si>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</si>
  <si>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</si>
  <si>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</si>
  <si>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</si>
  <si>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</si>
  <si>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</si>
  <si>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</si>
  <si>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</si>
  <si>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</si>
  <si>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</si>
  <si>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</si>
  <si>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</si>
  <si>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</si>
  <si>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</si>
  <si>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</si>
  <si>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</si>
  <si>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</si>
  <si>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</si>
  <si>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</si>
  <si>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</si>
  <si>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</si>
  <si>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</si>
  <si>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</si>
  <si>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</si>
  <si>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</si>
  <si>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</si>
  <si>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</si>
  <si>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</si>
  <si>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</si>
  <si>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</si>
  <si>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</si>
  <si>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</si>
  <si>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</si>
  <si>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</si>
  <si>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</si>
  <si>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</si>
  <si>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</si>
  <si>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</si>
  <si>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</si>
  <si>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</si>
  <si>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</si>
  <si>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</si>
  <si>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</si>
  <si>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</si>
  <si>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</si>
  <si>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</si>
  <si>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</si>
  <si>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</si>
  <si>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</si>
  <si>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</si>
  <si>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</si>
  <si>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</si>
  <si>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</si>
  <si>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</si>
  <si>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</si>
  <si>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</si>
  <si>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</si>
  <si>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</si>
  <si>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</si>
  <si>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</si>
  <si>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</si>
  <si>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</si>
  <si>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</si>
  <si>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</si>
  <si>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</si>
  <si>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</si>
  <si>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</si>
  <si>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</si>
  <si>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</si>
  <si>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</si>
  <si>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</si>
  <si>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</si>
  <si>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</si>
  <si>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</si>
  <si>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</si>
  <si>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</si>
  <si>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</si>
  <si>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</si>
  <si>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</si>
  <si>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</si>
  <si>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</si>
  <si>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</si>
  <si>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</si>
  <si>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</si>
  <si>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</si>
  <si>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</si>
  <si>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</si>
  <si>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</si>
  <si>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</si>
  <si>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</si>
  <si>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</si>
  <si>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</si>
  <si>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</si>
  <si>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</si>
  <si>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</si>
  <si>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</si>
  <si>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</si>
  <si>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</si>
  <si>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</si>
  <si>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</si>
  <si>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</si>
  <si>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</si>
  <si>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</si>
  <si>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</si>
  <si>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</si>
  <si>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</si>
  <si>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</si>
  <si>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</si>
  <si>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</si>
  <si>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</si>
  <si>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</si>
  <si>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</si>
  <si>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</si>
  <si>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</si>
  <si>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</si>
  <si>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</si>
  <si>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</si>
  <si>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</si>
  <si>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</si>
  <si>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</si>
  <si>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</si>
  <si>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</si>
  <si>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</si>
  <si>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</si>
  <si>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</si>
  <si>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</si>
  <si>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</si>
  <si>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</si>
  <si>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</si>
  <si>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</si>
  <si>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</si>
  <si>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</si>
  <si>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</si>
  <si>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</si>
  <si>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</si>
  <si>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</si>
  <si>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</si>
  <si>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</si>
  <si>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</si>
  <si>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</si>
  <si>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</si>
  <si>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</si>
  <si>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</si>
  <si>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</si>
  <si>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</si>
  <si>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</si>
  <si>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</si>
  <si>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</si>
  <si>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</si>
  <si>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</si>
  <si>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</si>
  <si>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</si>
  <si>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</si>
  <si>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</si>
  <si>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</si>
  <si>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</si>
  <si>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</si>
  <si>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</si>
  <si>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</si>
  <si>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</si>
  <si>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</si>
  <si>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</si>
  <si>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</si>
  <si>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</si>
  <si>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</si>
  <si>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</si>
  <si>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</si>
  <si>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</si>
  <si>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</si>
  <si>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</si>
  <si>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</si>
  <si>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</si>
  <si>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</si>
  <si>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</si>
  <si>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</si>
  <si>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</si>
  <si>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</si>
  <si>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</si>
  <si>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</si>
  <si>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</si>
  <si>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</si>
  <si>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</si>
  <si>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</si>
  <si>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</si>
  <si>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</si>
  <si>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</si>
  <si>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</si>
  <si>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</si>
  <si>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</si>
  <si>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</si>
  <si>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</si>
  <si>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</si>
  <si>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</si>
  <si>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</si>
  <si>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</si>
  <si>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</si>
  <si>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</si>
  <si>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</si>
  <si>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</si>
  <si>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</si>
  <si>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</si>
  <si>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</si>
  <si>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</si>
  <si>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</si>
  <si>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</si>
  <si>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</si>
  <si>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</si>
  <si>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</si>
  <si>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</si>
  <si>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</si>
  <si>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</si>
  <si>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</si>
  <si>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</si>
  <si>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</si>
  <si>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</si>
  <si>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</si>
  <si>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</si>
  <si>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</si>
  <si>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</si>
  <si>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</si>
  <si>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</si>
  <si>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</si>
  <si>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</si>
  <si>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</si>
  <si>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</si>
  <si>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</si>
  <si>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</si>
  <si>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</si>
  <si>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</si>
  <si>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</si>
  <si>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</si>
  <si>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</si>
  <si>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</si>
  <si>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</si>
  <si>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</si>
  <si>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</si>
  <si>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</si>
  <si>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</si>
  <si>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</si>
  <si>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</si>
  <si>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</si>
  <si>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</si>
  <si>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</si>
  <si>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</si>
  <si>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</si>
  <si>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</si>
  <si>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</si>
  <si>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</si>
  <si>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</si>
  <si>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</si>
  <si>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</si>
  <si>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</si>
  <si>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</si>
  <si>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</si>
  <si>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</si>
  <si>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</si>
  <si>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</si>
  <si>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</si>
  <si>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</si>
  <si>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</si>
  <si>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</si>
  <si>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</si>
  <si>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</si>
  <si>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</si>
  <si>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</si>
  <si>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</si>
  <si>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</si>
  <si>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</si>
  <si>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</si>
  <si>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</si>
  <si>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</si>
  <si>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</si>
  <si>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</si>
  <si>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</si>
  <si>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</si>
  <si>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</si>
  <si>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</si>
  <si>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</si>
  <si>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</si>
  <si>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</si>
  <si>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</si>
  <si>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</si>
  <si>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</si>
  <si>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</si>
  <si>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</si>
  <si>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</si>
  <si>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</si>
  <si>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</si>
  <si>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</si>
  <si>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</si>
  <si>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</si>
  <si>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</si>
  <si>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</si>
  <si>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</si>
  <si>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</si>
  <si>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</si>
  <si>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</si>
  <si>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</si>
  <si>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</si>
  <si>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</si>
  <si>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</si>
  <si>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</si>
  <si>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</si>
  <si>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</si>
  <si>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</si>
  <si>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</si>
  <si>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</si>
  <si>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</si>
  <si>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</si>
  <si>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</si>
  <si>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</si>
  <si>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</si>
  <si>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</si>
  <si>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</si>
  <si>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</si>
  <si>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</si>
  <si>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</si>
  <si>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</si>
  <si>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</si>
  <si>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</si>
  <si>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</si>
  <si>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</si>
  <si>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</si>
  <si>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</si>
  <si>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</si>
  <si>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</si>
  <si>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</si>
  <si>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</si>
  <si>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</si>
  <si>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</si>
  <si>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</si>
  <si>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</si>
  <si>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</si>
  <si>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</si>
  <si>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</si>
  <si>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</si>
  <si>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</si>
  <si>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</si>
  <si>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</si>
  <si>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</si>
  <si>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</si>
  <si>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</si>
  <si>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</si>
  <si>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</si>
  <si>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</si>
  <si>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</si>
  <si>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</si>
  <si>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</si>
  <si>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</si>
  <si>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</si>
  <si>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</si>
  <si>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</si>
  <si>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</si>
  <si>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</si>
  <si>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</si>
  <si>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</si>
  <si>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</si>
  <si>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</si>
  <si>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</si>
  <si>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</si>
  <si>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</si>
  <si>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</si>
  <si>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</si>
  <si>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</si>
  <si>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</si>
  <si>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</si>
  <si>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</si>
  <si>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</si>
  <si>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</si>
  <si>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</si>
  <si>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</si>
  <si>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</si>
  <si>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</si>
  <si>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</si>
  <si>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</si>
  <si>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</si>
  <si>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</si>
  <si>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</si>
  <si>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</si>
  <si>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</si>
  <si>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</si>
  <si>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</si>
  <si>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</si>
  <si>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</si>
  <si>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</si>
  <si>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</si>
  <si>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</si>
  <si>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</si>
  <si>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</si>
  <si>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</si>
  <si>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</si>
  <si>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</si>
  <si>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</si>
  <si>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</si>
  <si>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</si>
  <si>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</si>
  <si>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</si>
  <si>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</si>
  <si>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</si>
  <si>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</si>
  <si>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</si>
  <si>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</si>
  <si>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</si>
  <si>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</si>
  <si>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</si>
  <si>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</si>
  <si>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</si>
  <si>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</si>
  <si>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</si>
  <si>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</si>
  <si>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</si>
  <si>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</si>
  <si>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</si>
  <si>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</si>
  <si>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</si>
  <si>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</si>
  <si>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</si>
  <si>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</si>
  <si>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</si>
  <si>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</si>
  <si>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</si>
  <si>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</si>
  <si>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</si>
  <si>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</si>
  <si>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</si>
  <si>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</si>
  <si>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</si>
  <si>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</si>
  <si>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</si>
  <si>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</si>
  <si>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</si>
  <si>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</si>
  <si>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</si>
  <si>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</si>
  <si>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</si>
  <si>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</si>
  <si>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</si>
  <si>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</si>
  <si>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</si>
  <si>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</si>
  <si>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</si>
  <si>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</si>
  <si>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</si>
  <si>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</si>
  <si>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</si>
  <si>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</si>
  <si>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</si>
  <si>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</si>
  <si>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</si>
  <si>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</si>
  <si>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</si>
  <si>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</si>
  <si>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</si>
  <si>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</si>
  <si>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</si>
  <si>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</si>
  <si>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</si>
  <si>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</si>
  <si>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</si>
  <si>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</si>
  <si>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</si>
  <si>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</si>
  <si>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</si>
  <si>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</si>
  <si>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</si>
  <si>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</si>
  <si>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</si>
  <si>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</si>
  <si>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</si>
  <si>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</si>
  <si>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</si>
  <si>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</si>
  <si>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</si>
  <si>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</si>
  <si>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</si>
  <si>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</si>
  <si>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</si>
  <si>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</si>
  <si>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</si>
  <si>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</si>
  <si>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</si>
  <si>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</si>
  <si>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</si>
  <si>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</si>
  <si>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</si>
  <si>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</si>
  <si>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</si>
  <si>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</si>
  <si>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</si>
  <si>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</si>
  <si>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</si>
  <si>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</si>
  <si>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</si>
  <si>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</si>
  <si>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</si>
  <si>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</si>
  <si>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</si>
  <si>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</si>
  <si>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</si>
  <si>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</si>
  <si>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</si>
  <si>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</si>
  <si>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</si>
  <si>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</si>
  <si>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</si>
  <si>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</si>
  <si>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</si>
  <si>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</si>
  <si>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</si>
  <si>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</si>
  <si>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</si>
  <si>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</si>
  <si>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</si>
  <si>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</si>
  <si>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</si>
  <si>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</si>
  <si>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</si>
  <si>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</si>
  <si>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</si>
  <si>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</si>
  <si>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</si>
  <si>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</si>
  <si>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</si>
  <si>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</si>
  <si>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</si>
  <si>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</si>
  <si>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</si>
  <si>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</si>
  <si>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</si>
  <si>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</si>
  <si>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</si>
  <si>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</si>
  <si>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</si>
  <si>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</si>
  <si>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</si>
  <si>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</si>
  <si>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</si>
  <si>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</si>
  <si>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</si>
  <si>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</si>
  <si>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</si>
  <si>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</si>
  <si>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</si>
  <si>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</si>
  <si>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</si>
  <si>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</si>
  <si>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</si>
  <si>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</si>
  <si>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</si>
  <si>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</si>
  <si>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</si>
  <si>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</si>
  <si>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</si>
  <si>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</si>
  <si>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</si>
  <si>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</si>
  <si>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</si>
  <si>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</si>
  <si>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</si>
  <si>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</si>
  <si>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</si>
  <si>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</si>
  <si>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</si>
  <si>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</si>
  <si>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</si>
  <si>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</si>
  <si>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</si>
  <si>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</si>
  <si>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</si>
  <si>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</si>
  <si>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</si>
  <si>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</si>
  <si>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</si>
  <si>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</si>
  <si>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</si>
  <si>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</si>
  <si>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</si>
  <si>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</si>
  <si>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</si>
  <si>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</si>
  <si>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</si>
  <si>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</si>
  <si>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</si>
  <si>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</si>
  <si>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</si>
  <si>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</si>
  <si>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</si>
  <si>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</si>
  <si>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</si>
  <si>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</si>
  <si>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</si>
  <si>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</si>
  <si>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</si>
  <si>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</si>
  <si>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</si>
  <si>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</si>
  <si>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</si>
  <si>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</si>
  <si>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</si>
  <si>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</si>
  <si>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</si>
  <si>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</si>
  <si>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</si>
  <si>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</si>
  <si>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</si>
  <si>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</si>
  <si>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</si>
  <si>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</si>
  <si>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</si>
  <si>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</si>
  <si>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</si>
  <si>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</si>
  <si>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</si>
  <si>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</si>
  <si>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</si>
  <si>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</si>
  <si>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</si>
  <si>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</si>
  <si>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</si>
  <si>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</si>
  <si>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</si>
  <si>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</si>
  <si>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</si>
  <si>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</si>
  <si>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</si>
  <si>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</si>
  <si>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</si>
  <si>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</si>
  <si>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</si>
  <si>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</si>
  <si>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</si>
  <si>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</si>
  <si>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</si>
  <si>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</si>
  <si>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</si>
  <si>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</si>
  <si>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</si>
  <si>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</si>
  <si>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</si>
  <si>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</si>
  <si>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</si>
  <si>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</si>
  <si>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</si>
  <si>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</si>
  <si>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</si>
  <si>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</si>
  <si>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</si>
  <si>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</si>
  <si>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</si>
  <si>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</si>
  <si>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</si>
  <si>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</si>
  <si>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</si>
  <si>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</si>
  <si>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</si>
  <si>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</si>
  <si>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</si>
  <si>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</si>
  <si>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</si>
  <si>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</si>
  <si>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</si>
  <si>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</si>
  <si>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</si>
  <si>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</si>
  <si>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</si>
  <si>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</si>
  <si>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</si>
  <si>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</si>
  <si>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</si>
  <si>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</si>
  <si>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</si>
  <si>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</si>
  <si>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</si>
  <si>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</si>
  <si>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</si>
  <si>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</si>
  <si>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</si>
  <si>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</si>
  <si>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</si>
  <si>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</si>
  <si>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</si>
  <si>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</si>
  <si>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</si>
  <si>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</si>
  <si>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</si>
  <si>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</si>
  <si>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</si>
  <si>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</si>
  <si>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</si>
  <si>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</si>
  <si>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</si>
  <si>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</si>
  <si>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</si>
  <si>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</si>
  <si>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</si>
  <si>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</si>
  <si>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</si>
  <si>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</si>
  <si>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</si>
  <si>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</si>
  <si>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</si>
  <si>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</si>
  <si>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</si>
  <si>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</si>
  <si>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</si>
  <si>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</si>
  <si>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</si>
  <si>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</si>
  <si>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</si>
  <si>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</si>
  <si>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</si>
  <si>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</si>
  <si>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</si>
  <si>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</si>
  <si>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</si>
  <si>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</si>
  <si>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</si>
  <si>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</si>
  <si>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</si>
  <si>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</si>
  <si>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</si>
  <si>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</si>
  <si>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</si>
  <si>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</si>
  <si>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</si>
  <si>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</si>
  <si>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</si>
  <si>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</si>
  <si>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</si>
  <si>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</si>
  <si>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</si>
  <si>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</si>
  <si>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</si>
  <si>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</si>
  <si>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</si>
  <si>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</si>
  <si>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</si>
  <si>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</si>
  <si>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</si>
  <si>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</si>
  <si>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</si>
  <si>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</si>
  <si>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</si>
  <si>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</si>
  <si>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</si>
  <si>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</si>
  <si>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</si>
  <si>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</si>
  <si>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</si>
  <si>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</si>
  <si>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</si>
  <si>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</si>
  <si>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</si>
  <si>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</si>
  <si>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</si>
  <si>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</si>
  <si>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</si>
  <si>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</si>
  <si>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</si>
  <si>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</si>
  <si>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</si>
  <si>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</si>
  <si>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</si>
  <si>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</si>
  <si>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</si>
  <si>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</si>
  <si>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</si>
  <si>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</si>
  <si>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</si>
  <si>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</si>
  <si>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</si>
  <si>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</si>
  <si>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</si>
  <si>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</si>
  <si>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</si>
  <si>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</si>
  <si>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</si>
  <si>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</si>
  <si>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</si>
  <si>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</si>
  <si>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</si>
  <si>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</si>
  <si>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</si>
  <si>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</si>
  <si>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</si>
  <si>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</si>
  <si>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</si>
  <si>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</si>
  <si>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</si>
  <si>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</si>
  <si>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</si>
  <si>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</si>
  <si>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</si>
  <si>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</si>
  <si>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</si>
  <si>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</si>
  <si>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</si>
  <si>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</si>
  <si>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</si>
  <si>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</si>
  <si>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</si>
  <si>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</si>
  <si>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</si>
  <si>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</si>
  <si>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</si>
  <si>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</si>
  <si>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</si>
  <si>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</si>
  <si>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</si>
  <si>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</si>
  <si>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</si>
  <si>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</si>
  <si>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</si>
  <si>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</si>
  <si>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</si>
  <si>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</si>
  <si>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</si>
  <si>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</si>
  <si>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</si>
  <si>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</si>
  <si>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</si>
  <si>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</si>
  <si>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</si>
  <si>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</si>
  <si>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</si>
  <si>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</si>
  <si>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</si>
  <si>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</si>
  <si>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</si>
  <si>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</si>
  <si>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</si>
  <si>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</si>
  <si>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</si>
  <si>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</si>
  <si>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</si>
  <si>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</si>
  <si>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</si>
  <si>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</si>
  <si>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</si>
  <si>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</si>
  <si>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</si>
  <si>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</si>
  <si>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</si>
  <si>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</si>
  <si>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</si>
  <si>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</si>
  <si>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</si>
  <si>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</si>
  <si>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</si>
  <si>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</si>
  <si>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</si>
  <si>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</si>
  <si>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</si>
  <si>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</si>
  <si>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</si>
  <si>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</si>
  <si>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</si>
  <si>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</si>
  <si>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</si>
  <si>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</si>
  <si>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</si>
  <si>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</si>
  <si>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</si>
  <si>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</si>
  <si>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</si>
  <si>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</si>
  <si>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</si>
  <si>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</si>
  <si>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</si>
  <si>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</si>
  <si>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</si>
  <si>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</si>
  <si>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</si>
  <si>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</si>
  <si>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</si>
  <si>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</si>
  <si>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</si>
  <si>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</si>
  <si>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</si>
  <si>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</si>
  <si>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</si>
  <si>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</si>
  <si>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</si>
  <si>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</si>
  <si>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</si>
  <si>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</si>
  <si>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</si>
  <si>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</si>
  <si>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</si>
  <si>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</si>
  <si>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</si>
  <si>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</si>
  <si>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</si>
  <si>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</si>
  <si>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</si>
  <si>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</si>
  <si>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</si>
  <si>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</si>
  <si>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</si>
  <si>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</si>
  <si>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</si>
  <si>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</si>
  <si>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</si>
  <si>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</si>
  <si>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</si>
  <si>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</si>
  <si>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</si>
  <si>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</si>
  <si>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</si>
  <si>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</si>
  <si>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</si>
  <si>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</si>
  <si>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</si>
  <si>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</si>
  <si>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</si>
  <si>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</si>
  <si>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</si>
  <si>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</si>
  <si>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</si>
  <si>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</si>
  <si>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</si>
  <si>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</si>
  <si>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</si>
  <si>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</si>
  <si>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</si>
  <si>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</si>
  <si>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</si>
  <si>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</si>
  <si>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</si>
  <si>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</si>
  <si>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</si>
  <si>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</si>
  <si>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</si>
  <si>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</si>
  <si>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</si>
  <si>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</si>
  <si>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</si>
  <si>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</si>
  <si>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</si>
  <si>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</si>
  <si>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</si>
  <si>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</si>
  <si>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</si>
  <si>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</si>
  <si>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</si>
  <si>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</si>
  <si>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</si>
  <si>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</si>
  <si>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</si>
  <si>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</si>
  <si>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</si>
  <si>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</si>
  <si>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</si>
  <si>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</si>
  <si>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</si>
  <si>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</si>
  <si>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</si>
  <si>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</si>
  <si>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</si>
  <si>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</si>
  <si>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</si>
  <si>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</si>
  <si>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</si>
  <si>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</si>
  <si>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</si>
  <si>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</si>
  <si>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</si>
  <si>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</si>
  <si>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</si>
  <si>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</si>
  <si>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</si>
  <si>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</si>
  <si>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</si>
  <si>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</si>
  <si>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</si>
  <si>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</si>
  <si>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</si>
  <si>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</si>
  <si>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</si>
  <si>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</si>
  <si>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</si>
  <si>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</si>
  <si>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</si>
  <si>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</si>
  <si>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</si>
  <si>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</si>
  <si>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</si>
  <si>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</si>
  <si>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</si>
  <si>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</si>
  <si>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</si>
  <si>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</si>
  <si>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</si>
  <si>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</si>
  <si>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</si>
  <si>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</si>
  <si>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</si>
  <si>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</si>
  <si>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</si>
  <si>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</si>
  <si>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</si>
  <si>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</si>
  <si>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</si>
  <si>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</si>
  <si>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</si>
  <si>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</si>
  <si>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</si>
  <si>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</si>
  <si>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</si>
  <si>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</si>
  <si>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</si>
  <si>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</si>
  <si>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</si>
  <si>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</si>
  <si>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</si>
  <si>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</si>
  <si>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</si>
  <si>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</si>
  <si>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</si>
  <si>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</si>
  <si>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</si>
  <si>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</si>
  <si>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</si>
  <si>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</si>
  <si>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</si>
  <si>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</si>
  <si>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</si>
  <si>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</si>
  <si>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</si>
  <si>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</si>
  <si>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</si>
  <si>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</si>
  <si>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</si>
  <si>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</si>
  <si>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</si>
  <si>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</si>
  <si>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</si>
  <si>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</si>
  <si>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</si>
  <si>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</si>
  <si>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</si>
  <si>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</si>
  <si>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</si>
  <si>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</si>
  <si>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</si>
  <si>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</si>
  <si>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</si>
  <si>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</si>
  <si>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</si>
  <si>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</si>
  <si>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</si>
  <si>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</si>
  <si>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</si>
  <si>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</si>
  <si>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</si>
  <si>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</si>
  <si>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</si>
  <si>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</si>
  <si>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</si>
  <si>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</si>
  <si>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</si>
  <si>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</si>
  <si>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</si>
  <si>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</si>
  <si>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</si>
  <si>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</si>
  <si>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</si>
  <si>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</si>
  <si>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</si>
  <si>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</si>
  <si>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</si>
  <si>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</si>
  <si>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</si>
  <si>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</si>
  <si>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</si>
  <si>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</si>
  <si>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</si>
  <si>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</si>
  <si>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</si>
  <si>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</si>
  <si>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</si>
  <si>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</si>
  <si>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</si>
  <si>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</si>
  <si>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</si>
  <si>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</si>
  <si>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</si>
  <si>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</si>
  <si>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</si>
  <si>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</si>
  <si>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</si>
  <si>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</si>
  <si>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</si>
  <si>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</si>
  <si>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</si>
  <si>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</si>
  <si>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</si>
  <si>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</si>
  <si>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</si>
  <si>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</si>
  <si>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</si>
  <si>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</si>
  <si>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</si>
  <si>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</si>
  <si>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</si>
  <si>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</si>
  <si>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</si>
  <si>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</si>
  <si>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</si>
  <si>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</si>
  <si>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</si>
  <si>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</si>
  <si>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</si>
  <si>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</si>
  <si>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</si>
  <si>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</si>
  <si>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</si>
  <si>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</si>
  <si>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</si>
  <si>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</si>
  <si>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</si>
  <si>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</si>
  <si>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</si>
  <si>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</si>
  <si>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</si>
  <si>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</si>
  <si>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</si>
  <si>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</si>
  <si>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</si>
  <si>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</si>
  <si>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</si>
  <si>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</si>
  <si>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</si>
  <si>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</si>
  <si>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</si>
  <si>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</si>
  <si>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</si>
  <si>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</si>
  <si>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</si>
  <si>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</si>
  <si>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</si>
  <si>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</si>
  <si>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</si>
  <si>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</si>
  <si>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</si>
  <si>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</si>
  <si>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</si>
  <si>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</si>
  <si>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</si>
  <si>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</si>
  <si>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</si>
  <si>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</si>
  <si>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</si>
  <si>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</si>
  <si>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</si>
  <si>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</si>
  <si>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</si>
  <si>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</si>
  <si>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</si>
  <si>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</si>
  <si>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</si>
  <si>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</si>
  <si>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</si>
  <si>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</si>
  <si>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</si>
  <si>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</si>
  <si>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</si>
  <si>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</si>
  <si>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</si>
  <si>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</si>
  <si>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</si>
  <si>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</si>
  <si>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</si>
  <si>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</si>
  <si>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</si>
  <si>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</si>
  <si>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</si>
  <si>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</si>
  <si>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</si>
  <si>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</si>
  <si>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</si>
  <si>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</si>
  <si>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</si>
  <si>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</si>
  <si>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</si>
  <si>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</si>
  <si>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</si>
  <si>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</si>
  <si>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</si>
  <si>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</si>
  <si>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</si>
  <si>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</si>
  <si>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</si>
  <si>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</si>
  <si>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</si>
  <si>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</si>
  <si>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</si>
  <si>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</si>
  <si>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</si>
  <si>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</si>
  <si>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</si>
  <si>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</si>
  <si>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</si>
  <si>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</si>
  <si>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</si>
  <si>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</si>
  <si>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</si>
  <si>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</si>
  <si>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</si>
  <si>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</si>
  <si>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</si>
  <si>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</si>
  <si>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</si>
  <si>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</si>
  <si>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</si>
  <si>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</si>
  <si>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</si>
  <si>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</si>
  <si>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</si>
  <si>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</si>
  <si>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</si>
  <si>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</si>
  <si>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</si>
  <si>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</si>
  <si>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</si>
  <si>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</si>
  <si>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</si>
  <si>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</si>
  <si>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</si>
  <si>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</si>
  <si>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</si>
  <si>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</si>
  <si>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</si>
  <si>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</si>
  <si>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</si>
  <si>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</si>
  <si>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</si>
  <si>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</si>
  <si>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</si>
  <si>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</si>
  <si>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</si>
  <si>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</si>
  <si>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</si>
  <si>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</si>
  <si>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</si>
  <si>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</si>
  <si>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</si>
  <si>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</si>
  <si>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</si>
  <si>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</si>
  <si>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</si>
  <si>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</si>
  <si>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</si>
  <si>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</si>
  <si>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</si>
  <si>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</si>
  <si>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</si>
  <si>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</si>
  <si>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</si>
  <si>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</si>
  <si>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</si>
  <si>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</si>
  <si>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</si>
  <si>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</si>
  <si>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</si>
  <si>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</si>
  <si>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</si>
  <si>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</si>
  <si>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</si>
  <si>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</si>
  <si>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</si>
  <si>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</si>
  <si>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</si>
  <si>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</si>
  <si>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</si>
  <si>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</si>
  <si>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</si>
  <si>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</si>
  <si>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</si>
  <si>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</si>
  <si>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</si>
  <si>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</si>
  <si>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</si>
  <si>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</si>
  <si>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</si>
  <si>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</si>
  <si>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</si>
  <si>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</si>
  <si>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</si>
  <si>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</si>
  <si>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</si>
  <si>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</si>
  <si>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</si>
  <si>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</si>
  <si>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</si>
  <si>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</si>
  <si>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</si>
  <si>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</si>
  <si>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</si>
  <si>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</si>
  <si>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</si>
  <si>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</si>
  <si>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</si>
  <si>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</si>
  <si>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</si>
  <si>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</si>
  <si>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</si>
  <si>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</si>
  <si>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</si>
  <si>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</si>
  <si>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</si>
  <si>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</si>
  <si>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</si>
  <si>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</si>
  <si>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</si>
  <si>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</si>
  <si>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</si>
  <si>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</si>
  <si>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</si>
  <si>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</si>
  <si>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</si>
  <si>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</si>
  <si>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</si>
  <si>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</si>
  <si>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</si>
  <si>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</si>
  <si>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</si>
  <si>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</si>
  <si>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</si>
  <si>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</si>
  <si>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</si>
  <si>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</si>
  <si>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</si>
  <si>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</si>
  <si>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</si>
  <si>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</si>
  <si>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</si>
  <si>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</si>
  <si>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</si>
  <si>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</si>
  <si>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</si>
  <si>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</si>
  <si>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</si>
  <si>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</si>
  <si>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</si>
  <si>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</si>
  <si>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</si>
  <si>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</si>
  <si>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</si>
  <si>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</si>
  <si>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</si>
  <si>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</si>
  <si>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</si>
  <si>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</si>
  <si>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</si>
  <si>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</si>
  <si>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</si>
  <si>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</si>
  <si>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</si>
  <si>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</si>
  <si>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</si>
  <si>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</si>
  <si>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</si>
  <si>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</si>
  <si>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</si>
  <si>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</si>
  <si>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</si>
  <si>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</si>
  <si>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</si>
  <si>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</si>
  <si>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</si>
  <si>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</si>
  <si>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</si>
  <si>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</si>
  <si>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</si>
  <si>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</si>
  <si>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</si>
  <si>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</si>
  <si>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</si>
  <si>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</si>
  <si>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</si>
  <si>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</si>
  <si>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</si>
  <si>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</si>
  <si>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</si>
  <si>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</si>
  <si>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</si>
  <si>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</si>
  <si>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</si>
  <si>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</si>
  <si>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</si>
  <si>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</si>
  <si>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</si>
  <si>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</si>
  <si>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</si>
  <si>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</si>
  <si>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</si>
  <si>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</si>
  <si>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</si>
  <si>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</si>
  <si>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</si>
  <si>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</si>
  <si>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</si>
  <si>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</si>
  <si>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</si>
  <si>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</si>
  <si>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</si>
  <si>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</si>
  <si>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</si>
  <si>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</si>
  <si>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</si>
  <si>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</si>
  <si>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</si>
  <si>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</si>
  <si>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</si>
  <si>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</si>
  <si>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</si>
  <si>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</si>
  <si>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</si>
  <si>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</si>
  <si>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</si>
  <si>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</si>
  <si>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</si>
  <si>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</si>
  <si>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</si>
  <si>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</si>
  <si>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</si>
  <si>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</si>
  <si>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</si>
  <si>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</si>
  <si>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</si>
  <si>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</si>
  <si>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</si>
  <si>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</si>
  <si>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</si>
  <si>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</si>
  <si>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</si>
  <si>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</si>
  <si>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</si>
  <si>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</si>
  <si>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</si>
  <si>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</si>
  <si>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</si>
  <si>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</si>
  <si>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</si>
  <si>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</si>
  <si>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</si>
  <si>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</si>
  <si>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</si>
  <si>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</si>
  <si>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</si>
  <si>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</si>
  <si>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</si>
  <si>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</si>
  <si>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</si>
  <si>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</si>
  <si>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</si>
  <si>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</si>
  <si>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</si>
  <si>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</si>
  <si>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</si>
  <si>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</si>
  <si>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</si>
  <si>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</si>
  <si>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</si>
  <si>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</si>
  <si>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</si>
  <si>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</si>
  <si>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</si>
  <si>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</si>
  <si>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</si>
  <si>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</si>
  <si>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</si>
  <si>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</si>
  <si>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</si>
  <si>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</si>
  <si>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</si>
  <si>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</si>
  <si>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</si>
  <si>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</si>
  <si>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</si>
  <si>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</si>
  <si>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</si>
  <si>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</si>
  <si>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</si>
  <si>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</si>
  <si>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</si>
  <si>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</si>
  <si>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</si>
  <si>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</si>
  <si>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</si>
  <si>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</si>
  <si>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</si>
  <si>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</si>
  <si>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</si>
  <si>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</si>
  <si>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</si>
  <si>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</si>
  <si>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</si>
  <si>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</si>
  <si>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</si>
  <si>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</si>
  <si>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</si>
  <si>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</si>
  <si>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</si>
  <si>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</si>
  <si>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</si>
  <si>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</si>
  <si>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</si>
  <si>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</si>
  <si>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</si>
  <si>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</si>
  <si>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</si>
  <si>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</si>
  <si>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</si>
  <si>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</si>
  <si>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</si>
  <si>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</si>
  <si>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</si>
  <si>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</si>
  <si>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</si>
  <si>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</si>
  <si>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</si>
  <si>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</si>
  <si>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</si>
  <si>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</si>
  <si>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</si>
  <si>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</si>
  <si>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</si>
  <si>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</si>
  <si>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</si>
  <si>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</si>
  <si>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</si>
  <si>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</si>
  <si>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</si>
  <si>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</si>
  <si>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</si>
  <si>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</si>
  <si>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</si>
  <si>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</si>
  <si>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</si>
  <si>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</si>
  <si>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</si>
  <si>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</si>
  <si>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</si>
  <si>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</si>
  <si>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</si>
  <si>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</si>
  <si>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</si>
  <si>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</si>
  <si>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</si>
  <si>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</si>
  <si>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</si>
  <si>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</si>
  <si>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</si>
  <si>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</si>
  <si>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</si>
  <si>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</si>
  <si>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</si>
  <si>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</si>
  <si>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</si>
  <si>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</si>
  <si>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</si>
  <si>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</si>
  <si>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</si>
  <si>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</si>
  <si>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</si>
  <si>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</si>
  <si>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</si>
  <si>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</si>
  <si>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</si>
  <si>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</si>
  <si>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</si>
  <si>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</si>
  <si>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</si>
  <si>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</si>
  <si>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</si>
  <si>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</si>
  <si>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</si>
  <si>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</si>
  <si>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</si>
  <si>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</si>
  <si>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</si>
  <si>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</si>
  <si>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</si>
  <si>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</si>
  <si>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</si>
  <si>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</si>
  <si>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</si>
  <si>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</si>
  <si>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</si>
  <si>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</si>
  <si>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</si>
  <si>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</si>
  <si>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</si>
  <si>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</si>
  <si>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</si>
  <si>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</si>
  <si>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</si>
  <si>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</si>
  <si>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</si>
  <si>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</si>
  <si>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</si>
  <si>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</si>
  <si>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</si>
  <si>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</si>
  <si>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</si>
  <si>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</si>
  <si>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</si>
  <si>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</si>
  <si>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</si>
  <si>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</si>
  <si>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</si>
  <si>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</si>
  <si>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</si>
  <si>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</si>
  <si>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</si>
  <si>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</si>
  <si>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</si>
  <si>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</si>
  <si>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</si>
  <si>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</si>
  <si>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</si>
  <si>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</si>
  <si>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</si>
  <si>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</si>
  <si>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</si>
  <si>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</si>
  <si>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</si>
  <si>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</si>
  <si>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</si>
  <si>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</si>
  <si>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</si>
  <si>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</si>
  <si>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</si>
  <si>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</si>
  <si>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</si>
  <si>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</si>
  <si>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</si>
  <si>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</si>
  <si>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</si>
  <si>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</si>
  <si>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</si>
  <si>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</si>
  <si>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</si>
  <si>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</si>
  <si>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</si>
  <si>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</si>
  <si>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</si>
  <si>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</si>
  <si>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</si>
  <si>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</si>
  <si>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</si>
  <si>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</si>
  <si>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</si>
  <si>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</si>
  <si>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</si>
  <si>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</si>
  <si>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</si>
  <si>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</si>
  <si>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</si>
  <si>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</si>
  <si>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</si>
  <si>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</si>
  <si>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</si>
  <si>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</si>
  <si>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</si>
  <si>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</si>
  <si>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</si>
  <si>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</si>
  <si>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</si>
  <si>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</si>
  <si>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</si>
  <si>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</si>
  <si>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</si>
  <si>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</si>
  <si>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</si>
  <si>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</si>
  <si>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</si>
  <si>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</si>
  <si>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</si>
  <si>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</si>
  <si>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</si>
  <si>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</si>
  <si>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</si>
  <si>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</si>
  <si>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</si>
  <si>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</si>
  <si>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</si>
  <si>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</si>
  <si>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</si>
  <si>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</si>
  <si>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</si>
  <si>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</si>
  <si>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</si>
  <si>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</si>
  <si>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</si>
  <si>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</si>
  <si>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</si>
  <si>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</si>
  <si>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</si>
  <si>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</si>
  <si>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</si>
  <si>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</si>
  <si>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</si>
  <si>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</si>
  <si>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</si>
  <si>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</si>
  <si>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</si>
  <si>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</si>
  <si>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</si>
  <si>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</si>
  <si>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</si>
  <si>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</si>
  <si>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</si>
  <si>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</si>
  <si>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</si>
  <si>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</si>
  <si>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</si>
  <si>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</si>
  <si>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</si>
  <si>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</si>
  <si>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</si>
  <si>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</si>
  <si>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</si>
  <si>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</si>
  <si>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</si>
  <si>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</si>
  <si>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</si>
  <si>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</si>
  <si>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</si>
  <si>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</si>
  <si>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</si>
  <si>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</si>
  <si>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</si>
  <si>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</si>
  <si>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</si>
  <si>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</si>
  <si>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</si>
  <si>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</si>
  <si>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</si>
  <si>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</si>
  <si>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</si>
  <si>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</si>
  <si>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</si>
  <si>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</si>
  <si>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</si>
  <si>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</si>
  <si>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</si>
  <si>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</si>
  <si>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</si>
  <si>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</si>
  <si>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</si>
  <si>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</si>
  <si>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</si>
  <si>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</si>
  <si>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</si>
  <si>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</si>
  <si>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</si>
  <si>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</si>
  <si>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</si>
  <si>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</si>
  <si>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</si>
  <si>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</si>
  <si>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</si>
  <si>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</si>
  <si>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</si>
  <si>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</si>
  <si>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</si>
  <si>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</si>
  <si>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</si>
  <si>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</si>
  <si>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</si>
  <si>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</si>
  <si>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</si>
  <si>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</si>
  <si>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</si>
  <si>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</si>
  <si>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</si>
  <si>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</si>
  <si>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</si>
  <si>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</si>
  <si>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</si>
  <si>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</si>
  <si>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</si>
  <si>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</si>
  <si>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</si>
  <si>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</si>
  <si>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</si>
  <si>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</si>
  <si>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</si>
  <si>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</si>
  <si>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</si>
  <si>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</si>
  <si>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</si>
  <si>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</si>
  <si>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</si>
  <si>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</si>
  <si>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</si>
  <si>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</si>
  <si>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</si>
  <si>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</si>
  <si>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</si>
  <si>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</si>
  <si>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</si>
  <si>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</si>
  <si>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</si>
  <si>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</si>
  <si>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</si>
  <si>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</si>
  <si>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</si>
  <si>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</si>
  <si>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</si>
  <si>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</si>
  <si>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</si>
  <si>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</si>
  <si>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</si>
  <si>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</si>
  <si>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</si>
  <si>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</si>
  <si>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</si>
  <si>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</si>
  <si>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</si>
  <si>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</si>
  <si>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</si>
  <si>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</si>
  <si>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</si>
  <si>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</si>
  <si>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</si>
  <si>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</si>
  <si>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</si>
  <si>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</si>
  <si>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</si>
  <si>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</si>
  <si>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</si>
  <si>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</si>
  <si>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</si>
  <si>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</si>
  <si>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</si>
  <si>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</si>
  <si>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</si>
  <si>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</si>
  <si>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</si>
  <si>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</si>
  <si>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</si>
  <si>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</si>
  <si>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</si>
  <si>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</si>
  <si>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</si>
  <si>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</si>
  <si>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</si>
  <si>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</si>
  <si>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</si>
  <si>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</si>
  <si>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</si>
  <si>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</si>
  <si>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</si>
  <si>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</si>
  <si>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</si>
  <si>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</si>
  <si>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</si>
  <si>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</si>
  <si>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</si>
  <si>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</si>
  <si>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</si>
  <si>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</si>
  <si>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</si>
  <si>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</si>
  <si>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</si>
  <si>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</si>
  <si>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</si>
  <si>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</si>
  <si>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</si>
  <si>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</si>
  <si>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</si>
  <si>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</si>
  <si>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</si>
  <si>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</si>
  <si>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</si>
  <si>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</si>
  <si>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</si>
  <si>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</si>
  <si>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</si>
  <si>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</si>
  <si>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</si>
  <si>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</si>
  <si>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</si>
  <si>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</si>
  <si>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</si>
  <si>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</si>
  <si>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</si>
  <si>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</si>
  <si>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</si>
  <si>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</si>
  <si>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</si>
  <si>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</si>
  <si>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</si>
  <si>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</si>
  <si>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</si>
  <si>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</si>
  <si>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</si>
  <si>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</si>
  <si>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</si>
  <si>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</si>
  <si>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</si>
  <si>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</si>
  <si>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</si>
  <si>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</si>
  <si>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</si>
  <si>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</si>
  <si>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</si>
  <si>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</si>
  <si>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</si>
  <si>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</si>
  <si>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</si>
  <si>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</si>
  <si>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</si>
  <si>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</si>
  <si>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</si>
  <si>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</si>
  <si>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</si>
  <si>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</si>
  <si>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</si>
  <si>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</si>
  <si>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</si>
  <si>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</si>
  <si>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</si>
  <si>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</si>
  <si>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</si>
  <si>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</si>
  <si>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</si>
  <si>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</si>
  <si>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</si>
  <si>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</si>
  <si>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</si>
  <si>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</si>
  <si>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</si>
  <si>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</si>
  <si>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</si>
  <si>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</si>
  <si>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</si>
  <si>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</si>
  <si>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</si>
  <si>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</si>
  <si>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</si>
  <si>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</si>
  <si>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</si>
  <si>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</si>
  <si>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</si>
  <si>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</si>
  <si>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</si>
  <si>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</si>
  <si>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</si>
  <si>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</si>
  <si>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</si>
  <si>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</si>
  <si>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</si>
  <si>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</si>
  <si>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</si>
  <si>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</si>
  <si>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</si>
  <si>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</si>
  <si>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</si>
  <si>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</si>
  <si>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</si>
  <si>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</si>
  <si>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</si>
  <si>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</si>
  <si>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</si>
  <si>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</si>
  <si>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</si>
  <si>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</si>
  <si>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</si>
  <si>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</si>
  <si>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</si>
  <si>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</si>
  <si>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</si>
  <si>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</si>
  <si>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</si>
  <si>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</si>
  <si>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</si>
  <si>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</si>
  <si>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</si>
  <si>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</si>
  <si>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</si>
  <si>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</si>
  <si>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</si>
  <si>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</si>
  <si>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</si>
  <si>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</si>
  <si>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</si>
  <si>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</si>
  <si>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</si>
  <si>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</si>
  <si>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</si>
  <si>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</si>
  <si>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</si>
  <si>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</si>
  <si>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</si>
  <si>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</si>
  <si>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</si>
  <si>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</si>
  <si>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</si>
  <si>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</si>
  <si>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</si>
  <si>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</si>
  <si>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</si>
  <si>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</si>
  <si>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</si>
  <si>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</si>
  <si>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</si>
  <si>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</si>
  <si>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</si>
  <si>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</si>
  <si>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</si>
  <si>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</si>
  <si>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</si>
  <si>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</si>
  <si>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</si>
  <si>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</si>
  <si>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</si>
  <si>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</si>
  <si>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</si>
  <si>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</si>
  <si>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</si>
  <si>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</si>
  <si>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</si>
  <si>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</si>
  <si>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</si>
  <si>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</si>
  <si>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</si>
  <si>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</si>
  <si>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</si>
  <si>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</si>
  <si>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</si>
  <si>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</si>
  <si>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</si>
  <si>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</si>
  <si>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</si>
  <si>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</si>
  <si>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</si>
  <si>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</si>
  <si>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</si>
  <si>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</si>
  <si>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</si>
  <si>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</si>
  <si>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</si>
  <si>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</si>
  <si>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</si>
  <si>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</si>
  <si>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</si>
  <si>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</si>
  <si>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</si>
  <si>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</si>
  <si>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</si>
  <si>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</si>
  <si>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</si>
  <si>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</si>
  <si>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</si>
  <si>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</si>
  <si>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</si>
  <si>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</si>
  <si>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</si>
  <si>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</si>
  <si>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</si>
  <si>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</si>
  <si>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</si>
  <si>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</si>
  <si>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</si>
  <si>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</si>
  <si>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</si>
  <si>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</si>
  <si>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</si>
  <si>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</si>
  <si>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</si>
  <si>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</si>
  <si>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</si>
  <si>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</si>
  <si>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</si>
  <si>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</si>
  <si>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</si>
  <si>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</si>
  <si>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</si>
  <si>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</si>
  <si>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</si>
  <si>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</si>
  <si>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</si>
  <si>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</si>
  <si>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</si>
  <si>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</si>
  <si>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</si>
  <si>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</si>
  <si>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</si>
  <si>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</si>
  <si>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</si>
  <si>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</si>
  <si>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</si>
  <si>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</si>
  <si>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</si>
  <si>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</si>
  <si>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</si>
  <si>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</si>
  <si>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</si>
  <si>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</si>
  <si>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</si>
  <si>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</si>
  <si>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</si>
  <si>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</si>
  <si>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</si>
  <si>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</si>
  <si>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</si>
  <si>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</si>
  <si>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</si>
  <si>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</si>
  <si>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</si>
  <si>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</si>
  <si>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</si>
  <si>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</si>
  <si>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</si>
  <si>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</si>
  <si>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</si>
  <si>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</si>
  <si>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</si>
  <si>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</si>
  <si>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</si>
  <si>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</si>
  <si>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</si>
  <si>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</si>
  <si>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</si>
  <si>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</si>
  <si>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</si>
  <si>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</si>
  <si>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</si>
  <si>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</si>
  <si>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</si>
  <si>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</si>
  <si>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</si>
  <si>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</si>
  <si>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</si>
  <si>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</si>
  <si>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</si>
  <si>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</si>
  <si>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</si>
  <si>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</si>
  <si>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</si>
  <si>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</si>
  <si>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</si>
  <si>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</si>
  <si>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</si>
  <si>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</si>
  <si>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</si>
  <si>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</si>
  <si>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</si>
  <si>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</si>
  <si>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</si>
  <si>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</si>
  <si>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</si>
  <si>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</si>
  <si>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</si>
  <si>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</si>
  <si>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</si>
  <si>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</si>
  <si>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</si>
  <si>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</si>
  <si>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</si>
  <si>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</si>
  <si>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</si>
  <si>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</si>
  <si>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</si>
  <si>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</si>
  <si>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</si>
  <si>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</si>
  <si>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</si>
  <si>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</si>
  <si>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</si>
  <si>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</si>
  <si>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</si>
  <si>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</si>
  <si>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</si>
  <si>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</si>
  <si>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</si>
  <si>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</si>
  <si>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</si>
  <si>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</si>
  <si>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</si>
  <si>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</si>
  <si>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</si>
  <si>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</si>
  <si>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</si>
  <si>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</si>
  <si>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</si>
  <si>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</si>
  <si>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</si>
  <si>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</si>
  <si>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</si>
  <si>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</si>
  <si>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</si>
  <si>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</si>
  <si>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</si>
  <si>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</si>
  <si>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</si>
  <si>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</si>
  <si>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</si>
  <si>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</si>
  <si>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</si>
  <si>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</si>
  <si>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</si>
  <si>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</si>
  <si>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</si>
  <si>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</si>
  <si>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</si>
  <si>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</si>
  <si>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</si>
  <si>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</si>
  <si>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</si>
  <si>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</si>
  <si>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</si>
  <si>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</si>
  <si>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</si>
  <si>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</si>
  <si>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</si>
  <si>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</si>
  <si>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</si>
  <si>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</si>
  <si>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</si>
  <si>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</si>
  <si>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</si>
  <si>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</si>
  <si>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</si>
  <si>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</si>
  <si>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</si>
  <si>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</si>
  <si>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</si>
  <si>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</si>
  <si>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</si>
  <si>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</si>
  <si>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</si>
  <si>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</si>
  <si>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</si>
  <si>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</si>
  <si>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</si>
  <si>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</si>
  <si>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</si>
  <si>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</si>
  <si>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</si>
  <si>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</si>
  <si>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</si>
  <si>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</si>
  <si>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</si>
  <si>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</si>
  <si>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</si>
  <si>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</si>
  <si>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</si>
  <si>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</si>
  <si>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</si>
  <si>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</si>
  <si>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</si>
  <si>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</si>
  <si>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</si>
  <si>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</si>
  <si>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</si>
  <si>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</si>
  <si>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</si>
  <si>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</si>
  <si>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</si>
  <si>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</si>
  <si>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</si>
  <si>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</si>
  <si>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</si>
  <si>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</si>
  <si>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</si>
  <si>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</si>
  <si>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</si>
  <si>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</si>
  <si>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</si>
  <si>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</si>
  <si>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</si>
  <si>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</si>
  <si>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</si>
  <si>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</si>
  <si>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</si>
  <si>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</si>
  <si>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</si>
  <si>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</si>
  <si>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</si>
  <si>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</si>
  <si>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</si>
  <si>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</si>
  <si>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</si>
  <si>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</si>
  <si>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</si>
  <si>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</si>
  <si>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</si>
  <si>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</si>
  <si>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</si>
  <si>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</si>
  <si>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</si>
  <si>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</si>
  <si>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</si>
  <si>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</si>
  <si>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</si>
  <si>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</si>
  <si>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</si>
  <si>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</si>
  <si>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</si>
  <si>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</si>
  <si>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</si>
  <si>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</si>
  <si>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</si>
  <si>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</si>
  <si>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</si>
  <si>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</si>
  <si>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</si>
  <si>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</si>
  <si>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</si>
  <si>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</si>
  <si>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</si>
  <si>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</si>
  <si>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</si>
  <si>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</si>
  <si>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</si>
  <si>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</si>
  <si>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</si>
  <si>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</si>
  <si>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</si>
  <si>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</si>
  <si>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</si>
  <si>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</si>
  <si>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</si>
  <si>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</si>
  <si>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</si>
  <si>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</si>
  <si>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</si>
  <si>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</si>
  <si>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</si>
  <si>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</si>
  <si>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</si>
  <si>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</si>
  <si>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</si>
  <si>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</si>
  <si>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</si>
  <si>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</si>
  <si>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</si>
  <si>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</si>
  <si>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</si>
  <si>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</si>
  <si>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</si>
  <si>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</si>
  <si>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</si>
  <si>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</si>
  <si>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</si>
  <si>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</si>
  <si>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</si>
  <si>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</si>
  <si>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</si>
  <si>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</si>
  <si>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</si>
  <si>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</si>
  <si>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</si>
  <si>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</si>
  <si>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</si>
  <si>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</si>
  <si>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</si>
  <si>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</si>
  <si>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</si>
  <si>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</si>
  <si>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</si>
  <si>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</si>
  <si>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</si>
  <si>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</si>
  <si>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</si>
  <si>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</si>
  <si>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</si>
  <si>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</si>
  <si>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</si>
  <si>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</si>
  <si>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</si>
  <si>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</si>
  <si>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</si>
  <si>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</si>
  <si>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</si>
  <si>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</si>
  <si>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</si>
  <si>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</si>
  <si>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</si>
  <si>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</si>
  <si>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</si>
  <si>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</si>
  <si>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</si>
  <si>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</si>
  <si>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</si>
  <si>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</si>
  <si>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</si>
  <si>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</si>
  <si>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</si>
  <si>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</si>
  <si>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</si>
  <si>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</si>
  <si>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</si>
  <si>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</si>
  <si>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</si>
  <si>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</si>
  <si>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</si>
  <si>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</si>
  <si>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</si>
  <si>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</si>
  <si>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</si>
  <si>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</si>
  <si>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</si>
  <si>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</si>
  <si>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</si>
  <si>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</si>
  <si>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</si>
  <si>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</si>
  <si>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</si>
  <si>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</si>
  <si>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</si>
  <si>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</si>
  <si>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</si>
  <si>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</si>
  <si>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</si>
  <si>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</si>
  <si>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</si>
  <si>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</si>
  <si>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</si>
  <si>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</si>
  <si>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</si>
  <si>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</si>
  <si>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</si>
  <si>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</si>
  <si>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</si>
  <si>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</si>
  <si>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</si>
  <si>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</si>
  <si>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</si>
  <si>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</si>
  <si>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</si>
  <si>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</si>
  <si>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</si>
  <si>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</si>
  <si>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</si>
  <si>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</si>
  <si>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</si>
  <si>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</si>
  <si>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</si>
  <si>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</si>
  <si>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</si>
  <si>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</si>
  <si>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</si>
  <si>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</si>
  <si>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</si>
  <si>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</si>
  <si>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</si>
  <si>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</si>
  <si>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</si>
  <si>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</si>
  <si>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</si>
  <si>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</si>
  <si>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</si>
  <si>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</si>
  <si>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</si>
  <si>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</si>
  <si>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</si>
  <si>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</si>
  <si>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</si>
  <si>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</si>
  <si>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</si>
  <si>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</si>
  <si>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</si>
  <si>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</si>
  <si>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</si>
  <si>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</si>
  <si>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</si>
  <si>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</si>
  <si>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</si>
  <si>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</si>
  <si>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</si>
  <si>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</si>
  <si>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</si>
  <si>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</si>
  <si>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</si>
  <si>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</si>
  <si>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</si>
  <si>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</si>
  <si>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</si>
  <si>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</si>
  <si>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</si>
  <si>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</si>
  <si>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</si>
  <si>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</si>
  <si>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</si>
  <si>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</si>
  <si>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</si>
  <si>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</si>
  <si>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</si>
  <si>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</si>
  <si>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</si>
  <si>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</si>
  <si>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</si>
  <si>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</si>
  <si>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</si>
  <si>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</si>
  <si>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</si>
  <si>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</si>
  <si>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</si>
  <si>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</si>
  <si>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</si>
  <si>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</si>
  <si>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</si>
  <si>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</si>
  <si>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</si>
  <si>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</si>
  <si>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</si>
  <si>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</si>
  <si>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</si>
  <si>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</si>
  <si>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</si>
  <si>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</si>
  <si>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</si>
  <si>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</si>
  <si>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</si>
  <si>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</si>
  <si>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</si>
  <si>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</si>
  <si>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</si>
  <si>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</si>
  <si>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</si>
  <si>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</si>
  <si>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</si>
  <si>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</si>
  <si>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</si>
  <si>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</si>
  <si>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</si>
  <si>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</si>
  <si>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</si>
  <si>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</si>
  <si>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</si>
  <si>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</si>
  <si>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</si>
  <si>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</si>
  <si>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</si>
  <si>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</si>
  <si>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</si>
  <si>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</si>
  <si>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</si>
  <si>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</si>
  <si>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</si>
  <si>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</si>
  <si>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</si>
  <si>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</si>
  <si>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</si>
  <si>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</si>
  <si>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</si>
  <si>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</si>
  <si>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</si>
  <si>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</si>
  <si>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</si>
  <si>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</si>
  <si>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</si>
  <si>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</si>
  <si>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</si>
  <si>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</si>
  <si>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</si>
  <si>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</si>
  <si>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</si>
  <si>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</si>
  <si>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</si>
  <si>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</si>
  <si>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</si>
  <si>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</si>
  <si>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</si>
  <si>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</si>
  <si>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</si>
  <si>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</si>
  <si>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</si>
  <si>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</si>
  <si>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</si>
  <si>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</si>
  <si>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</si>
  <si>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</si>
  <si>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</si>
  <si>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</si>
  <si>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</si>
  <si>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</si>
  <si>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</si>
  <si>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</si>
  <si>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</si>
  <si>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</si>
  <si>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</si>
  <si>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</si>
  <si>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</si>
  <si>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</si>
  <si>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</si>
  <si>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</si>
  <si>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</si>
  <si>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</si>
  <si>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</si>
  <si>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</si>
  <si>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</si>
  <si>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</si>
  <si>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</si>
  <si>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</si>
  <si>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</si>
  <si>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</si>
  <si>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</si>
  <si>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</si>
  <si>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</si>
  <si>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</si>
  <si>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</si>
  <si>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</si>
  <si>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</si>
  <si>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</si>
  <si>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</si>
  <si>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</si>
  <si>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</si>
  <si>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</si>
  <si>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</si>
  <si>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</si>
  <si>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</si>
  <si>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</si>
  <si>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</si>
  <si>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</si>
  <si>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</si>
  <si>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</si>
  <si>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</si>
  <si>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</si>
  <si>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</si>
  <si>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</si>
  <si>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</si>
  <si>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</si>
  <si>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</si>
  <si>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</si>
  <si>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</si>
  <si>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</si>
  <si>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</si>
  <si>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</si>
  <si>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</si>
  <si>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</si>
  <si>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</si>
  <si>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</si>
  <si>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</si>
  <si>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</si>
  <si>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</si>
  <si>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</si>
  <si>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</si>
  <si>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</si>
  <si>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</si>
  <si>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</si>
  <si>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</si>
  <si>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</si>
  <si>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</si>
  <si>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</si>
  <si>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</si>
  <si>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</si>
  <si>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</si>
  <si>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</si>
  <si>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</si>
  <si>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</si>
  <si>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</si>
  <si>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</si>
  <si>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</si>
  <si>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</si>
  <si>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</si>
  <si>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</si>
  <si>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</si>
  <si>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</si>
  <si>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</si>
  <si>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</si>
  <si>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</si>
  <si>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</si>
  <si>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</si>
  <si>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</si>
  <si>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</si>
  <si>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</si>
  <si>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</si>
  <si>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</si>
  <si>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</si>
  <si>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</si>
  <si>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</si>
  <si>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</si>
  <si>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</si>
  <si>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</si>
  <si>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</si>
  <si>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</si>
  <si>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</si>
  <si>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</si>
  <si>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</si>
  <si>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</si>
  <si>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</si>
  <si>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</si>
  <si>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</si>
  <si>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</si>
  <si>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</si>
  <si>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</si>
  <si>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</si>
  <si>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</si>
  <si>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</si>
  <si>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</si>
  <si>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</si>
  <si>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</si>
  <si>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</si>
  <si>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</si>
  <si>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</si>
  <si>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</si>
  <si>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</si>
  <si>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</si>
  <si>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</si>
  <si>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</si>
  <si>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</si>
  <si>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</si>
  <si>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</si>
  <si>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</si>
  <si>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</si>
  <si>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</si>
  <si>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</si>
  <si>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</si>
  <si>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</si>
  <si>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</si>
  <si>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</si>
  <si>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</si>
  <si>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</si>
  <si>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</si>
  <si>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</si>
  <si>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</si>
  <si>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</si>
  <si>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</si>
  <si>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</si>
  <si>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</si>
  <si>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</si>
  <si>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</si>
  <si>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</si>
  <si>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</si>
  <si>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</si>
  <si>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</si>
  <si>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</si>
  <si>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</si>
  <si>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</si>
  <si>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</si>
  <si>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</si>
  <si>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</si>
  <si>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</si>
  <si>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</si>
  <si>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</si>
  <si>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</si>
  <si>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</si>
  <si>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</si>
  <si>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</si>
  <si>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</si>
  <si>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</si>
  <si>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</si>
  <si>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</si>
  <si>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</si>
  <si>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</si>
  <si>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</si>
  <si>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</si>
  <si>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</si>
  <si>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</si>
  <si>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</si>
  <si>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</si>
  <si>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</si>
  <si>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</si>
  <si>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</si>
  <si>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</si>
  <si>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</si>
  <si>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</si>
  <si>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</si>
  <si>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</si>
  <si>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</si>
  <si>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</si>
  <si>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</si>
  <si>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</si>
  <si>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</si>
  <si>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</si>
  <si>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</si>
  <si>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</si>
  <si>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</si>
  <si>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</si>
  <si>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</si>
  <si>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</si>
  <si>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</si>
  <si>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</si>
  <si>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</si>
  <si>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</si>
  <si>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</si>
  <si>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</si>
  <si>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</si>
  <si>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</si>
  <si>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</si>
  <si>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</si>
  <si>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</si>
  <si>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</si>
  <si>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</si>
  <si>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</si>
  <si>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</si>
  <si>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</si>
  <si>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</si>
  <si>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</si>
  <si>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</si>
  <si>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</si>
  <si>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</si>
  <si>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</si>
  <si>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</si>
  <si>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</si>
  <si>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</si>
  <si>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</si>
  <si>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</si>
  <si>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</si>
  <si>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</si>
  <si>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</si>
  <si>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</si>
  <si>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</si>
  <si>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</si>
  <si>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</si>
  <si>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</si>
  <si>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</si>
  <si>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</si>
  <si>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</si>
  <si>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</si>
  <si>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</si>
  <si>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</si>
  <si>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</si>
  <si>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</si>
  <si>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</si>
  <si>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</si>
  <si>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</si>
  <si>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</si>
  <si>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</si>
  <si>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</si>
  <si>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</si>
  <si>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</si>
  <si>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</si>
  <si>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</si>
  <si>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</si>
  <si>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</si>
  <si>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</si>
  <si>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</si>
  <si>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</si>
  <si>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</si>
  <si>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</si>
  <si>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</si>
  <si>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</si>
  <si>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</si>
  <si>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</si>
  <si>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</si>
  <si>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</si>
  <si>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</si>
  <si>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</si>
  <si>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</si>
  <si>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</si>
  <si>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</si>
  <si>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</si>
  <si>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</si>
  <si>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</si>
  <si>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</si>
  <si>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</si>
  <si>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</si>
  <si>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</si>
  <si>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</si>
  <si>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</si>
  <si>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</si>
  <si>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</si>
  <si>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</si>
  <si>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</si>
  <si>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</si>
  <si>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</si>
  <si>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</si>
  <si>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</si>
  <si>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</si>
  <si>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</si>
  <si>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</si>
  <si>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</si>
  <si>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</si>
  <si>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</si>
  <si>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</si>
  <si>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</si>
  <si>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</si>
  <si>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</si>
  <si>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</si>
  <si>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</si>
  <si>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</si>
  <si>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</si>
  <si>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</si>
  <si>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</si>
  <si>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</si>
  <si>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</si>
  <si>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</si>
  <si>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</si>
  <si>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</si>
  <si>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</si>
  <si>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</si>
  <si>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</si>
  <si>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</si>
  <si>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</si>
  <si>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</si>
  <si>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</si>
  <si>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</si>
  <si>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</si>
  <si>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</si>
  <si>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</si>
  <si>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</si>
  <si>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</si>
  <si>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</si>
  <si>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</si>
  <si>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</si>
  <si>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</si>
  <si>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</si>
  <si>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</si>
  <si>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</si>
  <si>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</si>
  <si>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</si>
  <si>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</si>
  <si>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</si>
  <si>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</si>
  <si>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</si>
  <si>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</si>
  <si>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</si>
  <si>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</si>
  <si>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</si>
  <si>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</si>
  <si>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</si>
  <si>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</si>
  <si>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</si>
  <si>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</si>
  <si>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</si>
  <si>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</si>
  <si>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</si>
  <si>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</si>
  <si>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</si>
  <si>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</si>
  <si>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</si>
  <si>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</si>
  <si>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</si>
  <si>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</si>
  <si>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</si>
  <si>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</si>
  <si>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</si>
  <si>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</si>
  <si>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</si>
  <si>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</si>
  <si>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</si>
  <si>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</si>
  <si>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</si>
  <si>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</si>
  <si>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</si>
  <si>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</si>
  <si>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</si>
  <si>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</si>
  <si>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</si>
  <si>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</si>
  <si>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</si>
  <si>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</si>
  <si>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</si>
  <si>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</si>
  <si>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</si>
  <si>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</si>
  <si>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</si>
  <si>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</si>
  <si>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</si>
  <si>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</si>
  <si>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</si>
  <si>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</si>
  <si>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</si>
  <si>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</si>
  <si>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</si>
  <si>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</si>
  <si>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</si>
  <si>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</si>
  <si>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</si>
  <si>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</si>
  <si>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</si>
  <si>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</si>
  <si>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</si>
  <si>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</si>
  <si>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</si>
  <si>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</si>
  <si>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</si>
  <si>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</si>
  <si>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</si>
  <si>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</si>
  <si>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</si>
  <si>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</si>
  <si>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</si>
  <si>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</si>
  <si>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</si>
  <si>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</si>
  <si>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</si>
  <si>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</si>
  <si>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</si>
  <si>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</si>
  <si>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</si>
  <si>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</si>
  <si>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</si>
  <si>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</si>
  <si>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</si>
  <si>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</si>
  <si>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</si>
  <si>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</si>
  <si>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</si>
  <si>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</si>
  <si>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</si>
  <si>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</si>
  <si>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</si>
  <si>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</si>
  <si>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</si>
  <si>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</si>
  <si>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</si>
  <si>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</si>
  <si>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</si>
  <si>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</si>
  <si>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</si>
  <si>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</si>
  <si>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</si>
  <si>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</si>
  <si>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</si>
  <si>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</si>
  <si>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</si>
  <si>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</si>
  <si>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</si>
  <si>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</si>
  <si>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</si>
  <si>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</si>
  <si>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</si>
  <si>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</si>
  <si>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</si>
  <si>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</si>
  <si>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</si>
  <si>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</si>
  <si>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</si>
  <si>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</si>
  <si>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</si>
  <si>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</si>
  <si>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</si>
  <si>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</si>
  <si>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</si>
  <si>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</si>
  <si>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</si>
  <si>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</si>
  <si>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</si>
  <si>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</si>
  <si>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</si>
  <si>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</si>
  <si>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</si>
  <si>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</si>
  <si>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</si>
  <si>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</si>
  <si>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</si>
  <si>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</si>
  <si>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</si>
  <si>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</si>
  <si>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</si>
  <si>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</si>
  <si>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</si>
  <si>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</si>
  <si>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</si>
  <si>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</si>
  <si>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</si>
  <si>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</si>
  <si>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</si>
  <si>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</si>
  <si>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</si>
  <si>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</si>
  <si>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</si>
  <si>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</si>
  <si>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</si>
  <si>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</si>
  <si>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</si>
  <si>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</si>
  <si>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</si>
  <si>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</si>
  <si>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</si>
  <si>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</si>
  <si>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</si>
  <si>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</si>
  <si>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</si>
  <si>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</si>
  <si>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</si>
  <si>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</si>
  <si>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</si>
  <si>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</si>
  <si>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</si>
  <si>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</si>
  <si>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</si>
  <si>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</si>
  <si>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</si>
  <si>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</si>
  <si>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</si>
  <si>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</si>
  <si>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</si>
  <si>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</si>
  <si>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</si>
  <si>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</si>
  <si>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</si>
  <si>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</si>
  <si>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</si>
  <si>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</si>
  <si>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</si>
  <si>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</si>
  <si>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</si>
  <si>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</si>
  <si>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</si>
  <si>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</si>
  <si>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</si>
  <si>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</si>
  <si>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</si>
  <si>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</si>
  <si>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</si>
  <si>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</si>
  <si>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</si>
  <si>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</si>
  <si>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</si>
  <si>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</si>
  <si>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</si>
  <si>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</si>
  <si>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</si>
  <si>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</si>
  <si>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</si>
  <si>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</si>
  <si>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</si>
  <si>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</si>
  <si>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</si>
  <si>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</si>
  <si>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</si>
  <si>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</si>
  <si>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</si>
  <si>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</si>
  <si>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</si>
  <si>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</si>
  <si>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</si>
  <si>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</si>
  <si>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</si>
  <si>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</si>
  <si>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</si>
  <si>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</si>
  <si>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</si>
  <si>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</si>
  <si>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</si>
  <si>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</si>
  <si>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</si>
  <si>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</si>
  <si>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</si>
  <si>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</si>
  <si>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</si>
  <si>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</si>
  <si>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</si>
  <si>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</si>
  <si>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</si>
  <si>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</si>
  <si>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</si>
  <si>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</si>
  <si>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</si>
  <si>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</si>
  <si>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</si>
  <si>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</si>
  <si>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</si>
  <si>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</si>
  <si>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</si>
  <si>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</si>
  <si>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</si>
  <si>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</si>
  <si>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</si>
  <si>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</si>
  <si>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</si>
  <si>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</si>
  <si>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</si>
  <si>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</si>
  <si>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</si>
  <si>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</si>
  <si>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</si>
  <si>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</si>
  <si>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</si>
  <si>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</si>
  <si>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</si>
  <si>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</si>
  <si>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</si>
  <si>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</si>
  <si>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</si>
  <si>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</si>
  <si>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</si>
  <si>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</si>
  <si>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</si>
  <si>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</si>
  <si>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</si>
  <si>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</si>
  <si>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</si>
  <si>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</si>
  <si>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</si>
  <si>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</si>
  <si>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</si>
  <si>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</si>
  <si>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</si>
  <si>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</si>
  <si>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</si>
  <si>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</si>
  <si>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</si>
  <si>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</si>
  <si>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</si>
  <si>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</si>
  <si>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</si>
  <si>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</si>
  <si>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</si>
  <si>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</si>
  <si>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</si>
  <si>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</si>
  <si>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</si>
  <si>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</si>
  <si>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</si>
  <si>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</si>
  <si>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</si>
  <si>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</si>
  <si>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</si>
  <si>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</si>
  <si>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</si>
  <si>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</si>
  <si>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</si>
  <si>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</si>
  <si>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</si>
  <si>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</si>
  <si>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</si>
  <si>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</si>
  <si>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</si>
  <si>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</si>
  <si>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</si>
  <si>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</si>
  <si>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</si>
  <si>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</si>
  <si>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</si>
  <si>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</si>
  <si>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</si>
  <si>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</si>
  <si>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</si>
  <si>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</si>
  <si>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</si>
  <si>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</si>
  <si>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</si>
  <si>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</si>
  <si>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</si>
  <si>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</si>
  <si>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</si>
  <si>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</si>
  <si>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</si>
  <si>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</si>
  <si>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</si>
  <si>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</si>
  <si>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</si>
  <si>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</si>
  <si>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</si>
  <si>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</si>
  <si>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</si>
  <si>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</si>
  <si>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</si>
  <si>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</si>
  <si>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</si>
  <si>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</si>
  <si>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</si>
  <si>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</si>
  <si>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</si>
  <si>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</si>
  <si>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</si>
  <si>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</si>
  <si>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</si>
  <si>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</si>
  <si>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</si>
  <si>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</si>
  <si>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</si>
  <si>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</si>
  <si>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</si>
  <si>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</si>
  <si>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</si>
  <si>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</si>
  <si>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</si>
  <si>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</si>
  <si>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</si>
  <si>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</si>
  <si>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</si>
  <si>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</si>
  <si>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</si>
  <si>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</si>
  <si>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</si>
  <si>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</si>
  <si>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</si>
  <si>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</si>
  <si>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</si>
  <si>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</si>
  <si>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</si>
  <si>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</si>
  <si>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</si>
  <si>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</si>
  <si>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</si>
  <si>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</si>
  <si>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</si>
  <si>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</si>
  <si>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</si>
  <si>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</si>
  <si>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</si>
  <si>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</si>
  <si>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</si>
  <si>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</si>
  <si>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</si>
  <si>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</si>
  <si>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</si>
  <si>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</si>
  <si>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</si>
  <si>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</si>
  <si>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</si>
  <si>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</si>
  <si>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</si>
  <si>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</si>
  <si>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</si>
  <si>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</si>
  <si>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</si>
  <si>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</si>
  <si>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</si>
  <si>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</si>
  <si>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</si>
  <si>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</si>
  <si>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</si>
  <si>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</si>
  <si>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</si>
  <si>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</si>
  <si>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</si>
  <si>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</si>
  <si>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</si>
  <si>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</si>
  <si>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</si>
  <si>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</si>
  <si>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</si>
  <si>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</si>
  <si>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</si>
  <si>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</si>
  <si>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</si>
  <si>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</si>
  <si>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</si>
  <si>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</si>
  <si>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</si>
  <si>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</si>
  <si>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</si>
  <si>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</si>
  <si>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</si>
  <si>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</si>
  <si>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</si>
  <si>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</si>
  <si>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</si>
  <si>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</si>
  <si>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</si>
  <si>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</si>
  <si>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</si>
  <si>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</si>
  <si>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</si>
  <si>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</si>
  <si>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</si>
  <si>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</si>
  <si>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</si>
  <si>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</si>
  <si>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</si>
  <si>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</si>
  <si>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</si>
  <si>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</si>
  <si>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</si>
  <si>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</si>
  <si>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</si>
  <si>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</si>
  <si>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</si>
  <si>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</si>
  <si>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</si>
  <si>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</si>
  <si>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</si>
  <si>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</si>
  <si>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</si>
  <si>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</si>
  <si>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</si>
  <si>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</si>
  <si>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</si>
  <si>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</si>
  <si>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</si>
  <si>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</si>
  <si>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</si>
  <si>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</si>
  <si>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</si>
  <si>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</si>
  <si>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</si>
  <si>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</si>
  <si>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</si>
  <si>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</si>
  <si>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</si>
  <si>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</si>
  <si>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</si>
  <si>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</si>
  <si>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</si>
  <si>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</si>
  <si>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</si>
  <si>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</si>
  <si>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</si>
  <si>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</si>
  <si>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</si>
  <si>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</si>
  <si>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</si>
  <si>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</si>
  <si>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</si>
  <si>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</si>
  <si>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</si>
  <si>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</si>
  <si>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</si>
  <si>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</si>
  <si>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</si>
  <si>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</si>
  <si>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</si>
  <si>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</si>
  <si>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</si>
  <si>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</si>
  <si>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</si>
  <si>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</si>
  <si>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</si>
  <si>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</si>
  <si>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</si>
  <si>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</si>
  <si>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</si>
  <si>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</si>
  <si>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</si>
  <si>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</si>
  <si>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</si>
  <si>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</si>
  <si>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</si>
  <si>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</si>
  <si>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</si>
  <si>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</si>
  <si>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</si>
  <si>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</si>
  <si>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</si>
  <si>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</si>
  <si>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</si>
  <si>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</si>
  <si>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</si>
  <si>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</si>
  <si>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</si>
  <si>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</si>
  <si>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</si>
  <si>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</si>
  <si>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</si>
  <si>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</si>
  <si>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</si>
  <si>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</si>
  <si>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</si>
  <si>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</si>
  <si>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</si>
  <si>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</si>
  <si>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</si>
  <si>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</si>
  <si>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</si>
  <si>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</si>
  <si>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</si>
  <si>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</si>
  <si>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</si>
  <si>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</si>
  <si>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</si>
  <si>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</si>
  <si>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</si>
  <si>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</si>
  <si>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</si>
  <si>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</si>
  <si>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</si>
  <si>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</si>
  <si>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</si>
  <si>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</si>
  <si>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</si>
  <si>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</si>
  <si>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</si>
  <si>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</si>
  <si>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</si>
  <si>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</si>
  <si>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</si>
  <si>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</si>
  <si>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</si>
  <si>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</si>
  <si>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</si>
  <si>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</si>
  <si>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</si>
  <si>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</si>
  <si>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</si>
  <si>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</si>
  <si>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</si>
  <si>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</si>
  <si>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</si>
  <si>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</si>
  <si>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</si>
  <si>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</si>
  <si>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</si>
  <si>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</si>
  <si>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</si>
  <si>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</si>
  <si>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</si>
  <si>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</si>
  <si>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</si>
  <si>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</si>
  <si>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</si>
  <si>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</si>
  <si>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</si>
  <si>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</si>
  <si>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</si>
  <si>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</si>
  <si>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</si>
  <si>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</si>
  <si>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</si>
  <si>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</si>
  <si>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</si>
  <si>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</si>
  <si>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</si>
  <si>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</si>
  <si>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</si>
  <si>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</si>
  <si>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</si>
  <si>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</si>
  <si>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</si>
  <si>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</si>
  <si>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</si>
  <si>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</si>
  <si>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</si>
  <si>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</si>
  <si>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</si>
  <si>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</si>
  <si>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</si>
  <si>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</si>
  <si>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</si>
  <si>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</si>
  <si>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</si>
  <si>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</si>
  <si>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</si>
  <si>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</si>
  <si>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</si>
  <si>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</si>
  <si>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</si>
  <si>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</si>
  <si>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</si>
  <si>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</si>
  <si>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</si>
  <si>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</si>
  <si>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</si>
  <si>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</si>
  <si>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</si>
  <si>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</si>
  <si>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</si>
  <si>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</si>
  <si>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</si>
  <si>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</si>
  <si>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</si>
  <si>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</si>
  <si>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</si>
  <si>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</si>
  <si>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</si>
  <si>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</si>
  <si>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</si>
  <si>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</si>
  <si>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</si>
  <si>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</si>
  <si>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</si>
  <si>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</si>
  <si>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</si>
  <si>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</si>
  <si>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</si>
  <si>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</si>
  <si>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</si>
  <si>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</si>
  <si>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</si>
  <si>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</si>
  <si>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</si>
  <si>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</si>
  <si>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</si>
  <si>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</si>
  <si>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</si>
  <si>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</si>
  <si>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</si>
  <si>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</si>
  <si>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</si>
  <si>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</si>
  <si>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</si>
  <si>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</si>
  <si>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</si>
  <si>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</si>
  <si>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</si>
  <si>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</si>
  <si>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</si>
  <si>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</si>
  <si>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</si>
  <si>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</si>
  <si>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</si>
  <si>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</si>
  <si>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</si>
  <si>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</si>
  <si>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</si>
  <si>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</si>
  <si>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</si>
  <si>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</si>
  <si>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</si>
  <si>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</si>
  <si>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</si>
  <si>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</si>
  <si>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</si>
  <si>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</si>
  <si>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</si>
  <si>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</si>
  <si>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</si>
  <si>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</si>
  <si>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</si>
  <si>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</si>
  <si>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</si>
  <si>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</si>
  <si>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</si>
  <si>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</si>
  <si>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</si>
  <si>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</si>
  <si>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</si>
  <si>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</si>
  <si>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</si>
  <si>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</si>
  <si>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</si>
  <si>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</si>
  <si>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</si>
  <si>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</si>
  <si>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</si>
  <si>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</si>
  <si>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</si>
  <si>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</si>
  <si>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</si>
  <si>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</si>
  <si>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</si>
  <si>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</si>
  <si>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</si>
  <si>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</si>
  <si>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</si>
  <si>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</si>
  <si>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</si>
  <si>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</si>
  <si>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</si>
  <si>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</si>
  <si>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</si>
  <si>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</si>
  <si>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</si>
  <si>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</si>
  <si>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</si>
  <si>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</si>
  <si>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</si>
  <si>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</si>
  <si>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</si>
  <si>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</si>
  <si>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</si>
  <si>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</si>
  <si>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</si>
  <si>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</si>
  <si>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</si>
  <si>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</si>
  <si>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</si>
  <si>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</si>
  <si>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</si>
  <si>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</si>
  <si>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</si>
  <si>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</si>
  <si>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</si>
  <si>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</si>
  <si>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</si>
  <si>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</si>
  <si>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</si>
  <si>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</si>
  <si>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</si>
  <si>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</si>
  <si>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</si>
  <si>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</si>
  <si>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</si>
  <si>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</si>
  <si>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</si>
  <si>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</si>
  <si>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</si>
  <si>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</si>
  <si>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</si>
  <si>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</si>
  <si>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</si>
  <si>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</si>
  <si>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</si>
  <si>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</si>
  <si>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</si>
  <si>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</si>
  <si>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</si>
  <si>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</si>
  <si>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</si>
  <si>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</si>
  <si>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</si>
  <si>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</si>
  <si>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</si>
  <si>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</si>
  <si>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</si>
  <si>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</si>
  <si>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</si>
  <si>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</si>
  <si>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</si>
  <si>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</si>
  <si>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</si>
  <si>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</si>
  <si>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</si>
  <si>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</si>
  <si>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</si>
  <si>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</si>
  <si>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</si>
  <si>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</si>
  <si>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</si>
  <si>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</si>
  <si>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</si>
  <si>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</si>
  <si>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</si>
  <si>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</si>
  <si>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</si>
  <si>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</si>
  <si>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</si>
  <si>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</si>
  <si>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</si>
  <si>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</si>
  <si>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</si>
  <si>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</si>
  <si>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</si>
  <si>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</si>
  <si>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</si>
  <si>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</si>
  <si>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</si>
  <si>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</si>
  <si>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</si>
  <si>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</si>
  <si>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</si>
  <si>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</si>
  <si>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</si>
  <si>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</si>
  <si>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</si>
  <si>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</si>
  <si>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</si>
  <si>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</si>
  <si>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</si>
  <si>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</si>
  <si>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</si>
  <si>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</si>
  <si>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</si>
  <si>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</si>
  <si>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</si>
  <si>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</si>
  <si>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</si>
  <si>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</si>
  <si>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</si>
  <si>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</si>
  <si>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</si>
  <si>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</si>
  <si>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</si>
  <si>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</si>
  <si>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</si>
  <si>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</si>
  <si>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</si>
  <si>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</si>
  <si>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</si>
  <si>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</si>
  <si>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</si>
  <si>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</si>
  <si>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</si>
  <si>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</si>
  <si>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</si>
  <si>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</si>
  <si>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</si>
  <si>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</si>
  <si>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</si>
  <si>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</si>
  <si>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</si>
  <si>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</si>
  <si>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</si>
  <si>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</si>
  <si>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</si>
  <si>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</si>
  <si>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</si>
  <si>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</si>
  <si>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</si>
  <si>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</si>
  <si>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</si>
  <si>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</si>
  <si>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</si>
  <si>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</si>
  <si>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</si>
  <si>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</si>
  <si>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</si>
  <si>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</si>
  <si>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</si>
  <si>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</si>
  <si>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</si>
  <si>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</si>
  <si>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</si>
  <si>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</si>
  <si>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</si>
  <si>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</si>
  <si>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</si>
  <si>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</si>
  <si>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</si>
  <si>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</si>
  <si>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</si>
  <si>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</si>
  <si>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</si>
  <si>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</si>
  <si>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</si>
  <si>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</si>
  <si>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</si>
  <si>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</si>
  <si>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</si>
  <si>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</si>
  <si>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</si>
  <si>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</si>
  <si>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</si>
  <si>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</si>
  <si>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</si>
  <si>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</si>
  <si>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</si>
  <si>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</si>
  <si>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</si>
  <si>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</si>
  <si>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</si>
  <si>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</si>
  <si>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</si>
  <si>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</si>
  <si>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</si>
  <si>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</si>
  <si>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</si>
  <si>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</si>
  <si>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</si>
  <si>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</si>
  <si>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</si>
  <si>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</si>
  <si>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</si>
  <si>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</si>
  <si>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</si>
  <si>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</si>
  <si>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</si>
  <si>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</si>
  <si>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</si>
  <si>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</si>
  <si>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</si>
  <si>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</si>
  <si>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</si>
  <si>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</si>
  <si>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</si>
  <si>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</si>
  <si>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</si>
  <si>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</si>
  <si>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</si>
  <si>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</si>
  <si>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</si>
  <si>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</si>
  <si>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</si>
  <si>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</si>
  <si>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</si>
  <si>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</si>
  <si>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</si>
  <si>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</si>
  <si>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</si>
  <si>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</si>
  <si>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</si>
  <si>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</si>
  <si>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</si>
  <si>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</si>
  <si>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</si>
  <si>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</si>
  <si>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</si>
  <si>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</si>
  <si>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</si>
  <si>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</si>
  <si>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</si>
  <si>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</si>
  <si>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</si>
  <si>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</si>
  <si>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</si>
  <si>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</si>
  <si>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</si>
  <si>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</si>
  <si>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</si>
  <si>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</si>
  <si>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</si>
  <si>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</si>
  <si>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</si>
  <si>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</si>
  <si>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</si>
  <si>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</si>
  <si>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</si>
  <si>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</si>
  <si>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</si>
  <si>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</si>
  <si>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</si>
  <si>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</si>
  <si>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</si>
  <si>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</si>
  <si>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</si>
  <si>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</si>
  <si>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</si>
  <si>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</si>
  <si>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</si>
  <si>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</si>
  <si>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</si>
  <si>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</si>
  <si>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</si>
  <si>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</si>
  <si>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</si>
  <si>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</si>
  <si>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</si>
  <si>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</si>
  <si>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</si>
  <si>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</si>
  <si>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</si>
  <si>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</si>
  <si>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</si>
  <si>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</si>
  <si>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</si>
  <si>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</si>
  <si>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</si>
  <si>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</si>
  <si>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</si>
  <si>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</si>
  <si>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</si>
  <si>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</si>
  <si>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</si>
  <si>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</si>
  <si>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</si>
  <si>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</si>
  <si>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</si>
  <si>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</si>
  <si>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</si>
  <si>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</si>
  <si>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</si>
  <si>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</si>
  <si>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</si>
  <si>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</si>
  <si>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</si>
  <si>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</si>
  <si>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</si>
  <si>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</si>
  <si>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</si>
  <si>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</si>
  <si>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</si>
  <si>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</si>
  <si>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</si>
  <si>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</si>
  <si>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</si>
  <si>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</si>
  <si>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</si>
  <si>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</si>
  <si>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</si>
  <si>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</si>
  <si>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</si>
  <si>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</si>
  <si>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</si>
  <si>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</si>
  <si>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</si>
  <si>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</si>
  <si>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</si>
  <si>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</si>
  <si>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</si>
  <si>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</si>
  <si>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</si>
  <si>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</si>
  <si>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</si>
  <si>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</si>
  <si>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</si>
  <si>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</si>
  <si>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</si>
  <si>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</si>
  <si>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</si>
  <si>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</si>
  <si>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</si>
  <si>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</si>
  <si>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</si>
  <si>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</si>
  <si>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</si>
  <si>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</si>
  <si>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</si>
  <si>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</si>
  <si>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</si>
  <si>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</si>
  <si>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</si>
  <si>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</si>
  <si>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</si>
  <si>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</si>
  <si>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</si>
  <si>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</si>
  <si>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</si>
  <si>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</si>
  <si>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</si>
  <si>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</si>
  <si>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</si>
  <si>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</si>
  <si>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</si>
  <si>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</si>
  <si>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</si>
  <si>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</si>
  <si>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</si>
  <si>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</si>
  <si>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</si>
  <si>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</si>
  <si>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</si>
  <si>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</si>
  <si>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</si>
  <si>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</si>
  <si>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</si>
  <si>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</si>
  <si>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</si>
  <si>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</si>
  <si>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</si>
  <si>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</si>
  <si>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</si>
  <si>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</si>
  <si>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</si>
  <si>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</si>
  <si>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</si>
  <si>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</si>
  <si>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</si>
  <si>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</si>
  <si>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</si>
  <si>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</si>
  <si>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</si>
  <si>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</si>
  <si>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</si>
  <si>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</si>
  <si>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</si>
  <si>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</si>
  <si>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</si>
  <si>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</si>
  <si>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</si>
  <si>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</si>
  <si>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</si>
  <si>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</si>
  <si>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</si>
  <si>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</si>
  <si>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</si>
  <si>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</si>
  <si>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</si>
  <si>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</si>
  <si>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</si>
  <si>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</si>
  <si>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</si>
  <si>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</si>
  <si>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</si>
  <si>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</si>
  <si>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</si>
  <si>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</si>
  <si>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</si>
  <si>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</si>
  <si>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</si>
  <si>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</si>
  <si>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</si>
  <si>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</si>
  <si>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</si>
  <si>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</si>
  <si>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</si>
  <si>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</si>
  <si>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</si>
  <si>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</si>
  <si>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</si>
  <si>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</si>
  <si>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</si>
  <si>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</si>
  <si>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</si>
  <si>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</si>
  <si>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</si>
  <si>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</si>
  <si>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</si>
  <si>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</si>
  <si>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</si>
  <si>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</si>
  <si>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</si>
  <si>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</si>
  <si>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</si>
  <si>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</si>
  <si>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</si>
  <si>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</si>
  <si>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</si>
  <si>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</si>
  <si>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</si>
  <si>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</si>
  <si>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</si>
  <si>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</si>
  <si>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</si>
  <si>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</si>
  <si>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</si>
  <si>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</si>
  <si>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</si>
  <si>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</si>
  <si>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</si>
  <si>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</si>
  <si>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</si>
  <si>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</si>
  <si>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</si>
  <si>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</si>
  <si>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</si>
  <si>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</si>
  <si>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</si>
  <si>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</si>
  <si>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</si>
  <si>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</si>
  <si>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</si>
  <si>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</si>
  <si>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</si>
  <si>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</si>
  <si>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</si>
  <si>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</si>
  <si>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</si>
  <si>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</si>
  <si>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</si>
  <si>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</si>
  <si>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</si>
  <si>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</si>
  <si>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</si>
  <si>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</si>
  <si>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</si>
  <si>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</si>
  <si>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</si>
  <si>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</si>
  <si>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</si>
  <si>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</si>
  <si>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</si>
  <si>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</si>
  <si>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</si>
  <si>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</si>
  <si>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</si>
  <si>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</si>
  <si>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</si>
  <si>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</si>
  <si>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</si>
  <si>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</si>
  <si>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</si>
  <si>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</si>
  <si>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</si>
  <si>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</si>
  <si>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</si>
  <si>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</si>
  <si>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</si>
  <si>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</si>
  <si>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</si>
  <si>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</si>
  <si>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</si>
  <si>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</si>
  <si>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</si>
  <si>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</si>
  <si>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</si>
  <si>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</si>
  <si>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</si>
  <si>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</si>
  <si>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</si>
  <si>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</si>
  <si>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</si>
  <si>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</si>
  <si>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</si>
  <si>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</si>
  <si>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</si>
  <si>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</si>
  <si>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</si>
  <si>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</si>
  <si>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</si>
  <si>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</si>
  <si>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</si>
  <si>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</si>
  <si>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</si>
  <si>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</si>
  <si>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</si>
  <si>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</si>
  <si>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</si>
  <si>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</si>
  <si>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</si>
  <si>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</si>
  <si>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</si>
  <si>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</si>
  <si>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</si>
  <si>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</si>
  <si>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</si>
  <si>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</si>
  <si>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</si>
  <si>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</si>
  <si>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</si>
  <si>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</si>
  <si>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</si>
  <si>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</si>
  <si>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</si>
  <si>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</si>
  <si>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</si>
  <si>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</si>
  <si>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</si>
  <si>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</si>
  <si>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</si>
  <si>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</si>
  <si>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</si>
  <si>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</si>
  <si>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</si>
  <si>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</si>
  <si>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</si>
  <si>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</si>
  <si>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</si>
  <si>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</si>
  <si>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</si>
  <si>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</si>
  <si>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</si>
  <si>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</si>
  <si>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</si>
  <si>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</si>
  <si>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</si>
  <si>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</si>
  <si>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</si>
  <si>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</si>
  <si>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</si>
  <si>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</si>
  <si>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</si>
  <si>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</si>
  <si>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</si>
  <si>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</si>
  <si>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</si>
  <si>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</si>
  <si>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</si>
  <si>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</si>
  <si>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</si>
  <si>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</si>
  <si>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</si>
  <si>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</si>
  <si>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</si>
  <si>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</si>
  <si>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</si>
  <si>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</si>
  <si>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</si>
  <si>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</si>
  <si>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</si>
  <si>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</si>
  <si>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</si>
  <si>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</si>
  <si>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</si>
  <si>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</si>
  <si>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</si>
  <si>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</si>
  <si>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</si>
  <si>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</si>
  <si>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</si>
  <si>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</si>
  <si>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</si>
  <si>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</si>
  <si>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</si>
  <si>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</si>
  <si>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</si>
  <si>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</si>
  <si>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</si>
  <si>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</si>
  <si>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</si>
  <si>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</si>
  <si>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</si>
  <si>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</si>
  <si>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</si>
  <si>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</si>
  <si>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</si>
  <si>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</si>
  <si>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</si>
  <si>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</si>
  <si>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</si>
  <si>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</si>
  <si>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</si>
  <si>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</si>
  <si>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</si>
  <si>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</si>
  <si>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</si>
  <si>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</si>
  <si>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</si>
  <si>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</si>
  <si>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</si>
  <si>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</si>
  <si>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</si>
  <si>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</si>
  <si>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</si>
  <si>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</si>
  <si>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</si>
  <si>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</si>
  <si>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</si>
  <si>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</si>
  <si>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</si>
  <si>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</si>
  <si>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</si>
  <si>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</si>
  <si>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</si>
  <si>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</si>
  <si>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</si>
  <si>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</si>
  <si>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</si>
  <si>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</si>
  <si>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</si>
  <si>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</si>
  <si>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</si>
  <si>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</si>
  <si>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</si>
  <si>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</si>
  <si>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</si>
  <si>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</si>
  <si>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</si>
  <si>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</si>
  <si>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</si>
  <si>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</si>
  <si>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</si>
  <si>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</si>
  <si>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</si>
  <si>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</si>
  <si>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</si>
  <si>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</si>
  <si>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</si>
  <si>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</si>
  <si>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</si>
  <si>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</si>
  <si>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</si>
  <si>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</si>
  <si>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</si>
  <si>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</si>
  <si>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</si>
  <si>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</si>
  <si>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</si>
  <si>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</si>
  <si>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</si>
  <si>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</si>
  <si>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</si>
  <si>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</si>
  <si>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</si>
  <si>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</si>
  <si>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</si>
  <si>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</si>
  <si>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</si>
  <si>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</si>
  <si>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</si>
  <si>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</si>
  <si>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</si>
  <si>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</si>
  <si>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</si>
  <si>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</si>
  <si>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</si>
  <si>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</si>
  <si>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</si>
  <si>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</si>
  <si>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</si>
  <si>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</si>
  <si>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</si>
  <si>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</si>
  <si>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</si>
  <si>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</si>
  <si>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</si>
  <si>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</si>
  <si>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</si>
  <si>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</si>
  <si>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</si>
  <si>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</si>
  <si>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</si>
  <si>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</si>
  <si>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</si>
  <si>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</si>
  <si>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</si>
  <si>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</si>
  <si>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</si>
  <si>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</si>
  <si>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</si>
  <si>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</si>
  <si>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</si>
  <si>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</si>
  <si>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</si>
  <si>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</si>
  <si>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</si>
  <si>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</si>
  <si>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</si>
  <si>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</si>
  <si>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</si>
  <si>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</si>
  <si>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</si>
  <si>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</si>
  <si>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</si>
  <si>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</si>
  <si>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</si>
  <si>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</si>
  <si>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</si>
  <si>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</si>
  <si>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</si>
  <si>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</si>
  <si>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</si>
  <si>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</si>
  <si>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</si>
  <si>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</si>
  <si>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</si>
  <si>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</si>
  <si>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</si>
  <si>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</si>
  <si>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</si>
  <si>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</si>
  <si>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</si>
  <si>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</si>
  <si>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</si>
  <si>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</si>
  <si>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</si>
  <si>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</si>
  <si>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</si>
  <si>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</si>
  <si>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</si>
  <si>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</si>
  <si>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</si>
  <si>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</si>
  <si>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</si>
  <si>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</si>
  <si>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</si>
  <si>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</si>
  <si>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</si>
  <si>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</si>
  <si>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</si>
  <si>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</si>
  <si>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</si>
  <si>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</si>
  <si>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</si>
  <si>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</si>
  <si>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</si>
  <si>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</si>
  <si>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</si>
  <si>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</si>
  <si>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</si>
  <si>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</si>
  <si>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</si>
  <si>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</si>
  <si>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</si>
  <si>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</si>
  <si>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</si>
  <si>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</si>
  <si>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</si>
  <si>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</si>
  <si>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</si>
  <si>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</si>
  <si>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</si>
  <si>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</si>
  <si>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</si>
  <si>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</si>
  <si>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</si>
  <si>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</si>
  <si>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</si>
  <si>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</si>
  <si>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</si>
  <si>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</si>
  <si>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</si>
  <si>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</si>
  <si>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</si>
  <si>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</si>
  <si>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</si>
  <si>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</si>
  <si>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</si>
  <si>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</si>
  <si>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</si>
  <si>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</si>
  <si>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</si>
  <si>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</si>
  <si>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</si>
  <si>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</si>
  <si>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</si>
  <si>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</si>
  <si>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</si>
  <si>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</si>
  <si>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</si>
  <si>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</si>
  <si>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</si>
  <si>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</si>
  <si>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</si>
  <si>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</si>
  <si>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</si>
  <si>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</si>
  <si>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</si>
  <si>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</si>
  <si>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</si>
  <si>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</si>
  <si>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</si>
  <si>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</si>
  <si>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</si>
  <si>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</si>
  <si>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</si>
  <si>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</si>
  <si>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</si>
  <si>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</si>
  <si>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</si>
  <si>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</si>
  <si>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</si>
  <si>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</si>
  <si>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</si>
  <si>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</si>
  <si>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</si>
  <si>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</si>
  <si>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</si>
  <si>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</si>
  <si>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</si>
  <si>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</si>
  <si>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</si>
  <si>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</si>
  <si>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</si>
  <si>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</si>
  <si>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</si>
  <si>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</si>
  <si>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</si>
  <si>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</si>
  <si>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</si>
  <si>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</si>
  <si>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</si>
  <si>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</si>
  <si>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</si>
  <si>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</si>
  <si>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</si>
  <si>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</si>
  <si>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</si>
  <si>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</si>
  <si>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</si>
  <si>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</si>
  <si>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</si>
  <si>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</si>
  <si>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</si>
  <si>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</si>
  <si>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</si>
  <si>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</si>
  <si>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</si>
  <si>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</si>
  <si>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</si>
  <si>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</si>
  <si>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</si>
  <si>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</si>
  <si>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</si>
  <si>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</si>
  <si>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</si>
  <si>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</si>
  <si>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</si>
  <si>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</si>
  <si>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</si>
  <si>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</si>
  <si>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</si>
  <si>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</si>
  <si>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</si>
  <si>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</si>
  <si>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</si>
  <si>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</si>
  <si>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</si>
  <si>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</si>
  <si>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</si>
  <si>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</si>
  <si>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</si>
  <si>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</si>
  <si>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</si>
  <si>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</si>
  <si>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</si>
  <si>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</si>
  <si>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</si>
  <si>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</si>
  <si>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</si>
  <si>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</si>
  <si>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</si>
  <si>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</si>
  <si>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</si>
  <si>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</si>
  <si>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</si>
  <si>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</si>
  <si>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</si>
  <si>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</si>
  <si>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</si>
  <si>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</si>
  <si>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</si>
  <si>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</si>
  <si>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</si>
  <si>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</si>
  <si>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</si>
  <si>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</si>
  <si>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</si>
  <si>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</si>
  <si>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</si>
  <si>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</si>
  <si>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</si>
  <si>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</si>
  <si>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</si>
  <si>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</si>
  <si>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</si>
  <si>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</si>
  <si>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</si>
  <si>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</si>
  <si>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</si>
  <si>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</si>
  <si>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</si>
  <si>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</si>
  <si>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</si>
  <si>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</si>
  <si>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</si>
  <si>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</si>
  <si>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</si>
  <si>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</si>
  <si>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</si>
  <si>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</si>
  <si>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</si>
  <si>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</si>
  <si>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</si>
  <si>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</si>
  <si>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</si>
  <si>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</si>
  <si>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</si>
  <si>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</si>
  <si>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</si>
  <si>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</si>
  <si>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</si>
  <si>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</si>
  <si>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</si>
  <si>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</si>
  <si>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</si>
  <si>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</si>
  <si>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</si>
  <si>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</si>
  <si>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</si>
  <si>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</si>
  <si>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</si>
  <si>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</si>
  <si>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</si>
  <si>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</si>
  <si>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</si>
  <si>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</si>
  <si>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</si>
  <si>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</si>
  <si>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</si>
  <si>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</si>
  <si>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</si>
  <si>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</si>
  <si>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</si>
  <si>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</si>
  <si>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</si>
  <si>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</si>
  <si>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</si>
  <si>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</si>
  <si>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</si>
  <si>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</si>
  <si>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</si>
  <si>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</si>
  <si>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</si>
  <si>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</si>
  <si>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</si>
  <si>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</si>
  <si>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</si>
  <si>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</si>
  <si>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</si>
  <si>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</si>
  <si>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</si>
  <si>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</si>
  <si>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</si>
  <si>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</si>
  <si>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</si>
  <si>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</si>
  <si>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</si>
  <si>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</si>
  <si>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</si>
  <si>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</si>
  <si>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</si>
  <si>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</si>
  <si>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</si>
  <si>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</si>
  <si>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</si>
  <si>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</si>
  <si>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</si>
  <si>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</si>
  <si>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</si>
  <si>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</si>
  <si>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</si>
  <si>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</si>
  <si>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</si>
  <si>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</si>
  <si>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</si>
  <si>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</si>
  <si>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</si>
  <si>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</si>
  <si>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</si>
  <si>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</si>
  <si>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</si>
  <si>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</si>
  <si>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</si>
  <si>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</si>
  <si>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</si>
  <si>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</si>
  <si>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</si>
  <si>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</si>
  <si>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</si>
  <si>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</si>
  <si>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</si>
  <si>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</si>
  <si>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</si>
  <si>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</si>
  <si>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</si>
  <si>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</si>
  <si>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</si>
  <si>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</si>
  <si>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</si>
  <si>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</si>
  <si>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</si>
  <si>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</si>
  <si>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</si>
  <si>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</si>
  <si>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</si>
  <si>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</si>
  <si>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</si>
  <si>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</si>
  <si>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</si>
  <si>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</si>
  <si>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</si>
  <si>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</si>
  <si>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</si>
  <si>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</si>
  <si>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</si>
  <si>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</si>
  <si>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</si>
  <si>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</si>
  <si>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</si>
  <si>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</si>
  <si>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</si>
  <si>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</si>
  <si>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</si>
  <si>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</si>
  <si>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</si>
  <si>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</si>
  <si>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</si>
  <si>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</si>
  <si>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</si>
  <si>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</si>
  <si>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</si>
  <si>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</si>
  <si>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</si>
  <si>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</si>
  <si>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</si>
  <si>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</si>
  <si>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</si>
  <si>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</si>
  <si>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</si>
  <si>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</si>
  <si>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</si>
  <si>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</si>
  <si>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</si>
  <si>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</si>
  <si>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</si>
  <si>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</si>
  <si>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</si>
  <si>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</si>
  <si>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</si>
  <si>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</si>
  <si>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</si>
  <si>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</si>
  <si>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</si>
  <si>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</si>
  <si>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</si>
  <si>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</si>
  <si>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</si>
  <si>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</si>
  <si>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</si>
  <si>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</si>
  <si>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</si>
  <si>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</si>
  <si>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</si>
  <si>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</si>
  <si>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</si>
  <si>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</si>
  <si>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</si>
  <si>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</si>
  <si>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</si>
  <si>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</si>
  <si>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</si>
  <si>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</si>
  <si>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</si>
  <si>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</si>
  <si>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</si>
  <si>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</si>
  <si>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</si>
  <si>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</si>
  <si>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</si>
  <si>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</si>
  <si>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</si>
  <si>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</si>
  <si>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</si>
  <si>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</si>
  <si>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</si>
  <si>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</si>
  <si>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</si>
  <si>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</si>
  <si>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</si>
  <si>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</si>
  <si>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</si>
  <si>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</si>
  <si>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</si>
  <si>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</si>
  <si>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</si>
  <si>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</si>
  <si>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</si>
  <si>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</si>
  <si>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</si>
  <si>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</si>
  <si>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</si>
  <si>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</si>
  <si>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</si>
  <si>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</si>
  <si>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</si>
  <si>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</si>
  <si>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</si>
  <si>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</si>
  <si>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</si>
  <si>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</si>
  <si>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</si>
  <si>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</si>
  <si>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</si>
  <si>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</si>
  <si>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</si>
  <si>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</si>
  <si>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</si>
  <si>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</si>
  <si>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</si>
  <si>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</si>
  <si>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</si>
  <si>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</si>
  <si>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</si>
  <si>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</si>
  <si>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</si>
  <si>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</si>
  <si>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</si>
  <si>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</si>
  <si>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</si>
  <si>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</si>
  <si>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</si>
  <si>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</si>
  <si>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</si>
  <si>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</si>
  <si>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</si>
  <si>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</si>
  <si>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</si>
  <si>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</si>
  <si>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</si>
  <si>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</si>
  <si>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</si>
  <si>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</si>
  <si>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</si>
  <si>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</si>
  <si>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</si>
  <si>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</si>
  <si>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</si>
  <si>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</si>
  <si>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</si>
  <si>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</si>
  <si>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</si>
  <si>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</si>
  <si>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</si>
  <si>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</si>
  <si>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</si>
  <si>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</si>
  <si>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</si>
  <si>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</si>
  <si>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</si>
  <si>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</si>
  <si>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</si>
  <si>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</si>
  <si>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</si>
  <si>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</si>
  <si>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</si>
  <si>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</si>
  <si>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</si>
  <si>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</si>
  <si>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</si>
  <si>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</si>
  <si>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</si>
  <si>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</si>
  <si>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</si>
  <si>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</si>
  <si>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</si>
  <si>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</si>
  <si>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</si>
  <si>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</si>
  <si>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</si>
  <si>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</si>
  <si>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</si>
  <si>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</si>
  <si>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</si>
  <si>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</si>
  <si>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</si>
  <si>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</si>
  <si>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</si>
  <si>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</si>
  <si>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</si>
  <si>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</si>
  <si>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</si>
  <si>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</si>
  <si>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</si>
  <si>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</si>
  <si>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</si>
  <si>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</si>
  <si>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</si>
  <si>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</si>
  <si>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</si>
  <si>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</si>
  <si>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</si>
  <si>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</si>
  <si>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</si>
  <si>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</si>
  <si>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</si>
  <si>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</si>
  <si>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</si>
  <si>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</si>
  <si>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</si>
  <si>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</si>
  <si>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</si>
  <si>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</si>
  <si>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</si>
  <si>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</si>
  <si>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</si>
  <si>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</si>
  <si>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</si>
  <si>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</si>
  <si>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</si>
  <si>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</si>
  <si>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</si>
  <si>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</si>
  <si>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</si>
  <si>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</si>
  <si>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</si>
  <si>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</si>
  <si>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</si>
  <si>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</si>
  <si>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</si>
  <si>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</si>
  <si>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</si>
  <si>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</si>
  <si>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</si>
  <si>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</si>
  <si>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</si>
  <si>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</si>
  <si>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</si>
  <si>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</si>
  <si>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</si>
  <si>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</si>
  <si>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</si>
  <si>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</si>
  <si>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</si>
  <si>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</si>
  <si>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</si>
  <si>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</si>
  <si>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</si>
  <si>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</si>
  <si>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</si>
  <si>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</si>
  <si>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</si>
  <si>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</si>
  <si>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</si>
  <si>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</si>
  <si>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</si>
  <si>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</si>
  <si>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</si>
  <si>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</si>
  <si>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</si>
  <si>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</si>
  <si>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</si>
  <si>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</si>
  <si>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</si>
  <si>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</si>
  <si>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</si>
  <si>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</si>
  <si>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</si>
  <si>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</si>
  <si>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</si>
  <si>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</si>
  <si>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</si>
  <si>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</si>
  <si>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</si>
  <si>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</si>
  <si>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</si>
  <si>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</si>
  <si>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</si>
  <si>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</si>
  <si>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</si>
  <si>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</si>
  <si>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</si>
  <si>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</si>
  <si>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</si>
  <si>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</si>
  <si>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</si>
  <si>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</si>
  <si>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</si>
  <si>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</si>
  <si>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</si>
  <si>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</si>
  <si>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</si>
  <si>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</si>
  <si>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</si>
  <si>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</si>
  <si>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</si>
  <si>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</si>
  <si>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</si>
  <si>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</si>
  <si>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</si>
  <si>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</si>
  <si>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</si>
  <si>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</si>
  <si>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</si>
  <si>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</si>
  <si>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</si>
  <si>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</si>
  <si>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</si>
  <si>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</si>
  <si>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</si>
  <si>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</si>
  <si>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</si>
  <si>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</si>
  <si>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</si>
  <si>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</si>
  <si>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</si>
  <si>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</si>
  <si>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</si>
  <si>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</si>
  <si>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</si>
  <si>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</si>
  <si>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</si>
  <si>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</si>
  <si>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</si>
  <si>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</si>
  <si>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</si>
  <si>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</si>
  <si>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</si>
  <si>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</si>
  <si>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</si>
  <si>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</si>
  <si>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</si>
  <si>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</si>
  <si>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</si>
  <si>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</si>
  <si>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</si>
  <si>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</si>
  <si>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</si>
  <si>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</si>
  <si>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</si>
  <si>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</si>
  <si>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</si>
  <si>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</si>
  <si>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</si>
  <si>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</si>
  <si>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</si>
  <si>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</si>
  <si>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</si>
  <si>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</si>
  <si>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</si>
  <si>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</si>
  <si>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</si>
  <si>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</si>
  <si>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</si>
  <si>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</si>
  <si>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</si>
  <si>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</si>
  <si>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</si>
  <si>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</si>
  <si>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</si>
  <si>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</si>
  <si>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</si>
  <si>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</si>
  <si>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</si>
  <si>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</si>
  <si>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</si>
  <si>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</si>
  <si>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</si>
  <si>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</si>
  <si>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</si>
  <si>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</si>
  <si>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</si>
  <si>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</si>
  <si>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</si>
  <si>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</si>
  <si>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</si>
  <si>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</si>
  <si>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</si>
  <si>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</si>
  <si>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</si>
  <si>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</si>
  <si>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</si>
  <si>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</si>
  <si>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</si>
  <si>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</si>
  <si>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</si>
  <si>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</si>
  <si>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</si>
  <si>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</si>
  <si>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</si>
  <si>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</si>
  <si>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</si>
  <si>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</si>
  <si>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</si>
  <si>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</si>
  <si>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</si>
  <si>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</si>
  <si>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</si>
  <si>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</si>
  <si>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</si>
  <si>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</si>
  <si>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</si>
  <si>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</si>
  <si>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</si>
  <si>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</si>
  <si>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</si>
  <si>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</si>
  <si>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</si>
  <si>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</si>
  <si>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</si>
  <si>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</si>
  <si>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</si>
  <si>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</si>
  <si>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</si>
  <si>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</si>
  <si>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</si>
  <si>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</si>
  <si>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</si>
  <si>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</si>
  <si>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</si>
  <si>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</si>
  <si>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</si>
  <si>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</si>
  <si>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</si>
  <si>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</si>
  <si>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</si>
  <si>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</si>
  <si>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</si>
  <si>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</si>
  <si>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</si>
  <si>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</si>
  <si>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</si>
  <si>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</si>
  <si>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</si>
  <si>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</si>
  <si>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</si>
  <si>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</si>
  <si>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</si>
  <si>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</si>
  <si>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</si>
  <si>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</si>
  <si>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</si>
  <si>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</si>
  <si>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</si>
  <si>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</si>
  <si>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</si>
  <si>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</si>
  <si>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</si>
  <si>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</si>
  <si>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</si>
  <si>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</si>
  <si>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</si>
  <si>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</si>
  <si>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</si>
  <si>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</si>
  <si>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</si>
  <si>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</si>
  <si>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</si>
  <si>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</si>
  <si>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</si>
  <si>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</si>
  <si>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</si>
  <si>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</si>
  <si>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</si>
  <si>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</si>
  <si>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</si>
  <si>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</si>
  <si>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</si>
  <si>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</si>
  <si>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</si>
  <si>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</si>
  <si>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</si>
  <si>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</si>
  <si>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</si>
  <si>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</si>
  <si>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</si>
  <si>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</si>
  <si>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</si>
  <si>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</si>
  <si>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</si>
  <si>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</si>
  <si>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</si>
  <si>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</si>
  <si>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</si>
  <si>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</si>
  <si>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</si>
  <si>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</si>
  <si>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</si>
  <si>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</si>
  <si>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</si>
  <si>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</si>
  <si>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</si>
  <si>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</si>
  <si>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</si>
  <si>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</si>
  <si>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</si>
  <si>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</si>
  <si>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</si>
  <si>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</si>
  <si>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</si>
  <si>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</si>
  <si>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</si>
  <si>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</si>
  <si>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</si>
  <si>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</si>
  <si>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</si>
  <si>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</si>
  <si>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</si>
  <si>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</si>
  <si>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</si>
  <si>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</si>
  <si>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</si>
  <si>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</si>
  <si>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</si>
  <si>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</si>
  <si>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</si>
  <si>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</si>
  <si>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</si>
  <si>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</si>
  <si>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</si>
  <si>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</si>
  <si>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</si>
  <si>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</si>
  <si>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</si>
  <si>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</si>
  <si>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</si>
  <si>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</si>
  <si>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</si>
  <si>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</si>
  <si>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</si>
  <si>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</si>
  <si>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</si>
  <si>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</si>
  <si>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</si>
  <si>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</si>
  <si>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</si>
  <si>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</si>
  <si>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</si>
  <si>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</si>
  <si>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</si>
  <si>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</si>
  <si>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</si>
  <si>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</si>
  <si>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</si>
  <si>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</si>
  <si>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</si>
  <si>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</si>
  <si>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</si>
  <si>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</si>
  <si>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</si>
  <si>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</si>
  <si>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</si>
  <si>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</si>
  <si>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</si>
  <si>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</si>
  <si>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</si>
  <si>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</si>
  <si>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</si>
  <si>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</si>
  <si>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</si>
  <si>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</si>
  <si>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</si>
  <si>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</si>
  <si>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</si>
  <si>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</si>
  <si>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</si>
  <si>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</si>
  <si>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</si>
  <si>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</si>
  <si>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</si>
  <si>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</si>
  <si>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</si>
  <si>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</si>
  <si>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</si>
  <si>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</si>
  <si>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</si>
  <si>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</si>
  <si>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</si>
  <si>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</si>
  <si>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</si>
  <si>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</si>
  <si>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</si>
  <si>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</si>
  <si>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</si>
  <si>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</si>
  <si>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</si>
  <si>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</si>
  <si>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</si>
  <si>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</si>
  <si>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</si>
  <si>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</si>
  <si>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</si>
  <si>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</si>
  <si>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</si>
  <si>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</si>
  <si>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</si>
  <si>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</si>
  <si>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</si>
  <si>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</si>
  <si>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</si>
  <si>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</si>
  <si>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</si>
  <si>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</si>
  <si>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</si>
  <si>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</si>
  <si>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</si>
  <si>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</si>
  <si>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</si>
  <si>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</si>
  <si>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</si>
  <si>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</si>
  <si>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</si>
  <si>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</si>
  <si>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</si>
  <si>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</si>
  <si>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</si>
  <si>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</si>
  <si>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</si>
  <si>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</si>
  <si>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</si>
  <si>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</si>
  <si>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</si>
  <si>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</si>
  <si>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</si>
  <si>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</si>
  <si>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</si>
  <si>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</si>
  <si>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</si>
  <si>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</si>
  <si>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</si>
  <si>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</si>
  <si>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</si>
  <si>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</si>
  <si>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</si>
  <si>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</si>
  <si>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</si>
  <si>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</si>
  <si>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</si>
  <si>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</si>
  <si>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</si>
  <si>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</si>
  <si>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</si>
  <si>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</si>
  <si>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</si>
  <si>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</si>
  <si>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</si>
  <si>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</si>
  <si>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</si>
  <si>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</si>
  <si>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</si>
  <si>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</si>
  <si>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</si>
  <si>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</si>
  <si>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</si>
  <si>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</si>
  <si>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</si>
  <si>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</si>
  <si>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</si>
  <si>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</si>
  <si>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</si>
  <si>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</si>
  <si>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</si>
  <si>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</si>
  <si>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</si>
  <si>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</si>
  <si>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</si>
  <si>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</si>
  <si>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</si>
  <si>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</si>
  <si>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</si>
  <si>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</si>
  <si>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</si>
  <si>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</si>
  <si>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</si>
  <si>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</si>
  <si>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</si>
  <si>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</si>
  <si>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</si>
  <si>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</si>
  <si>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</si>
  <si>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</si>
  <si>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</si>
  <si>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</si>
  <si>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</si>
  <si>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</si>
  <si>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</si>
  <si>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</si>
  <si>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</si>
  <si>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</si>
  <si>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</si>
  <si>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</si>
  <si>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</si>
  <si>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</si>
  <si>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</si>
  <si>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</si>
  <si>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</si>
  <si>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</si>
  <si>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</si>
  <si>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</si>
  <si>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</si>
  <si>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</si>
  <si>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</si>
  <si>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</si>
  <si>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</si>
  <si>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</si>
  <si>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</si>
  <si>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</si>
  <si>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</si>
  <si>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</si>
  <si>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</si>
  <si>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</si>
  <si>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</si>
  <si>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</si>
  <si>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</si>
  <si>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</si>
  <si>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</si>
  <si>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</si>
  <si>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</si>
  <si>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</si>
  <si>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</si>
  <si>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</si>
  <si>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</si>
  <si>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</si>
  <si>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</si>
  <si>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</si>
  <si>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</si>
  <si>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</si>
  <si>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</si>
  <si>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</si>
  <si>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</si>
  <si>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</si>
  <si>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</si>
  <si>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</si>
  <si>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</si>
  <si>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</si>
  <si>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</si>
  <si>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date ended converted</t>
  </si>
  <si>
    <t>date created converted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</si>
  <si>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</si>
  <si>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</si>
  <si>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</si>
  <si>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</si>
  <si>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</si>
  <si>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</si>
  <si>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</si>
  <si>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</si>
  <si>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</si>
  <si>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</si>
  <si>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</si>
  <si>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</si>
  <si>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</si>
  <si>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Play</t>
  </si>
  <si>
    <t>Blurb</t>
  </si>
  <si>
    <t>Goal</t>
  </si>
  <si>
    <t>Pledged</t>
  </si>
  <si>
    <t>Average Donation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</si>
  <si>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</si>
  <si>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</si>
  <si>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</si>
  <si>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</si>
  <si>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</si>
  <si>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</si>
  <si>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</si>
  <si>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Plays</t>
  </si>
  <si>
    <t>Average of goal</t>
  </si>
  <si>
    <t>Average of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</si>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</sst>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2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44" fontId="1" fillId="0" borderId="0" xfId="1" applyFont="1"/>
    <xf numFmtId="44" fontId="0" fillId="0" borderId="0" xfId="1" applyFont="1" applyAlignment="1">
      <alignment wrapText="1"/>
    </xf>
    <xf numFmtId="1" fontId="0" fillId="0" borderId="0" xfId="1" applyNumberFormat="1" applyFont="1" applyAlignment="1">
      <alignment wrapText="1"/>
    </xf>
    <xf numFmtId="171" fontId="0" fillId="0" borderId="0" xfId="0" applyNumberFormat="1"/>
    <xf numFmtId="171" fontId="0" fillId="0" borderId="0" xfId="1" applyNumberFormat="1" applyFont="1"/>
    <xf numFmtId="1" fontId="0" fillId="0" borderId="0" xfId="0" applyNumberFormat="1"/>
    <xf numFmtId="0" fontId="3" fillId="2" borderId="0" xfId="2"/>
    <xf numFmtId="0" fontId="4" fillId="3" borderId="0" xfId="3"/>
    <xf numFmtId="0" fontId="1" fillId="4" borderId="0" xfId="0" applyFont="1" applyFill="1"/>
    <xf numFmtId="0" fontId="5" fillId="5" borderId="0" xfId="0" applyFont="1" applyFill="1" applyAlignment="1">
      <alignment horizontal="center"/>
    </xf>
  </cellXfs>
  <cellStyles count="4">
    <cellStyle name="Bad" xfId="3" builtinId="27"/>
    <cellStyle name="Currency" xfId="1" builtinId="4"/>
    <cellStyle name="Good" xfId="2" builtinId="26"/>
    <cellStyle name="Normal" xfId="0" builtinId="0"/>
  </cellStyles>
  <dxfs count="12">
    <dxf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2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17" Type="http://schemas.openxmlformats.org/officeDocument/2006/relationships/sheetMetadata" Target="metadata.xml"/><Relationship Id="rId25" Type="http://schemas.openxmlformats.org/officeDocument/2006/relationships/customXml" Target="../customXml/item6.xml"/><Relationship Id="rId2" Type="http://schemas.openxmlformats.org/officeDocument/2006/relationships/worksheet" Target="worksheets/sheet1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24" Type="http://schemas.openxmlformats.org/officeDocument/2006/relationships/customXml" Target="../customXml/item5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23" Type="http://schemas.openxmlformats.org/officeDocument/2006/relationships/customXml" Target="../customXml/item4.xml"/><Relationship Id="rId10" Type="http://schemas.openxmlformats.org/officeDocument/2006/relationships/pivotCacheDefinition" Target="pivotCache/pivotCacheDefinition1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Parent Category</a:t>
            </a:r>
            <a:endParaRPr lang="en-US"/>
          </a:p>
        </c:rich>
      </c:tx>
      <c:layout>
        <c:manualLayout>
          <c:xMode val="edge"/>
          <c:yMode val="edge"/>
          <c:x val="0.26806233595800522"/>
          <c:y val="9.0551181102362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74-41EB-BB3F-1EF60B2000E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74-41EB-BB3F-1EF60B2000E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74-41EB-BB3F-1EF60B2000E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74-41EB-BB3F-1EF60B200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1950272"/>
        <c:axId val="441953224"/>
      </c:barChart>
      <c:catAx>
        <c:axId val="44195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953224"/>
        <c:crosses val="autoZero"/>
        <c:auto val="1"/>
        <c:lblAlgn val="ctr"/>
        <c:lblOffset val="100"/>
        <c:noMultiLvlLbl val="0"/>
      </c:catAx>
      <c:valAx>
        <c:axId val="44195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95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4D-4A5F-8282-A5AFCB5FE73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4D-4A5F-8282-A5AFCB5FE73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4D-4A5F-8282-A5AFCB5FE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8538904"/>
        <c:axId val="438539560"/>
      </c:barChart>
      <c:catAx>
        <c:axId val="438538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39560"/>
        <c:crosses val="autoZero"/>
        <c:auto val="1"/>
        <c:lblAlgn val="ctr"/>
        <c:lblOffset val="100"/>
        <c:noMultiLvlLbl val="0"/>
      </c:catAx>
      <c:valAx>
        <c:axId val="43853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38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by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93-4481-BFFB-AD6A6A84E9D1}"/>
            </c:ext>
          </c:extLst>
        </c:ser>
        <c:ser>
          <c:idx val="1"/>
          <c:order val="1"/>
          <c:tx>
            <c:strRef>
              <c:f>'Outcomes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93-4481-BFFB-AD6A6A84E9D1}"/>
            </c:ext>
          </c:extLst>
        </c:ser>
        <c:ser>
          <c:idx val="2"/>
          <c:order val="2"/>
          <c:tx>
            <c:strRef>
              <c:f>'Outcomes by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93-4481-BFFB-AD6A6A84E9D1}"/>
            </c:ext>
          </c:extLst>
        </c:ser>
        <c:ser>
          <c:idx val="3"/>
          <c:order val="3"/>
          <c:tx>
            <c:strRef>
              <c:f>'Outcomes by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793-4481-BFFB-AD6A6A84E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764360"/>
        <c:axId val="429765016"/>
      </c:lineChart>
      <c:catAx>
        <c:axId val="429764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765016"/>
        <c:crosses val="autoZero"/>
        <c:auto val="1"/>
        <c:lblAlgn val="ctr"/>
        <c:lblOffset val="100"/>
        <c:noMultiLvlLbl val="0"/>
      </c:catAx>
      <c:valAx>
        <c:axId val="429765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764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C9ACEB8C-A1C7-4E65-9809-2EBFB035193F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47FD4E8-BCB4-4156-9C6B-06104DF5B20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/>
        <cx:tickLabels/>
      </cx:axis>
      <cx:axis id="1">
        <cx:valScaling/>
        <cx:title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4837E71-4610-418D-AEDC-7C843728F891}">
  <sheetPr/>
  <sheetViews>
    <sheetView tabSelected="1"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69E09DE-0FD3-486C-AF26-EB7433A8C49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A990BA9-DA2A-417A-86FD-05996A429BB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221" cy="628818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142875</xdr:colOff>
      <xdr:row>15</xdr:row>
      <xdr:rowOff>104775</xdr:rowOff>
    </xdr:from>
    <xdr:to>
      <xdr:col>8</xdr:col>
      <xdr:colOff>403225</xdr:colOff>
      <xdr:row>30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49AF68-1850-4557-9F85-440BE2D46C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908050</xdr:colOff>
      <xdr:row>15</xdr:row>
      <xdr:rowOff>104774</xdr:rowOff>
    </xdr:from>
    <xdr:to>
      <xdr:col>11</xdr:col>
      <xdr:colOff>422275</xdr:colOff>
      <xdr:row>35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740068-BEA0-4170-B2C8-66F0FB806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21</xdr:row>
      <xdr:rowOff>130175</xdr:rowOff>
    </xdr:from>
    <xdr:to>
      <xdr:col>6</xdr:col>
      <xdr:colOff>533400</xdr:colOff>
      <xdr:row>36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1CDA92-51A9-474E-9D06-D1DD1F18D4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yssa Sibal" refreshedDate="44090.82349722222" createdVersion="6" refreshedVersion="6" minRefreshableVersion="3" recordCount="4114" xr:uid="{25D9C9CE-08E3-4202-80AC-BA2D6ED40F0A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yssa Sibal" refreshedDate="44090.834984027781" createdVersion="6" refreshedVersion="6" minRefreshableVersion="3" recordCount="4114" xr:uid="{CC650F34-44FC-4461-9168-F48B9BB1D134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t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elyssa Sibal" refreshedDate="44090.956302199076" backgroundQuery="1" createdVersion="6" refreshedVersion="6" minRefreshableVersion="3" recordCount="0" supportSubquery="1" supportAdvancedDrill="1" xr:uid="{3A8C2A0A-2FC7-4BB4-8430-F8623C036586}">
  <cacheSource type="external" connectionId="1"/>
  <cacheFields count="6">
    <cacheField name="[Range].[subcategory].[subcategory]" caption="subcategory" numFmtId="0" hierarchy="17" level="1">
      <sharedItems containsSemiMixedTypes="0" containsNonDate="0" containsString="0"/>
    </cacheField>
    <cacheField name="[Range].[outcomes].[outcomes]" caption="outcomes" numFmtId="0" hierarchy="5" level="1">
      <sharedItems count="1">
        <s v="failed"/>
      </sharedItems>
    </cacheField>
    <cacheField name="[Measures].[Average of goal]" caption="Average of goal" numFmtId="0" hierarchy="22" level="32767"/>
    <cacheField name="[Measures].[Average of pledged]" caption="Average of pledged" numFmtId="0" hierarchy="23" level="32767"/>
    <cacheField name="[Measures].[Median Goal]" caption="Median Goal" numFmtId="0" hierarchy="24" level="32767"/>
    <cacheField name="[Measures].[Median Pledged]" caption="Median Pledged" numFmtId="0" hierarchy="25" level="32767"/>
  </cacheFields>
  <cacheHierarchies count="28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outcomes]" caption="outcomes" attribute="1" defaultMemberUniqueName="[Range].[outcomes].[All]" allUniqueName="[Range].[outcomes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category]" caption="Category and Subcategory" attribute="1" defaultMemberUniqueName="[Range].[Category and Subcategory].[All]" allUniqueName="[Range].[Category and Sub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parent category]" caption="parent category" attribute="1" defaultMemberUniqueName="[Range].[parent category].[All]" allUniqueName="[Range].[parent category].[All]" dimensionUniqueName="[Range]" displayFolder="" count="0" memberValueDatatype="130" unbalanced="0"/>
    <cacheHierarchy uniqueName="[Range].[subcategory]" caption="subcategory" attribute="1" defaultMemberUniqueName="[Range].[subcategory].[All]" allUniqueName="[Range].[sub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date created converted]" caption="date created converted" attribute="1" time="1" defaultMemberUniqueName="[Range].[date created converted].[All]" allUniqueName="[Range].[date created converted].[All]" dimensionUniqueName="[Range]" displayFolder="" count="0" memberValueDatatype="7" unbalanced="0"/>
    <cacheHierarchy uniqueName="[Range].[date ended converted]" caption="date ended converted" attribute="1" time="1" defaultMemberUniqueName="[Range].[date ended converted].[All]" allUniqueName="[Range].[date ended converted].[All]" dimensionUniqueName="[Range]" displayFolder="" count="0" memberValueDatatype="7" unbalanced="0"/>
    <cacheHierarchy uniqueName="[Measures].[Sum of goal]" caption="Sum of goal" measure="1" displayFolder="" measureGroup="Range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ledged]" caption="Sum of pledged" measure="1" displayFolder="" measureGroup="Range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goal]" caption="Average of goal" measure="1" displayFolder="" measureGroup="Rang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pledged]" caption="Average of pledged" measure="1" displayFolder="" measureGroup="Range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edian Goal]" caption="Median Goal" measure="1" displayFolder="" measureGroup="Range" count="0" oneField="1">
      <fieldsUsage count="1">
        <fieldUsage x="4"/>
      </fieldsUsage>
    </cacheHierarchy>
    <cacheHierarchy uniqueName="[Measures].[Median Pledged]" caption="Median Pledged" measure="1" displayFolder="" measureGroup="Range" count="0" oneField="1">
      <fieldsUsage count="1">
        <fieldUsage x="5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BB0387-0E84-4941-8854-B7D6B4FA38AC}" name="PivotTable6" cacheId="100" applyNumberFormats="0" applyBorderFormats="0" applyFontFormats="0" applyPatternFormats="0" applyAlignmentFormats="0" applyWidthHeightFormats="1" dataCaption="Values" tag="dd6440db-b10e-4acb-91c4-ca5037b17280" updatedVersion="6" minRefreshableVersion="3" useAutoFormatting="1" itemPrintTitles="1" createdVersion="6" indent="0" outline="1" outlineData="1" multipleFieldFilters="0">
  <location ref="A32:E34" firstHeaderRow="0" firstDataRow="1" firstDataCol="1" rowPageCount="1" colPageCount="1"/>
  <pivotFields count="6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1"/>
  </rowFields>
  <rowItems count="2">
    <i>
      <x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hier="17" name="[Range].[subcategory].&amp;[children's books]" cap="children's books"/>
  </pageFields>
  <dataFields count="4">
    <dataField name="Average of goal" fld="2" subtotal="average" baseField="1" baseItem="0"/>
    <dataField fld="4" subtotal="count" baseField="0" baseItem="0"/>
    <dataField name="Average of pledged" fld="3" subtotal="average" baseField="1" baseItem="0"/>
    <dataField fld="5" subtotal="count" baseField="0" baseItem="0"/>
  </dataField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goal"/>
    <pivotHierarchy dragToData="1" caption="Average of pledged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 Data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8B510E-44F9-4603-A8C4-79790079602D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510429-BA14-46EB-8D7C-A11AB17FF989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57FEE2-9C76-4B5F-AC7E-0ECA344C4899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item="8" hier="-1"/>
    <pageField fld="17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2924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1796875" style="6" bestFit="1" customWidth="1"/>
    <col min="5" max="5" width="12.81640625" style="8" bestFit="1" customWidth="1"/>
    <col min="6" max="6" width="13.7265625" customWidth="1"/>
    <col min="7" max="7" width="12" bestFit="1" customWidth="1"/>
    <col min="8" max="9" width="12.81640625" bestFit="1" customWidth="1"/>
    <col min="10" max="10" width="15.81640625" bestFit="1" customWidth="1"/>
    <col min="11" max="11" width="15.453125" customWidth="1"/>
    <col min="12" max="12" width="17.7265625" bestFit="1" customWidth="1"/>
    <col min="13" max="13" width="12.81640625" bestFit="1" customWidth="1"/>
    <col min="14" max="14" width="27.54296875" bestFit="1" customWidth="1"/>
    <col min="15" max="15" width="14.08984375" bestFit="1" customWidth="1"/>
    <col min="16" max="16" width="15.54296875" style="10" bestFit="1" customWidth="1"/>
    <col min="17" max="17" width="18.81640625" bestFit="1" customWidth="1"/>
    <col min="18" max="18" width="15.6328125" bestFit="1" customWidth="1"/>
    <col min="19" max="19" width="20.54296875" bestFit="1" customWidth="1"/>
    <col min="20" max="20" width="19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1" t="s">
        <v>8359</v>
      </c>
      <c r="R1" s="1" t="s">
        <v>8358</v>
      </c>
      <c r="S1" s="1" t="s">
        <v>8366</v>
      </c>
      <c r="T1" s="1" t="s">
        <v>8365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0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0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s="10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10">
        <f t="shared" ref="P67:P130" si="5">IFERROR(ROUND(E67/L67,2),0)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10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10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1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10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10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10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10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0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10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10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10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10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1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10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10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10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0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10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0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10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10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10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1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10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0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10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10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10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10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10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10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10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1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10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10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0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10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10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10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10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10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10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10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10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10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10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10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10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10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10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10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1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10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10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10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0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10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10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10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10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10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 s="1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10">
        <f t="shared" ref="P131:P194" si="9">IFERROR(ROUND(E131/L131,2),0)</f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10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10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10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10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10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10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10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10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1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10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10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10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10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10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10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10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10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10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1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10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10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10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10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10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10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10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10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10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1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10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10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10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10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10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10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10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10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10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1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10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10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10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10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10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10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10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10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10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1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10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10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10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10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10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10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10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10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10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1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10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10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10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 s="10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10">
        <f t="shared" ref="P195:P258" si="13">IFERROR(ROUND(E195/L195,2),0)</f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10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10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10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10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1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10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10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10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10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10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10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10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10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10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10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10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10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10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10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10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10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10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10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1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10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10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10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10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10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0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10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10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10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1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10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10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10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10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10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10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10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10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10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1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10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10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10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10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10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10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10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10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10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1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10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10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10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10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10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10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10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 s="10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10">
        <f t="shared" ref="P259:P322" si="17">IFERROR(ROUND(E259/L259,2),0)</f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1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0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10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10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10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10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10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10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10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10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1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10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10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10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10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10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10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10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10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10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1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10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10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10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10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10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10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10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10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10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1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10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10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10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10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10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10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10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10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10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1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10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10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10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10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10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10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10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10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10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10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10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10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10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10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10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10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10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10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1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10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 s="10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10">
        <f t="shared" ref="P323:P386" si="21">IFERROR(ROUND(E323/L323,2),0)</f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10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10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10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10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10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10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1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10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10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10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10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10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10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10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10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10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1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10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10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10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10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10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10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10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10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10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1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10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10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10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10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10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10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10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10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10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1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10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10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10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10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10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10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10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10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10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1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10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10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10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10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10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10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10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10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10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1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10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10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10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10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10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 s="10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10">
        <f t="shared" ref="P387:P450" si="25">IFERROR(ROUND(E387/L387,2),0)</f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10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10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1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10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10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10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10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10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10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10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10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10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1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10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10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10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10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10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10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10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10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10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10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10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10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10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10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10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10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10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10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1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10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10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10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10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10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10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10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10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10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1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10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10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10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10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10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10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10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10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10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1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10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10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10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10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10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10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10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10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10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 s="1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10">
        <f t="shared" ref="P451:P514" si="29">IFERROR(ROUND(E451/L451,2),0)</f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10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10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10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10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10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10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10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10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1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10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10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10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10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10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10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10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10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10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1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10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10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10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10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10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10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10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10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10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1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10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10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10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10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10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10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10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10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10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1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10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10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10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10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10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10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10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10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10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1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10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10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10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10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10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10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10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10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10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10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10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10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 s="10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10">
        <f t="shared" ref="P515:P578" si="33">IFERROR(ROUND(E515/L515,2),0)</f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10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10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10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10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1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10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10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10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10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10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10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10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10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10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1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10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10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10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10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10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10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10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10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10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1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10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10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10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10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10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10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10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10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10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1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10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10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10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10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10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10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10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10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10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1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10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10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10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10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10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0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10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10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10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1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10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10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10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10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10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10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10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 s="10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10">
        <f t="shared" ref="P579:P642" si="37">IFERROR(ROUND(E579/L579,2),0)</f>
        <v>10</v>
      </c>
      <c r="Q579" s="12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1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10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10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10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10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10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10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10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10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10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1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10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10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10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10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10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10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10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10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10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1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10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10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10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10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10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10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10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10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10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10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10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10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10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10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10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10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10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10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1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10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10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10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10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10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10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10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10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10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1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10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10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10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10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10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10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10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10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10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1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10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 s="10">
        <f t="shared" si="37"/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10">
        <f t="shared" ref="P643:P706" si="41">IFERROR(ROUND(E643/L643,2),0)</f>
        <v>151.32</v>
      </c>
      <c r="Q643" s="12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10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10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10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10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10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10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1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10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10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10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10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10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10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10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10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10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1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10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10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10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10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10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10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10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10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10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1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10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10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10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10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10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10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10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10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10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1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10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10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10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10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10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10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10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10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10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1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10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10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10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10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10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10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10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10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10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1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10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10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10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10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10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 s="10">
        <f t="shared" si="41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10">
        <f t="shared" ref="P707:P770" si="45">IFERROR(ROUND(E707/L707,2),0)</f>
        <v>195.4</v>
      </c>
      <c r="Q707" s="12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10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10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10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10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10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10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10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10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10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10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10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1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10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10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10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10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10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10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10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10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10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1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10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10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10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10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10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10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10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10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10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1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10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10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10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10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10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10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10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10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10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1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10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10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10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10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10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10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10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10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10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1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10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10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10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10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10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10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10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10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10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s="10">
        <f t="shared" si="45"/>
        <v>0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10">
        <f t="shared" ref="P771:P834" si="49">IFERROR(ROUND(E771/L771,2),0)</f>
        <v>31.85</v>
      </c>
      <c r="Q771" s="12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10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10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10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10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10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10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10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10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1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10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10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10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10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10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10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10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10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10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1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10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10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10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10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10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10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10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10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10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1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10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10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10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10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10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10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10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10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10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10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10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10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10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10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10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10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10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10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1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10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10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10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10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10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10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10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10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10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1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10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10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10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 s="10">
        <f t="shared" si="49"/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10">
        <f t="shared" ref="P835:P898" si="53">IFERROR(ROUND(E835/L835,2),0)</f>
        <v>148.78</v>
      </c>
      <c r="Q835" s="12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10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10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10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10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1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10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10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10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10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0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10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10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10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10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1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10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10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10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10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10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10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10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10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10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1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10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10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10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10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10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10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10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10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10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1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10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10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10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10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10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10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10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10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10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1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10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10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10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10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10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10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10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10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10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1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10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10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10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10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10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10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10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 s="10">
        <f t="shared" si="53"/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10">
        <f t="shared" ref="P899:P962" si="57">IFERROR(ROUND(E899/L899,2),0)</f>
        <v>0</v>
      </c>
      <c r="Q899" s="12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1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10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10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10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10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10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10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10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10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10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10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10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10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10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10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10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10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10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10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1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10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10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10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10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10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10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10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10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10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1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10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10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10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10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10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10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10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10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10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1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10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10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10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10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10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10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10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10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10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1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10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10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10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10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10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10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10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10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10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1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10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 s="10">
        <f t="shared" si="57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10">
        <f t="shared" ref="P963:P1026" si="61">IFERROR(ROUND(E963/L963,2),0)</f>
        <v>364.35</v>
      </c>
      <c r="Q963" s="12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10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10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10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10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10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10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1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10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10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10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10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10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10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10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10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10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1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10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10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10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10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10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10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10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10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10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1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10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10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10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10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10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10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10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10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10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1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10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10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10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10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10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10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10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10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10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10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10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10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10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10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10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10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10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10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1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10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10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10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10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10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 s="10">
        <f t="shared" si="61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10">
        <f t="shared" ref="P1027:P1090" si="65">IFERROR(ROUND(E1027/L1027,2),0)</f>
        <v>71.849999999999994</v>
      </c>
      <c r="Q1027" s="12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10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10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1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10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10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10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10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10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10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10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10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10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1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10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10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10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10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10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10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10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10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10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1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10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10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10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10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10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10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10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10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10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1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10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10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10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10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10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10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10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10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10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1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10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10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10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10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10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10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10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10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10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1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10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10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10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10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10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10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10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10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10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 s="10">
        <f t="shared" si="65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10">
        <f t="shared" ref="P1091:P1154" si="69">IFERROR(ROUND(E1091/L1091,2),0)</f>
        <v>23.96</v>
      </c>
      <c r="Q1091" s="12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10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10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10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10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10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10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10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10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1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10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10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10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10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10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10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10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10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10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10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10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10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10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10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10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10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10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10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1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10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10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10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10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10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10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10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10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10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1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10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10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10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10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10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10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10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10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10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1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10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10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10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10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10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10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10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10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10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1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10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10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10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 s="10">
        <f t="shared" si="69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10">
        <f t="shared" ref="P1155:P1218" si="73">IFERROR(ROUND(E1155/L1155,2),0)</f>
        <v>50</v>
      </c>
      <c r="Q1155" s="12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10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10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10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10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1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10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10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10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10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10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10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10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10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10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1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10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10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10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10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10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10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10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10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10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1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10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10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10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10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10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10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10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10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10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1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10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10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10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10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10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10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10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10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10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1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10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10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10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10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10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10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10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10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10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10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10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10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10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10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10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10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 s="10">
        <f t="shared" si="73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10">
        <f t="shared" ref="P1219:P1282" si="77">IFERROR(ROUND(E1219/L1219,2),0)</f>
        <v>148.57</v>
      </c>
      <c r="Q1219" s="12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1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10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10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10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10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10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10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10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10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10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1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10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10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10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10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10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10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10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10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10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1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10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10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10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10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10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10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10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10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10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1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10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10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10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10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10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10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10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10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10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1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10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10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10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10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10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10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10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10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10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1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10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10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10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10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10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10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10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10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10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1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10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 s="10">
        <f t="shared" si="77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10">
        <f t="shared" ref="P1283:P1346" si="81">IFERROR(ROUND(E1283/L1283,2),0)</f>
        <v>104.73</v>
      </c>
      <c r="Q1283" s="12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10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10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10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10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10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10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1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10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10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10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10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10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10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10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10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10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1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10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10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10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10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10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10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10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10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10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10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10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10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10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10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10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10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10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10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1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10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10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10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10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10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10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10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10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10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1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10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10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10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10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10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10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10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10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10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1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10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10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10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10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10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 s="10">
        <f t="shared" si="81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10">
        <f t="shared" ref="P1347:P1410" si="85">IFERROR(ROUND(E1347/L1347,2),0)</f>
        <v>53.57</v>
      </c>
      <c r="Q1347" s="12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10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10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1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10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10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10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10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10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10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10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10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10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1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10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10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10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10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10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10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10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10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10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1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10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10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10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10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10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10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10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10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10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1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10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10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10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10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10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10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10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10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10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1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10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10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10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10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10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10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10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10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10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1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10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10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10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10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10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10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10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10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10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 s="10">
        <f t="shared" si="85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10">
        <f t="shared" ref="P1411:P1474" si="89">IFERROR(ROUND(E1411/L1411,2),0)</f>
        <v>0</v>
      </c>
      <c r="Q1411" s="12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10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10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10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10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10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10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10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10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1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10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10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10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10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10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10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10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10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10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1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10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10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10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10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10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10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10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10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10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1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10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10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10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10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10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10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10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10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10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1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10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10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10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10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10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10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10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10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10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1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10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10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10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10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10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10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10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10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10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1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10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10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10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 s="10">
        <f t="shared" si="89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10">
        <f t="shared" ref="P1475:P1538" si="93">IFERROR(ROUND(E1475/L1475,2),0)</f>
        <v>38.46</v>
      </c>
      <c r="Q1475" s="12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10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10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10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10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1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10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10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10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10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10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10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10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10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10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1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10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10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10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10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10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10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10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10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10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1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10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10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10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10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10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10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10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10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10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10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10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10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10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10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10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10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10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10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1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10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10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10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10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10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10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10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10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10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1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10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10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10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10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10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10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10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 s="10">
        <f t="shared" si="93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10">
        <f t="shared" ref="P1539:P1602" si="97">IFERROR(ROUND(E1539/L1539,2),0)</f>
        <v>96.38</v>
      </c>
      <c r="Q1539" s="12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1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10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10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10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10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10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10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10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10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10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1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10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10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10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10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10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10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10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10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10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1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10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10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10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10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10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10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10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10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10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1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10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10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10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10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10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10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10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10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10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1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10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10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10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10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10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10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10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10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10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1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10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10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10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10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10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10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10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10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10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1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10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 s="10">
        <f t="shared" si="97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10">
        <f t="shared" ref="P1603:P1666" si="101">IFERROR(ROUND(E1603/L1603,2),0)</f>
        <v>48.33</v>
      </c>
      <c r="Q1603" s="12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10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10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10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10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10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10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10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10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10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10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10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10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10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10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10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1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10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10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10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10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10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10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10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10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10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1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10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10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10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10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10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10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10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10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10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1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10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10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10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10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10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10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10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10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10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1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10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10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10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10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10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10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10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10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10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1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10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10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10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10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10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 s="10">
        <f t="shared" si="101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10">
        <f t="shared" ref="P1667:P1730" si="105">IFERROR(ROUND(E1667/L1667,2),0)</f>
        <v>44.96</v>
      </c>
      <c r="Q1667" s="12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10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10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1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10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10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10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10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10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10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10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10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10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1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10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10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10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10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10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10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10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10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10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1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10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10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10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10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10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10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10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10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10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1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10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10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10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10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10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10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10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10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10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10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10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10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10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10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10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10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10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10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1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10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10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10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10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10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10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10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10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10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 s="10">
        <f t="shared" si="105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10">
        <f t="shared" ref="P1731:P1794" si="109">IFERROR(ROUND(E1731/L1731,2),0)</f>
        <v>0</v>
      </c>
      <c r="Q1731" s="12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10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10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10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10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10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10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10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10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1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10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10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10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10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10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10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10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10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10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1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10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10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10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10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10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10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10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10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10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1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10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10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10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10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10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10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10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10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10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1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10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10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10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10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10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10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10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10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10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1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10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10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10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10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10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10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10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10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10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1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10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10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10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 s="10">
        <f t="shared" si="109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10">
        <f t="shared" ref="P1795:P1858" si="113">IFERROR(ROUND(E1795/L1795,2),0)</f>
        <v>20</v>
      </c>
      <c r="Q1795" s="12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10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10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10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10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1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10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10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10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10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10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10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10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10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10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10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10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10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10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10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10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10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10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10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1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10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10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10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10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10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10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10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10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10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1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10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10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10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10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10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10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10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10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10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1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10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10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10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10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10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10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10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10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10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1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10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10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10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10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10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10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10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 s="10">
        <f t="shared" si="113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10">
        <f t="shared" ref="P1859:P1922" si="117">IFERROR(ROUND(E1859/L1859,2),0)</f>
        <v>136.36000000000001</v>
      </c>
      <c r="Q1859" s="12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1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10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10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10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10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10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10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10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10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10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1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10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10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10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10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10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10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10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10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10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1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10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10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10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10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10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10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10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10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10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1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10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10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10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10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10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10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10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10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10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1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10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10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10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10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10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10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10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10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10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10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10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10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10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10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10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10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10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10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1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10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 s="10">
        <f t="shared" si="117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10">
        <f t="shared" ref="P1923:P1986" si="121">IFERROR(ROUND(E1923/L1923,2),0)</f>
        <v>54</v>
      </c>
      <c r="Q1923" s="12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10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10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10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10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10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10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1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10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10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10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10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10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10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10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10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10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1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10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10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10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10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10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10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10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10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10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1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10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10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10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10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10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10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10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10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10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1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10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10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10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10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10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10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10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10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10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1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10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10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10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10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10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10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10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10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10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1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10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10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10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10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10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 s="10">
        <f t="shared" si="121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10">
        <f t="shared" ref="P1987:P2050" si="125">IFERROR(ROUND(E1987/L1987,2),0)</f>
        <v>12.75</v>
      </c>
      <c r="Q1987" s="12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10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10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1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10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10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10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10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10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10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10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10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10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1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10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10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10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10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10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10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10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10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10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10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10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10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10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10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10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10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10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10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1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10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10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10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10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10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10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10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10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10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1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10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10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10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10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10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10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10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10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10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1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10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10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10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10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10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10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10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10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10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 s="10">
        <f t="shared" si="125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10">
        <f t="shared" ref="P2051:P2114" si="129">IFERROR(ROUND(E2051/L2051,2),0)</f>
        <v>80.989999999999995</v>
      </c>
      <c r="Q2051" s="12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10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10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10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10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10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10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10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10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1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10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10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10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10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10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10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10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10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10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1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10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10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10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10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10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10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10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10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10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1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10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10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10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10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10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10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10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10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10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1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10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10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10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10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10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10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10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10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10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1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10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10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10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10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10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10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10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10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10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10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10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10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 s="10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10">
        <f t="shared" ref="P2115:P2178" si="133">IFERROR(ROUND(E2115/L2115,2),0)</f>
        <v>68.599999999999994</v>
      </c>
      <c r="Q2115" s="12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10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10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10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10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1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10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10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10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10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10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10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10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10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10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1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10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10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10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10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10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10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10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10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10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1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10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10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10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10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10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10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10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10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10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1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10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10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10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10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10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10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10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10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10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1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10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10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10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10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10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10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10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10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10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1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10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10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10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10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10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10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10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 s="10">
        <f t="shared" si="133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10">
        <f t="shared" ref="P2179:P2242" si="137">IFERROR(ROUND(E2179/L2179,2),0)</f>
        <v>65.87</v>
      </c>
      <c r="Q2179" s="12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1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10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10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10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10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10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10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10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10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10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1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10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10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10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10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10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10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10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10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10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1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10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10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10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10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10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10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10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10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10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10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10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10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10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10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10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10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10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10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1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10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10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10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10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10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10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10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10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10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1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10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10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10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10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10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10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10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10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10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1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10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 s="10">
        <f t="shared" si="137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10">
        <f t="shared" ref="P2243:P2306" si="141">IFERROR(ROUND(E2243/L2243,2),0)</f>
        <v>49.47</v>
      </c>
      <c r="Q2243" s="12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10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10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10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10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10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10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1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10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10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10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10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10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10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10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10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10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1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10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10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10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10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10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10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10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10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10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1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10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10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10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10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10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10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10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10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10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1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10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10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10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10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10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10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10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10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10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1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10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10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10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10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10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10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10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10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10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1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10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10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10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10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10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 s="10">
        <f t="shared" si="141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10">
        <f t="shared" ref="P2307:P2370" si="145">IFERROR(ROUND(E2307/L2307,2),0)</f>
        <v>109.11</v>
      </c>
      <c r="Q2307" s="12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10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10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10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10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10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10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10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10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10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10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10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1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10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10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10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10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10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10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10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10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10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1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10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10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10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10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10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10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10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10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10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1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10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10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10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10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10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10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10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10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10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1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10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10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10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10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10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10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10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10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10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1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10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10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10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10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10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10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10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10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10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 s="10">
        <f t="shared" si="145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10">
        <f t="shared" ref="P2371:P2434" si="149">IFERROR(ROUND(E2371/L2371,2),0)</f>
        <v>0</v>
      </c>
      <c r="Q2371" s="12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10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10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10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10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10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10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10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10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1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10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10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10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10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10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10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10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10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10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1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10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10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10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10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10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10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10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10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10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1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10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10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10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10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10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10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10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10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10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10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10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10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10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10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10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10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10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10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1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10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10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10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10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10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10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10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10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10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1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10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10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10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 s="10">
        <f t="shared" si="149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10">
        <f t="shared" ref="P2435:P2498" si="153">IFERROR(ROUND(E2435/L2435,2),0)</f>
        <v>0</v>
      </c>
      <c r="Q2435" s="12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10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10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10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10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1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10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10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10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10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10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10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10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10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10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1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10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10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10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10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10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10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10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10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10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1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10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10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10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10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10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10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10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10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10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1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10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10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10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10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10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10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10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10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10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1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10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10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10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10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10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10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10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10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10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1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10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10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10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10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10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10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10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 s="10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10">
        <f t="shared" ref="P2499:P2562" si="157">IFERROR(ROUND(E2499/L2499,2),0)</f>
        <v>80.55</v>
      </c>
      <c r="Q2499" s="12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1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10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10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10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10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10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10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10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10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10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10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10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10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10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10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10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10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10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10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1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10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10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10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10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10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10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10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10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10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1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10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10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10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10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10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10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10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10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10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1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10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10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10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10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10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10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10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10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10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1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10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10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10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10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10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10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10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10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10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1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10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 s="10">
        <f t="shared" si="157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10">
        <f t="shared" ref="P2563:P2626" si="161">IFERROR(ROUND(E2563/L2563,2),0)</f>
        <v>0</v>
      </c>
      <c r="Q2563" s="12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10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10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10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10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10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10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1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10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10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10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10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10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10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10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10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10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1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10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10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10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10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10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10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10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10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10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1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10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10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10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10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10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10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10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10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10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1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10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10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10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10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10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10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10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10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10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10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10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10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10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10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10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10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10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10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1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10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10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10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10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10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 s="10">
        <f t="shared" si="161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10">
        <f t="shared" ref="P2627:P2690" si="165">IFERROR(ROUND(E2627/L2627,2),0)</f>
        <v>27.58</v>
      </c>
      <c r="Q2627" s="12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10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10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1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10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10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10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10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10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10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10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10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10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1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10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10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10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10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10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10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10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10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10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1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10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10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10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10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10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10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10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10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10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1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10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10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10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10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10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10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10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10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10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1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10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10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10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10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10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10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10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10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10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1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10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10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10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10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10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10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10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10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10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 s="10">
        <f t="shared" si="165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10">
        <f t="shared" ref="P2691:P2754" si="169">IFERROR(ROUND(E2691/L2691,2),0)</f>
        <v>1</v>
      </c>
      <c r="Q2691" s="12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10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10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10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10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10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10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10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10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1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10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10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10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10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10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10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10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10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10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10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10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10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10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10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10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10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10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10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1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10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10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10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10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10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10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10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10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10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1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10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10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10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10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10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10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10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10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10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1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10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10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10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10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10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10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10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10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10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1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10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10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10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 s="10">
        <f t="shared" si="169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10">
        <f t="shared" ref="P2755:P2818" si="173">IFERROR(ROUND(E2755/L2755,2),0)</f>
        <v>47.5</v>
      </c>
      <c r="Q2755" s="12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10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10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10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10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1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10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10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10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10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10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10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10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10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10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1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10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10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10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10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10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10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10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10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10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1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10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10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10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10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10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10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10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10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10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1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10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10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10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10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10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10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10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10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10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1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10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10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10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10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10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10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10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10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10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10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10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10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10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10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10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10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 s="10">
        <f t="shared" si="173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 s="10">
        <f t="shared" ref="P2819:P2882" si="177">IFERROR(ROUND(E2819/L2819,2),0)</f>
        <v>23.64</v>
      </c>
      <c r="Q2819" s="12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1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10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10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10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10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10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10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10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10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10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1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10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10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10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10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10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10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10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10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10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1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10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10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10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10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10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10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10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10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10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1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10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10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10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10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10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10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10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10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10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1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10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10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10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10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10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10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10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10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10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1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10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10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10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10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10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10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10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10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10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1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10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 s="10">
        <f t="shared" si="177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s="10">
        <f t="shared" ref="P2883:P2946" si="181">IFERROR(ROUND(E2883/L2883,2),0)</f>
        <v>0</v>
      </c>
      <c r="Q2883" s="12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10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10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10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10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10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10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1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10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10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10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10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10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10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10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10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10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1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10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10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10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10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10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10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10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10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10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10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10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10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10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10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10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10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10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10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1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10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10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10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10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10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10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10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10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10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1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10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10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10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10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10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10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10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10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10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1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10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10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10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10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10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 s="10">
        <f t="shared" si="181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10">
        <f t="shared" ref="P2947:P3010" si="185">IFERROR(ROUND(E2947/L2947,2),0)</f>
        <v>0</v>
      </c>
      <c r="Q2947" s="12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10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10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1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10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10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10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10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10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10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10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10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10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10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10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10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10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10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10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10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10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10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10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1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10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10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10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10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10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10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10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10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10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1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10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10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10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10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10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10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10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10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10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1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10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10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10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10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10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10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10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10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10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1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10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10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10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10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10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10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10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10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10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 s="10">
        <f t="shared" si="185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 s="10">
        <f t="shared" ref="P3011:P3074" si="189">IFERROR(ROUND(E3011/L3011,2),0)</f>
        <v>233.9</v>
      </c>
      <c r="Q3011" s="12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10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10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10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10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10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10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10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10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1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10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10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10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10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10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10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10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10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10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1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10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10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10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10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10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10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10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10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10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1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10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10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10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10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10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10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10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10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10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1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10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10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10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10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10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10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10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10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10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1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10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10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10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10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10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10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10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10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10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1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10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10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10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 s="10">
        <f t="shared" si="189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10">
        <f t="shared" ref="P3075:P3138" si="193">IFERROR(ROUND(E3075/L3075,2),0)</f>
        <v>92.14</v>
      </c>
      <c r="Q3075" s="12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10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10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10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10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1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10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10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10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10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10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10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10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10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10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1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10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10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10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10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10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10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10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10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10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1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10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10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10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10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10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10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10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10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10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10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10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10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10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10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10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10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10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10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1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10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10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10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10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10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10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10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10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10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1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10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10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10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10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10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10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10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 s="10">
        <f t="shared" si="193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 s="10">
        <f t="shared" ref="P3139:P3202" si="197">IFERROR(ROUND(E3139/L3139,2),0)</f>
        <v>50</v>
      </c>
      <c r="Q3139" s="12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10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10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10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10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10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10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10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10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10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10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1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10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10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10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10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10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10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10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10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10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1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10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10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10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10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10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10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10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10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10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1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10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10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10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10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10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10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10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10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10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1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10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10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10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10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10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10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10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10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10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1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10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10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10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10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10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10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10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10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10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1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10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 s="10">
        <f t="shared" si="197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 s="10">
        <f t="shared" ref="P3203:P3266" si="201">IFERROR(ROUND(E3203/L3203,2),0)</f>
        <v>12.5</v>
      </c>
      <c r="Q3203" s="12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10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10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10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10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10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10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10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10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10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10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10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10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10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10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10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1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10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10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10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10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10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10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10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10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10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1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10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10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10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10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10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10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10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10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10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1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10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10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10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10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10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10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10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10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10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1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10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10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10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10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10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10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10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10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10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1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10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10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10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10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10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 s="10">
        <f t="shared" si="201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 s="10">
        <f t="shared" ref="P3267:P3330" si="205">IFERROR(ROUND(E3267/L3267,2),0)</f>
        <v>70.290000000000006</v>
      </c>
      <c r="Q3267" s="12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10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10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1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10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10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10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10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10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10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10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10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10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1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10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10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10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10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10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10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10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10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10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1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10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10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10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10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10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10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10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10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10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1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10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10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10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10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10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10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10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10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10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10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10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10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10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10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10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10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10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10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1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10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10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10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10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10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10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10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10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10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 s="10">
        <f t="shared" si="205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 s="10">
        <f t="shared" ref="P3331:P3394" si="209">IFERROR(ROUND(E3331/L3331,2),0)</f>
        <v>44.92</v>
      </c>
      <c r="Q3331" s="12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10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10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10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10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10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10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10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10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1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10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10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10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10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10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10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10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10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10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1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10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10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10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10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10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10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10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10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10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1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10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10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10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10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10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10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10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10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10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1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10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10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10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10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10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10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10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10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10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1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10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10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10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10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10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10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10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10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10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1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10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10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10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 s="10">
        <f t="shared" si="209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 s="10">
        <f t="shared" ref="P3395:P3458" si="213">IFERROR(ROUND(E3395/L3395,2),0)</f>
        <v>36.07</v>
      </c>
      <c r="Q3395" s="12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10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10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10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10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1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10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10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10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10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10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10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10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10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10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10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10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10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10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10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10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10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10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10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1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10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10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10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10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10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10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10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10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10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1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10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10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10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10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10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10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10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10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10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1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10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10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10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10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10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10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10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10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10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1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10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10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10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10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10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10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10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 s="10">
        <f t="shared" si="213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 s="10">
        <f t="shared" ref="P3459:P3522" si="217">IFERROR(ROUND(E3459/L3459,2),0)</f>
        <v>50.98</v>
      </c>
      <c r="Q3459" s="12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1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10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10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10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10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10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10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10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10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10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1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10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10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10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10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10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10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10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10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10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1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10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10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10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10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10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10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10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10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10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1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10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10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10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10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10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10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10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10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10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1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10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10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10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10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10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10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10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10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10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10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10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10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10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10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10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10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10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10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1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10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 s="10">
        <f t="shared" si="217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 s="10">
        <f t="shared" ref="P3523:P3586" si="221">IFERROR(ROUND(E3523/L3523,2),0)</f>
        <v>45.62</v>
      </c>
      <c r="Q3523" s="12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10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10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10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10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10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10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1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10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10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10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10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10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10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10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10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10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1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10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10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10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10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10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10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10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10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10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1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10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10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10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10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10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10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10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10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10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1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10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10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10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10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10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10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10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10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10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1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10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10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10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10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10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10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10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10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10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1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10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10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10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10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10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 s="10">
        <f t="shared" si="221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 s="10">
        <f t="shared" ref="P3587:P3650" si="225">IFERROR(ROUND(E3587/L3587,2),0)</f>
        <v>176.09</v>
      </c>
      <c r="Q3587" s="12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10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10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1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10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10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10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10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10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10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10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10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10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1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10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10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10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10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10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10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10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10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10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10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10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10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10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10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10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10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10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10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1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10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10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10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10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10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10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10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10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10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1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10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10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10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10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10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10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10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10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10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1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10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10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10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10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10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10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10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10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10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 s="10">
        <f t="shared" si="225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 s="10">
        <f t="shared" ref="P3651:P3714" si="229">IFERROR(ROUND(E3651/L3651,2),0)</f>
        <v>97.5</v>
      </c>
      <c r="Q3651" s="12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10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10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10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10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10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10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10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10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1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10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10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10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10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10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10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10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10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10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1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10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10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10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10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10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10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10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10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10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1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10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10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10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10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10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10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10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10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10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1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10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10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10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10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10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10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10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10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10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1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10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10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10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10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10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10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10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10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10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10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10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10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 s="10">
        <f t="shared" si="229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 s="10">
        <f t="shared" ref="P3715:P3778" si="233">IFERROR(ROUND(E3715/L3715,2),0)</f>
        <v>106.84</v>
      </c>
      <c r="Q3715" s="12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10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10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10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10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1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10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10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10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10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10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10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10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10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10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1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10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10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10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10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10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10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10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10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10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1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10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10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10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10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10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10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10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10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10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1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10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10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10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10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10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10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10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10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10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1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10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10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10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10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10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10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10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10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10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1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10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10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10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10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10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10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10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 s="10">
        <f t="shared" si="233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 s="10">
        <f t="shared" ref="P3779:P3842" si="237">IFERROR(ROUND(E3779/L3779,2),0)</f>
        <v>48.54</v>
      </c>
      <c r="Q3779" s="12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1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10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10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10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10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10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10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10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10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10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1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10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10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10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10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10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10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10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10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10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1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10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10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10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10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10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10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10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10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10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10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10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10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10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10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10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10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10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10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1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10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10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10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10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10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10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10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10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10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1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10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10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10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10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10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10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10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10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10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1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10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 s="10">
        <f t="shared" si="237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 s="10">
        <f t="shared" ref="P3843:P3906" si="241">IFERROR(ROUND(E3843/L3843,2),0)</f>
        <v>25.65</v>
      </c>
      <c r="Q3843" s="12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10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10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10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10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10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10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1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10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10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10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10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10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10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10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10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10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1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10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10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10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10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10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10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10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10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10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1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10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10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10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10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10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10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10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10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10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1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10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10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10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10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10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10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10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10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10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1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10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10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10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10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10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10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10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10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10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1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10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10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10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10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10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 s="10">
        <f t="shared" si="241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 s="10">
        <f t="shared" ref="P3907:P3970" si="245">IFERROR(ROUND(E3907/L3907,2),0)</f>
        <v>24.71</v>
      </c>
      <c r="Q3907" s="12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10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10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10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10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10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10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10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10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10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10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10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1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10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10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10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10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10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10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10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10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10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1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10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10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10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10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10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10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10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10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10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1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10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10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10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10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10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10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10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10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10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1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10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10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10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10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10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10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10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10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10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1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10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10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10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10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10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10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10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10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10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 s="10">
        <f t="shared" si="245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 s="10">
        <f t="shared" ref="P3971:P4034" si="249">IFERROR(ROUND(E3971/L3971,2),0)</f>
        <v>35.17</v>
      </c>
      <c r="Q3971" s="12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10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10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10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10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10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10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10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10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1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10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10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10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10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10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10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10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10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10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1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10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10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10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10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10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10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10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10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10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1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10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10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10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10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10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10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10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10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10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10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10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10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10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10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10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10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10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10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1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10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10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10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10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10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10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10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0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10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1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10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10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10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 s="10">
        <f t="shared" si="249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 s="10">
        <f t="shared" ref="P4035:P4098" si="253">IFERROR(ROUND(E4035/L4035,2),0)</f>
        <v>65.34</v>
      </c>
      <c r="Q4035" s="12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10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10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10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10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1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10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10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10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10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10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10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10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10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10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1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10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10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10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10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10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10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10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10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10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1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10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10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10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10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10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10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10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10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10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1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10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10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10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10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10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10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10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10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10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1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10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10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10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10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10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10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10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10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10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1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10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10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10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10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10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10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10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 s="10">
        <f t="shared" si="253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s="10">
        <f t="shared" ref="P4099:P4115" si="257">IFERROR(ROUND(E4099/L4099,2),0)</f>
        <v>0</v>
      </c>
      <c r="Q4099" s="12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1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10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10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0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10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10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10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10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10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10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10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10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10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10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10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73E3258C-AB99-4C99-8FCF-F7F1CEFB03DA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percent" val="0"/>
        <cfvo type="percent" val="90"/>
        <color rgb="FFFF0000"/>
        <color theme="3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2A17B-370C-4084-8352-69C0772BF7A4}">
  <dimension ref="A1:T413"/>
  <sheetViews>
    <sheetView workbookViewId="0">
      <selection activeCell="C5" sqref="C5"/>
    </sheetView>
  </sheetViews>
  <sheetFormatPr defaultRowHeight="14.5" x14ac:dyDescent="0.35"/>
  <cols>
    <col min="1" max="1" width="4.81640625" bestFit="1" customWidth="1"/>
    <col min="2" max="2" width="31.81640625" customWidth="1"/>
    <col min="3" max="3" width="50.7265625" customWidth="1"/>
    <col min="4" max="4" width="12.0898437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3.81640625" bestFit="1" customWidth="1"/>
    <col min="16" max="16" width="16.81640625" bestFit="1" customWidth="1"/>
    <col min="17" max="17" width="14.1796875" bestFit="1" customWidth="1"/>
    <col min="18" max="18" width="11" bestFit="1" customWidth="1"/>
    <col min="19" max="19" width="20.54296875" bestFit="1" customWidth="1"/>
    <col min="20" max="20" width="19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1" t="s">
        <v>8359</v>
      </c>
      <c r="R1" s="1" t="s">
        <v>8358</v>
      </c>
      <c r="S1" s="1" t="s">
        <v>8366</v>
      </c>
      <c r="T1" s="1" t="s">
        <v>8365</v>
      </c>
    </row>
    <row r="2" spans="1:20" ht="43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0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29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0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43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0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43.5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0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43.5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0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0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43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0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43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0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43.5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3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0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3.5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0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3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0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43.5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0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9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0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0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3.5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0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3.5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0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3.5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0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9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3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0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3.5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0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29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0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29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0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29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0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9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0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9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0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43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0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9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0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29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3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0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3.5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0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3.5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0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9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0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3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0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0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3.5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0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43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0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3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0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43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29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0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3.5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0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9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0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3.5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0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43.5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0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29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0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29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0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0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43.5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0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3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3.5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0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3.5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0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3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0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43.5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0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3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0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43.5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0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3.5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0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29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0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29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0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29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3.5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0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29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0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3.5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0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43.5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0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3.5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0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43.5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0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43.5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0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3.5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0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29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0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3.5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29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0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3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0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43.5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0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29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0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29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0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3.5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0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3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0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0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0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29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3.5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0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43.5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0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3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0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43.5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0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43.5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0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3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0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29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0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3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0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29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0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9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3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0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3.5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0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3.5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0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43.5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0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3.5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0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43.5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0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29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0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43.5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0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9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0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29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3.5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0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3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0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3.5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0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3.5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0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3.5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0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29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0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58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0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29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0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29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0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29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29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0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29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0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3.5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0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3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0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29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0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9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0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3.5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0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3.5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0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9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0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9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3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0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3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0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29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0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43.5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0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29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0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3.5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0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29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0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3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0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29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0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3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3.5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0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3.5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0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29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0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29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0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29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0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3.5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0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9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0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3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0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29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0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29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29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0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3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0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43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0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3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0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9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0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3.5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0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3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0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43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0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43.5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0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3.5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29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0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3.5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0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3.5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0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0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3.5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0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3.5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0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3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0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43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0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29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0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3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3.5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0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3.5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0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3.5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0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43.5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0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43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0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3.5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0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29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0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3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0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3.5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0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3.5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43.5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0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9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0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9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0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3.5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0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3.5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0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3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0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3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0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3.5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0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3.5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0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3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29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0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29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0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9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0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3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0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29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0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3.5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0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3.5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0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3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0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3.5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0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3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9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0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29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0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9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0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43.5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0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3.5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0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3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0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3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0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3.5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0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29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0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29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29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0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9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0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3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0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3.5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0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3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0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3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0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3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0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43.5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0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43.5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0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43.5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9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0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3.5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0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3.5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0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3.5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0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29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0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3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0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3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0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3.5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0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43.5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0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9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3.5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0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9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0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3.5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0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3.5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0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3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0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29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0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3.5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0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43.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0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3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0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9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3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0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3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0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9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0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3.5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0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9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0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29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0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43.5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0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3.5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0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43.5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0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43.5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29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0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3.5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0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3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0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3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0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3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0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29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0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3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0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9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0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3.5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0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3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3.5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0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43.5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0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29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0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3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0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3.5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0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29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0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43.5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0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29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0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0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29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43.5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0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29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0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3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0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3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0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3.5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0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29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0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43.5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0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43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0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43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0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3.5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3.5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0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3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0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3.5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0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3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0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3.5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0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3.5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0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3.5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0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3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0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43.5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0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3.5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3.5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0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43.5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0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3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0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3.5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0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87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0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3.5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0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9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0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3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0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43.5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0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3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3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0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9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0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3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0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43.5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0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3.5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0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3.5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0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3.5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0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3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0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3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0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3.5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0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3.5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0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43.5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0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9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0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3.5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0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3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0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29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0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3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0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3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0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3.5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29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0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3.5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0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3.5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0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29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0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3.5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0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01.5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0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3.5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0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3.5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0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3.5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0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9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3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0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3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0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3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0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29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0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3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0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9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0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3.5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0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3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0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29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0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3.5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3.5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0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3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0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9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0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3.5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0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29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0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29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0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9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0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3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0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29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0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43.5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3.5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0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3.5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0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29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0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9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0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3.5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0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3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0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3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0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29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0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29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0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58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3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0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29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0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29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0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3.5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0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29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0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9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0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3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0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3.5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0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29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0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3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3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0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3.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0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29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0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3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0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9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0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43.5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0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3.5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0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9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0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3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0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3.5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29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0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3.5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0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3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0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3.5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0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29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0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29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0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43.5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0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43.5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0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29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0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3.5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29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0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3.5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0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3.5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0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29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0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29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0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3.5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0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29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0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29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0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3.5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0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3.5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3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0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3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0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29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0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43.5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0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3.5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0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29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0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3.5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0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3.5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0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3.5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0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43.5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3.5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0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9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0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29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0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3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0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3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0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3.5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0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3.5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0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3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0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9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0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43.5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3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0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29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0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3.5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0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autoFilter ref="A1:T413" xr:uid="{C18060F1-5C14-4F2A-A466-1C3BE8543235}"/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percent" val="0"/>
        <cfvo type="percent" val="90"/>
        <color rgb="FFFF0000"/>
        <color theme="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97EFF-B767-41B8-97AB-A34474C48E60}">
  <dimension ref="A1:T251"/>
  <sheetViews>
    <sheetView workbookViewId="0">
      <selection activeCell="C9" sqref="C9"/>
    </sheetView>
  </sheetViews>
  <sheetFormatPr defaultRowHeight="14.5" x14ac:dyDescent="0.35"/>
  <cols>
    <col min="1" max="1" width="4.81640625" bestFit="1" customWidth="1"/>
    <col min="2" max="2" width="34.453125" customWidth="1"/>
    <col min="3" max="3" width="45.54296875" customWidth="1"/>
    <col min="4" max="4" width="12.08984375" bestFit="1" customWidth="1"/>
    <col min="5" max="5" width="9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3.81640625" bestFit="1" customWidth="1"/>
    <col min="16" max="16" width="16.81640625" bestFit="1" customWidth="1"/>
    <col min="17" max="17" width="14.1796875" bestFit="1" customWidth="1"/>
    <col min="18" max="18" width="11" bestFit="1" customWidth="1"/>
    <col min="19" max="19" width="20.54296875" bestFit="1" customWidth="1"/>
    <col min="20" max="20" width="19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1" t="s">
        <v>8359</v>
      </c>
      <c r="R1" s="1" t="s">
        <v>8358</v>
      </c>
      <c r="S1" s="1" t="s">
        <v>8366</v>
      </c>
      <c r="T1" s="1" t="s">
        <v>8365</v>
      </c>
    </row>
    <row r="2" spans="1:20" ht="43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0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43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0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43.5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0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43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0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43.5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0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43.5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0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43.5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0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43.5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0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43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43.5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0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3.5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0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3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0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3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0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3.5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0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43.5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0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3.5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0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43.5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0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43.5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0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3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29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0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43.5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0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3.5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0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43.5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0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3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0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3.5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0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3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0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3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0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3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0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3.5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3.5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0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29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0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29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0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43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0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3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0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3.5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0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3.5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0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3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0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43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0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43.5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0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29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0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3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0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43.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0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43.5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0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3.5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0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3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0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43.5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0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3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0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29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3.5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0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3.5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0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43.5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0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3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0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58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0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3.5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0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43.5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0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3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0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3.5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0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3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3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0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3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0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29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0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3.5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0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43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0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3.5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0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29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0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43.5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0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29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0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3.5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3.5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0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3.5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0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29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0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43.5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0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9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0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29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0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3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0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3.5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0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3.5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0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58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3.5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0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3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0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3.5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0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29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0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3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0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29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0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29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0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3.5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0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3.5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0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3.5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43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0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43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0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0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29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0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3.5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0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3.5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0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29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0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3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0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3.5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0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3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29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0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3.5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0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43.5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0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43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0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3.5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0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3.5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0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9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0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9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0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3.5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0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43.5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0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9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0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3.5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0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3.5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0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3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0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3.5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0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3.5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0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3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0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3.5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0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3.5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3.5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0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3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0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3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0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3.5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0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3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0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3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0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3.5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0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3.5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0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3.5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0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3.5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3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0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43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0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3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0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3.5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0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43.5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0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3.5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0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29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0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3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0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43.5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0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3.5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3.5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0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3.5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0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3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0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3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0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3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0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3.5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0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3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0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3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0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3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0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43.5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3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0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3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0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43.5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0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43.5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0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3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0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29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0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3.5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0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3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0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43.5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0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3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3.5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0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3.5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0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9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0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3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0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43.5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0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29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0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3.5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0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29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0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29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0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3.5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29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0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3.5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0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3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0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3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0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0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3.5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0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3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0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0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3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0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3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3.5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0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3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0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3.5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0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3.5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0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3.5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0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3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0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3.5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0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3.5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0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29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0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29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3.5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0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3.5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0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3.5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0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3.5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0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3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0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3.5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0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3.5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0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3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0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3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0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3.5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29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0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3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0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43.5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0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3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0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29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0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3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0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43.5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0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3.5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0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43.5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0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3.5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3.5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0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3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0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3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0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58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0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3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0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3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0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3.5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0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29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0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3.5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0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29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43.5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0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3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0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29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0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9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0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43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0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3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0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3.5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0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3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0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3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0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3.5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3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0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3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0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3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0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3.5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0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0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43.5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0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3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0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43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0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3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0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3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9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0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43.5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0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29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0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3.5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0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3.5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0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3.5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0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3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0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3.5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0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3.5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0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3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3.5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0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autoFilter ref="A1:T251" xr:uid="{53EC797A-ADB3-40A2-B9C3-01A0AB479818}"/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percent" val="0"/>
        <cfvo type="percent" val="90"/>
        <color rgb="FFFF0000"/>
        <color theme="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E1704-AF7A-45AE-A3D0-F0D622A0D9B1}">
  <dimension ref="A1:E34"/>
  <sheetViews>
    <sheetView workbookViewId="0">
      <selection activeCell="A3" sqref="A3"/>
    </sheetView>
  </sheetViews>
  <sheetFormatPr defaultRowHeight="14.5" x14ac:dyDescent="0.35"/>
  <cols>
    <col min="1" max="1" width="26.26953125" bestFit="1" customWidth="1"/>
    <col min="2" max="2" width="16.6328125" bestFit="1" customWidth="1"/>
    <col min="3" max="3" width="11.453125" bestFit="1" customWidth="1"/>
    <col min="4" max="4" width="17" bestFit="1" customWidth="1"/>
    <col min="5" max="5" width="14.36328125" bestFit="1" customWidth="1"/>
    <col min="6" max="13" width="7.6328125" bestFit="1" customWidth="1"/>
    <col min="14" max="69" width="8.6328125" bestFit="1" customWidth="1"/>
    <col min="70" max="241" width="10.1796875" bestFit="1" customWidth="1"/>
    <col min="242" max="383" width="11.1796875" bestFit="1" customWidth="1"/>
    <col min="384" max="430" width="12.1796875" bestFit="1" customWidth="1"/>
    <col min="431" max="442" width="13.81640625" bestFit="1" customWidth="1"/>
    <col min="443" max="445" width="14.81640625" bestFit="1" customWidth="1"/>
    <col min="446" max="446" width="15.81640625" bestFit="1" customWidth="1"/>
    <col min="447" max="447" width="12" bestFit="1" customWidth="1"/>
  </cols>
  <sheetData>
    <row r="1" spans="1:3" x14ac:dyDescent="0.35">
      <c r="A1" s="29" t="s">
        <v>8392</v>
      </c>
      <c r="B1" s="29"/>
      <c r="C1" s="29"/>
    </row>
    <row r="2" spans="1:3" x14ac:dyDescent="0.35">
      <c r="A2" s="28" t="s">
        <v>8382</v>
      </c>
      <c r="B2" s="26" t="s">
        <v>8390</v>
      </c>
      <c r="C2" s="27" t="s">
        <v>8391</v>
      </c>
    </row>
    <row r="3" spans="1:3" x14ac:dyDescent="0.35">
      <c r="A3" t="s">
        <v>8386</v>
      </c>
      <c r="B3" s="23">
        <f>AVERAGE('Successful US Kickstarters'!D:D)</f>
        <v>5048.8786407766993</v>
      </c>
      <c r="C3" s="23">
        <f>AVERAGE('Failed US Kickstarters'!D:D)</f>
        <v>10554.212</v>
      </c>
    </row>
    <row r="4" spans="1:3" x14ac:dyDescent="0.35">
      <c r="A4" t="s">
        <v>8387</v>
      </c>
      <c r="B4" s="23">
        <f>MEDIAN('Successful US Kickstarters'!D:D)</f>
        <v>3000</v>
      </c>
      <c r="C4" s="23">
        <f>MEDIAN('Failed US Kickstarters'!D:D)</f>
        <v>5000</v>
      </c>
    </row>
    <row r="5" spans="1:3" x14ac:dyDescent="0.35">
      <c r="A5" t="s">
        <v>8395</v>
      </c>
      <c r="B5" s="23">
        <f>_xlfn.STDEV.P('Successful US Kickstarters'!D:D)</f>
        <v>7748.7537726373303</v>
      </c>
      <c r="C5" s="23">
        <f>_xlfn.STDEV.P('Failed US Kickstarters'!D:D)</f>
        <v>21967.731061515115</v>
      </c>
    </row>
    <row r="6" spans="1:3" x14ac:dyDescent="0.35">
      <c r="A6" t="s">
        <v>8396</v>
      </c>
      <c r="B6" s="23">
        <f>_xlfn.QUARTILE.EXC('Successful US Kickstarters'!D:D,3)</f>
        <v>5000</v>
      </c>
      <c r="C6" s="23">
        <f>_xlfn.QUARTILE.EXC('Failed US Kickstarters'!D:D,3)</f>
        <v>10000</v>
      </c>
    </row>
    <row r="7" spans="1:3" x14ac:dyDescent="0.35">
      <c r="A7" t="s">
        <v>8397</v>
      </c>
      <c r="B7" s="23">
        <f>_xlfn.QUARTILE.EXC('Successful US Kickstarters'!D:D,1)</f>
        <v>1500</v>
      </c>
      <c r="C7" s="23">
        <f>_xlfn.QUARTILE.EXC('Failed US Kickstarters'!D:D,1)</f>
        <v>2000</v>
      </c>
    </row>
    <row r="8" spans="1:3" x14ac:dyDescent="0.35">
      <c r="A8" t="s">
        <v>8398</v>
      </c>
      <c r="B8" s="23">
        <f>B6-B7</f>
        <v>3500</v>
      </c>
      <c r="C8" s="23">
        <f>C6-C7</f>
        <v>8000</v>
      </c>
    </row>
    <row r="9" spans="1:3" x14ac:dyDescent="0.35">
      <c r="A9" s="28" t="s">
        <v>8383</v>
      </c>
      <c r="B9" s="26" t="s">
        <v>8390</v>
      </c>
      <c r="C9" s="27" t="s">
        <v>8391</v>
      </c>
    </row>
    <row r="10" spans="1:3" x14ac:dyDescent="0.35">
      <c r="A10" t="s">
        <v>8388</v>
      </c>
      <c r="B10" s="24">
        <f>AVERAGE('Successful US Kickstarters'!E:E)</f>
        <v>5601.5458009708727</v>
      </c>
      <c r="C10" s="24">
        <f>AVERAGE('Failed US Kickstarters'!E:E)</f>
        <v>558.65484000000004</v>
      </c>
    </row>
    <row r="11" spans="1:3" x14ac:dyDescent="0.35">
      <c r="A11" t="s">
        <v>8389</v>
      </c>
      <c r="B11" s="24">
        <f>MEDIAN('Successful US Kickstarters'!E:E)</f>
        <v>3167.5</v>
      </c>
      <c r="C11" s="24">
        <f>MEDIAN('Failed US Kickstarters'!E:E)</f>
        <v>103</v>
      </c>
    </row>
    <row r="12" spans="1:3" x14ac:dyDescent="0.35">
      <c r="A12" t="s">
        <v>8399</v>
      </c>
      <c r="B12" s="23">
        <f>_xlfn.STDEV.P('Successful US Kickstarters'!E:E)</f>
        <v>8334.5731699164608</v>
      </c>
      <c r="C12" s="23">
        <f>_xlfn.STDEV.P('Failed US Kickstarters'!E:E)</f>
        <v>1330.5230280400915</v>
      </c>
    </row>
    <row r="13" spans="1:3" x14ac:dyDescent="0.35">
      <c r="A13" t="s">
        <v>8400</v>
      </c>
      <c r="B13" s="23">
        <f>_xlfn.QUARTILE.EXC('Successful US Kickstarters'!E:E,3)</f>
        <v>5699</v>
      </c>
      <c r="C13" s="23">
        <f>_xlfn.QUARTILE.EXC('Failed US Kickstarters'!E:E,3)</f>
        <v>501</v>
      </c>
    </row>
    <row r="14" spans="1:3" x14ac:dyDescent="0.35">
      <c r="A14" t="s">
        <v>8401</v>
      </c>
      <c r="B14" s="23">
        <f>_xlfn.QUARTILE.EXC('Successful US Kickstarters'!E:E,1)</f>
        <v>1716.5074999999999</v>
      </c>
      <c r="C14" s="23">
        <f>_xlfn.QUARTILE.EXC('Failed US Kickstarters'!E:E,1)</f>
        <v>9.25</v>
      </c>
    </row>
    <row r="15" spans="1:3" x14ac:dyDescent="0.35">
      <c r="A15" t="s">
        <v>8402</v>
      </c>
      <c r="B15" s="23">
        <f>B13-B14</f>
        <v>3982.4925000000003</v>
      </c>
      <c r="C15" s="23">
        <f>C13-C14</f>
        <v>491.75</v>
      </c>
    </row>
    <row r="16" spans="1:3" x14ac:dyDescent="0.35">
      <c r="B16" s="24"/>
      <c r="C16" s="24"/>
    </row>
    <row r="17" spans="1:5" x14ac:dyDescent="0.35">
      <c r="B17" s="24"/>
      <c r="C17" s="24"/>
    </row>
    <row r="18" spans="1:5" x14ac:dyDescent="0.35">
      <c r="B18" s="24"/>
      <c r="C18" s="24"/>
    </row>
    <row r="19" spans="1:5" x14ac:dyDescent="0.35">
      <c r="B19" s="24"/>
      <c r="C19" s="24"/>
    </row>
    <row r="20" spans="1:5" x14ac:dyDescent="0.35">
      <c r="B20" s="24"/>
      <c r="C20" s="24"/>
    </row>
    <row r="21" spans="1:5" x14ac:dyDescent="0.35">
      <c r="B21" s="24"/>
      <c r="C21" s="24"/>
    </row>
    <row r="22" spans="1:5" x14ac:dyDescent="0.35">
      <c r="B22" s="24"/>
      <c r="C22" s="24"/>
    </row>
    <row r="23" spans="1:5" x14ac:dyDescent="0.35">
      <c r="B23" s="24"/>
      <c r="C23" s="24"/>
    </row>
    <row r="24" spans="1:5" x14ac:dyDescent="0.35">
      <c r="B24" s="24"/>
      <c r="C24" s="24"/>
    </row>
    <row r="25" spans="1:5" x14ac:dyDescent="0.35">
      <c r="B25" s="24"/>
      <c r="C25" s="24"/>
    </row>
    <row r="26" spans="1:5" x14ac:dyDescent="0.35">
      <c r="B26" s="24"/>
      <c r="C26" s="24"/>
    </row>
    <row r="27" spans="1:5" x14ac:dyDescent="0.35">
      <c r="B27" s="24"/>
      <c r="C27" s="24"/>
    </row>
    <row r="28" spans="1:5" x14ac:dyDescent="0.35">
      <c r="B28" s="24"/>
      <c r="C28" s="24"/>
    </row>
    <row r="30" spans="1:5" x14ac:dyDescent="0.35">
      <c r="A30" s="13" t="s">
        <v>8358</v>
      </c>
      <c r="B30" t="s" vm="1">
        <v>8356</v>
      </c>
    </row>
    <row r="32" spans="1:5" x14ac:dyDescent="0.35">
      <c r="A32" s="13" t="s">
        <v>8360</v>
      </c>
      <c r="B32" t="s">
        <v>8393</v>
      </c>
      <c r="C32" t="s">
        <v>8387</v>
      </c>
      <c r="D32" t="s">
        <v>8394</v>
      </c>
      <c r="E32" t="s">
        <v>8389</v>
      </c>
    </row>
    <row r="33" spans="1:5" x14ac:dyDescent="0.35">
      <c r="A33" s="14" t="s">
        <v>8220</v>
      </c>
      <c r="B33" s="15">
        <v>9075.7999999999993</v>
      </c>
      <c r="C33" s="25">
        <v>4900</v>
      </c>
      <c r="D33" s="15">
        <v>357.58125000000001</v>
      </c>
      <c r="E33" s="25">
        <v>71.5</v>
      </c>
    </row>
    <row r="34" spans="1:5" x14ac:dyDescent="0.35">
      <c r="A34" s="14" t="s">
        <v>8361</v>
      </c>
      <c r="B34" s="15">
        <v>9075.7999999999993</v>
      </c>
      <c r="C34" s="25">
        <v>4900</v>
      </c>
      <c r="D34" s="15">
        <v>357.58125000000001</v>
      </c>
      <c r="E34" s="25">
        <v>71.5</v>
      </c>
    </row>
  </sheetData>
  <mergeCells count="1">
    <mergeCell ref="A1:C1"/>
  </mergeCells>
  <pageMargins left="0.7" right="0.7" top="0.75" bottom="0.75" header="0.3" footer="0.3"/>
  <pageSetup orientation="portrait" horizontalDpi="1200" verticalDpi="120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081A1-0790-4BA9-B7D3-74B002EF50C7}">
  <dimension ref="A1:F6"/>
  <sheetViews>
    <sheetView workbookViewId="0">
      <selection activeCell="D3" sqref="D3"/>
    </sheetView>
  </sheetViews>
  <sheetFormatPr defaultRowHeight="14.5" x14ac:dyDescent="0.35"/>
  <cols>
    <col min="1" max="1" width="31.08984375" bestFit="1" customWidth="1"/>
    <col min="2" max="2" width="46.54296875" style="3" customWidth="1"/>
    <col min="3" max="4" width="9.7265625" style="10" bestFit="1" customWidth="1"/>
    <col min="5" max="5" width="15.90625" bestFit="1" customWidth="1"/>
    <col min="6" max="6" width="7.26953125" bestFit="1" customWidth="1"/>
  </cols>
  <sheetData>
    <row r="1" spans="1:6" s="18" customFormat="1" x14ac:dyDescent="0.35">
      <c r="A1" s="18" t="s">
        <v>8380</v>
      </c>
      <c r="B1" s="19" t="s">
        <v>8381</v>
      </c>
      <c r="C1" s="20" t="s">
        <v>8382</v>
      </c>
      <c r="D1" s="20" t="s">
        <v>8383</v>
      </c>
      <c r="E1" s="18" t="s">
        <v>8384</v>
      </c>
      <c r="F1" s="18" t="s">
        <v>8385</v>
      </c>
    </row>
    <row r="2" spans="1:6" ht="43.5" x14ac:dyDescent="0.35">
      <c r="A2" t="s">
        <v>3473</v>
      </c>
      <c r="B2" s="3" t="str">
        <f>VLOOKUP($A2,'Kickstarter Data'!B:C, 2, FALSE)</f>
        <v>Help us get actor-writer Ian Bonar's debut play - a hilarious, heartbreaking story of grief and loss - to the 2016 Edinburgh Fringe.</v>
      </c>
      <c r="C2" s="21">
        <f>VLOOKUP($A2,'Kickstarter Data'!B:E, 3, FALSE)</f>
        <v>2000</v>
      </c>
      <c r="D2" s="21">
        <f>VLOOKUP($A2,'Kickstarter Data'!B:F, 4, FALSE)</f>
        <v>2020</v>
      </c>
      <c r="E2" s="21">
        <f>VLOOKUP($A2,'Kickstarter Data'!B:P, 15, FALSE)</f>
        <v>51.79</v>
      </c>
      <c r="F2" s="22">
        <f>VLOOKUP($A2,'Kickstarter Data'!B:L, 11, FALSE)</f>
        <v>39</v>
      </c>
    </row>
    <row r="3" spans="1:6" ht="43.5" x14ac:dyDescent="0.35">
      <c r="A3" t="s">
        <v>3616</v>
      </c>
      <c r="B3" s="3" t="str">
        <f>VLOOKUP($A3,'Kickstarter Data'!B:C, 2, FALSE)</f>
        <v>The play yet to be described as "A surefire Edinburgh Fringe Festival Cult Hit". Coming to the Underbelly, Edinburgh, 5th-30th August.</v>
      </c>
      <c r="C3" s="21">
        <f>VLOOKUP($A3,'Kickstarter Data'!B:E, 3, FALSE)</f>
        <v>2000</v>
      </c>
      <c r="D3" s="21">
        <f>VLOOKUP($A3,'Kickstarter Data'!B:F, 4, FALSE)</f>
        <v>2020</v>
      </c>
      <c r="E3" s="21">
        <f>VLOOKUP($A3,'Kickstarter Data'!B:P, 15, FALSE)</f>
        <v>36.07</v>
      </c>
      <c r="F3" s="22">
        <f>VLOOKUP($A3,'Kickstarter Data'!B:L, 11, FALSE)</f>
        <v>56</v>
      </c>
    </row>
    <row r="4" spans="1:6" ht="43.5" x14ac:dyDescent="0.35">
      <c r="A4" t="s">
        <v>3178</v>
      </c>
      <c r="B4" s="3" t="str">
        <f>VLOOKUP($A4,'Kickstarter Data'!B:C, 2, FALSE)</f>
        <v>Cutting Off Kate Bush is a one-woman show written &amp; performed by Lucy Benson-Brown, premiering at the Edinburgh Fringe Festival 2014</v>
      </c>
      <c r="C4" s="21">
        <f>VLOOKUP($A4,'Kickstarter Data'!B:E, 3, FALSE)</f>
        <v>1500</v>
      </c>
      <c r="D4" s="21">
        <f>VLOOKUP($A4,'Kickstarter Data'!B:F, 4, FALSE)</f>
        <v>2576</v>
      </c>
      <c r="E4" s="21">
        <f>VLOOKUP($A4,'Kickstarter Data'!B:P, 15, FALSE)</f>
        <v>33.03</v>
      </c>
      <c r="F4" s="22">
        <f>VLOOKUP($A4,'Kickstarter Data'!B:L, 11, FALSE)</f>
        <v>78</v>
      </c>
    </row>
    <row r="5" spans="1:6" ht="43.5" x14ac:dyDescent="0.35">
      <c r="A5" t="s">
        <v>3329</v>
      </c>
      <c r="B5" s="3" t="str">
        <f>VLOOKUP($A5,'Kickstarter Data'!B:C, 2, FALSE)</f>
        <v>Jestia and Raedon is a brand new romantic comedy play going to the Edinburgh Fringe Festival this summer.</v>
      </c>
      <c r="C5" s="21">
        <f>VLOOKUP($A5,'Kickstarter Data'!B:E, 3, FALSE)</f>
        <v>1000</v>
      </c>
      <c r="D5" s="21">
        <f>VLOOKUP($A5,'Kickstarter Data'!B:F, 4, FALSE)</f>
        <v>1168</v>
      </c>
      <c r="E5" s="21">
        <f>VLOOKUP($A5,'Kickstarter Data'!B:P, 15, FALSE)</f>
        <v>44.92</v>
      </c>
      <c r="F5" s="22">
        <f>VLOOKUP($A5,'Kickstarter Data'!B:L, 11, FALSE)</f>
        <v>26</v>
      </c>
    </row>
    <row r="6" spans="1:6" ht="43.5" x14ac:dyDescent="0.35">
      <c r="A6" t="s">
        <v>3221</v>
      </c>
      <c r="B6" s="3" t="str">
        <f>VLOOKUP($A6,'Kickstarter Data'!B:C, 2, FALSE)</f>
        <v>A one-man show about love, loss, and motorways, written &amp; performed by Ben Norris. Help us get to the 2015 Edinburgh Fringe and beyond!</v>
      </c>
      <c r="C6" s="21">
        <f>VLOOKUP($A6,'Kickstarter Data'!B:E, 3, FALSE)</f>
        <v>4000</v>
      </c>
      <c r="D6" s="21">
        <f>VLOOKUP($A6,'Kickstarter Data'!B:F, 4, FALSE)</f>
        <v>4137</v>
      </c>
      <c r="E6" s="21">
        <f>VLOOKUP($A6,'Kickstarter Data'!B:P, 15, FALSE)</f>
        <v>36.61</v>
      </c>
      <c r="F6" s="22">
        <f>VLOOKUP($A6,'Kickstarter Data'!B:L, 11, FALSE)</f>
        <v>113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216CF-B169-47C6-B17A-F78A38F2670A}">
  <dimension ref="A1:F6"/>
  <sheetViews>
    <sheetView workbookViewId="0">
      <selection activeCell="F33" sqref="F3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8222</v>
      </c>
      <c r="B1" t="s">
        <v>8364</v>
      </c>
    </row>
    <row r="3" spans="1:6" x14ac:dyDescent="0.35">
      <c r="A3" s="13" t="s">
        <v>8363</v>
      </c>
      <c r="B3" s="13" t="s">
        <v>8362</v>
      </c>
    </row>
    <row r="4" spans="1:6" x14ac:dyDescent="0.3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8315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35">
      <c r="A6" s="14" t="s">
        <v>8361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A1877-CA93-4FC9-BF92-A297CA2CB082}">
  <dimension ref="A1:E7"/>
  <sheetViews>
    <sheetView workbookViewId="0">
      <selection activeCell="G11" sqref="G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3" t="s">
        <v>8222</v>
      </c>
      <c r="B1" t="s">
        <v>8364</v>
      </c>
    </row>
    <row r="2" spans="1:5" x14ac:dyDescent="0.35">
      <c r="A2" s="13" t="s">
        <v>8359</v>
      </c>
      <c r="B2" t="s">
        <v>8364</v>
      </c>
    </row>
    <row r="4" spans="1:5" x14ac:dyDescent="0.35">
      <c r="A4" s="13" t="s">
        <v>8363</v>
      </c>
      <c r="B4" s="13" t="s">
        <v>8362</v>
      </c>
    </row>
    <row r="5" spans="1:5" x14ac:dyDescent="0.3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4" t="s">
        <v>8316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35">
      <c r="A7" s="14" t="s">
        <v>8361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3D4C6-6031-4087-8EE5-5A915EB82440}">
  <dimension ref="A1:F19"/>
  <sheetViews>
    <sheetView workbookViewId="0">
      <selection activeCell="A12" sqref="A12:F12"/>
      <pivotSelection pane="bottomRight" showHeader="1" extendable="1" axis="axisRow" start="5" max="13" activeRow="11" previousRow="11" click="1" r:id="rId1">
        <pivotArea dataOnly="0" fieldPosition="0">
          <references count="2">
            <reference field="16" count="1" selected="0">
              <x v="8"/>
            </reference>
            <reference field="18" count="1">
              <x v="6"/>
            </reference>
          </references>
        </pivotArea>
      </pivotSelection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8359</v>
      </c>
      <c r="B1" t="s">
        <v>8315</v>
      </c>
    </row>
    <row r="2" spans="1:6" x14ac:dyDescent="0.35">
      <c r="A2" s="13" t="s">
        <v>8358</v>
      </c>
      <c r="B2" t="s">
        <v>8364</v>
      </c>
    </row>
    <row r="3" spans="1:6" x14ac:dyDescent="0.35">
      <c r="A3" s="13" t="s">
        <v>8379</v>
      </c>
      <c r="B3" t="s">
        <v>8364</v>
      </c>
    </row>
    <row r="5" spans="1:6" x14ac:dyDescent="0.35">
      <c r="A5" s="13" t="s">
        <v>8363</v>
      </c>
      <c r="B5" s="13" t="s">
        <v>8362</v>
      </c>
    </row>
    <row r="6" spans="1:6" x14ac:dyDescent="0.35">
      <c r="A6" s="13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5">
      <c r="A7" s="17" t="s">
        <v>8373</v>
      </c>
      <c r="B7" s="15">
        <v>7</v>
      </c>
      <c r="C7" s="15">
        <v>33</v>
      </c>
      <c r="D7" s="15">
        <v>2</v>
      </c>
      <c r="E7" s="15">
        <v>56</v>
      </c>
      <c r="F7" s="15">
        <v>98</v>
      </c>
    </row>
    <row r="8" spans="1:6" x14ac:dyDescent="0.35">
      <c r="A8" s="17" t="s">
        <v>8374</v>
      </c>
      <c r="B8" s="15">
        <v>3</v>
      </c>
      <c r="C8" s="15">
        <v>39</v>
      </c>
      <c r="D8" s="15">
        <v>8</v>
      </c>
      <c r="E8" s="15">
        <v>71</v>
      </c>
      <c r="F8" s="15">
        <v>121</v>
      </c>
    </row>
    <row r="9" spans="1:6" x14ac:dyDescent="0.35">
      <c r="A9" s="17" t="s">
        <v>8375</v>
      </c>
      <c r="B9" s="15">
        <v>3</v>
      </c>
      <c r="C9" s="15">
        <v>33</v>
      </c>
      <c r="D9" s="15">
        <v>14</v>
      </c>
      <c r="E9" s="15">
        <v>56</v>
      </c>
      <c r="F9" s="15">
        <v>106</v>
      </c>
    </row>
    <row r="10" spans="1:6" x14ac:dyDescent="0.35">
      <c r="A10" s="17" t="s">
        <v>8376</v>
      </c>
      <c r="B10" s="15">
        <v>2</v>
      </c>
      <c r="C10" s="15">
        <v>40</v>
      </c>
      <c r="D10" s="15"/>
      <c r="E10" s="15">
        <v>71</v>
      </c>
      <c r="F10" s="15">
        <v>113</v>
      </c>
    </row>
    <row r="11" spans="1:6" x14ac:dyDescent="0.35">
      <c r="A11" s="17" t="s">
        <v>8367</v>
      </c>
      <c r="B11" s="15">
        <v>3</v>
      </c>
      <c r="C11" s="15">
        <v>52</v>
      </c>
      <c r="D11" s="15"/>
      <c r="E11" s="15">
        <v>111</v>
      </c>
      <c r="F11" s="15">
        <v>166</v>
      </c>
    </row>
    <row r="12" spans="1:6" x14ac:dyDescent="0.35">
      <c r="A12" s="17" t="s">
        <v>8377</v>
      </c>
      <c r="B12" s="15">
        <v>4</v>
      </c>
      <c r="C12" s="15">
        <v>49</v>
      </c>
      <c r="D12" s="15"/>
      <c r="E12" s="15">
        <v>100</v>
      </c>
      <c r="F12" s="15">
        <v>153</v>
      </c>
    </row>
    <row r="13" spans="1:6" x14ac:dyDescent="0.35">
      <c r="A13" s="17" t="s">
        <v>8368</v>
      </c>
      <c r="B13" s="15">
        <v>1</v>
      </c>
      <c r="C13" s="15">
        <v>50</v>
      </c>
      <c r="D13" s="15"/>
      <c r="E13" s="15">
        <v>87</v>
      </c>
      <c r="F13" s="15">
        <v>138</v>
      </c>
    </row>
    <row r="14" spans="1:6" x14ac:dyDescent="0.35">
      <c r="A14" s="17" t="s">
        <v>8369</v>
      </c>
      <c r="B14" s="15">
        <v>4</v>
      </c>
      <c r="C14" s="15">
        <v>47</v>
      </c>
      <c r="D14" s="15"/>
      <c r="E14" s="15">
        <v>72</v>
      </c>
      <c r="F14" s="15">
        <v>123</v>
      </c>
    </row>
    <row r="15" spans="1:6" x14ac:dyDescent="0.35">
      <c r="A15" s="17" t="s">
        <v>8370</v>
      </c>
      <c r="B15" s="15">
        <v>4</v>
      </c>
      <c r="C15" s="15">
        <v>34</v>
      </c>
      <c r="D15" s="15"/>
      <c r="E15" s="15">
        <v>59</v>
      </c>
      <c r="F15" s="15">
        <v>97</v>
      </c>
    </row>
    <row r="16" spans="1:6" x14ac:dyDescent="0.35">
      <c r="A16" s="17" t="s">
        <v>8371</v>
      </c>
      <c r="B16" s="15"/>
      <c r="C16" s="15">
        <v>50</v>
      </c>
      <c r="D16" s="15"/>
      <c r="E16" s="15">
        <v>65</v>
      </c>
      <c r="F16" s="15">
        <v>115</v>
      </c>
    </row>
    <row r="17" spans="1:6" x14ac:dyDescent="0.35">
      <c r="A17" s="17" t="s">
        <v>8372</v>
      </c>
      <c r="B17" s="15">
        <v>3</v>
      </c>
      <c r="C17" s="15">
        <v>31</v>
      </c>
      <c r="D17" s="15"/>
      <c r="E17" s="15">
        <v>54</v>
      </c>
      <c r="F17" s="15">
        <v>88</v>
      </c>
    </row>
    <row r="18" spans="1:6" x14ac:dyDescent="0.35">
      <c r="A18" s="17" t="s">
        <v>8378</v>
      </c>
      <c r="B18" s="15">
        <v>3</v>
      </c>
      <c r="C18" s="15">
        <v>35</v>
      </c>
      <c r="D18" s="15"/>
      <c r="E18" s="15">
        <v>37</v>
      </c>
      <c r="F18" s="15">
        <v>75</v>
      </c>
    </row>
    <row r="19" spans="1:6" x14ac:dyDescent="0.35">
      <c r="A19" s="17" t="s">
        <v>8361</v>
      </c>
      <c r="B19" s="15">
        <v>37</v>
      </c>
      <c r="C19" s="15">
        <v>493</v>
      </c>
      <c r="D19" s="15">
        <v>24</v>
      </c>
      <c r="E19" s="15">
        <v>839</v>
      </c>
      <c r="F19" s="15">
        <v>1393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CB1F397A-3163-4834-A7E2-635401AE4D6C}">
  <ds:schemaRefs/>
</ds:datastoreItem>
</file>

<file path=customXml/itemProps2.xml><?xml version="1.0" encoding="utf-8"?>
<ds:datastoreItem xmlns:ds="http://schemas.openxmlformats.org/officeDocument/2006/customXml" ds:itemID="{5C9FCE67-1A6D-481D-A9E7-57793C600490}">
  <ds:schemaRefs/>
</ds:datastoreItem>
</file>

<file path=customXml/itemProps3.xml><?xml version="1.0" encoding="utf-8"?>
<ds:datastoreItem xmlns:ds="http://schemas.openxmlformats.org/officeDocument/2006/customXml" ds:itemID="{816ED8A2-39ED-4984-AD15-22E1D18D0478}">
  <ds:schemaRefs/>
</ds:datastoreItem>
</file>

<file path=customXml/itemProps4.xml><?xml version="1.0" encoding="utf-8"?>
<ds:datastoreItem xmlns:ds="http://schemas.openxmlformats.org/officeDocument/2006/customXml" ds:itemID="{A8F9C727-DFFB-4703-AD52-F08B8564D6B9}">
  <ds:schemaRefs/>
</ds:datastoreItem>
</file>

<file path=customXml/itemProps5.xml><?xml version="1.0" encoding="utf-8"?>
<ds:datastoreItem xmlns:ds="http://schemas.openxmlformats.org/officeDocument/2006/customXml" ds:itemID="{EA7F97D8-1617-4294-8D28-17E5952CB839}">
  <ds:schemaRefs/>
</ds:datastoreItem>
</file>

<file path=customXml/itemProps6.xml><?xml version="1.0" encoding="utf-8"?>
<ds:datastoreItem xmlns:ds="http://schemas.openxmlformats.org/officeDocument/2006/customXml" ds:itemID="{F5CF777C-07E2-4173-B746-DF240867A32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 Data</vt:lpstr>
      <vt:lpstr>Successful US Kickstarters</vt:lpstr>
      <vt:lpstr>Failed US Kickstarters</vt:lpstr>
      <vt:lpstr>Descriptive Statistics</vt:lpstr>
      <vt:lpstr>VLOOKUP</vt:lpstr>
      <vt:lpstr>Category Statistics</vt:lpstr>
      <vt:lpstr>Subcategory Statistics</vt:lpstr>
      <vt:lpstr>Outcomes by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Melyssa Sibal</cp:lastModifiedBy>
  <dcterms:created xsi:type="dcterms:W3CDTF">2017-04-20T15:17:24Z</dcterms:created>
  <dcterms:modified xsi:type="dcterms:W3CDTF">2020-09-17T03:25:14Z</dcterms:modified>
</cp:coreProperties>
</file>