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ivang\OneDrive\Documents\IITK ACADS\Placements\BCG Strategy Consulting\"/>
    </mc:Choice>
  </mc:AlternateContent>
  <xr:revisionPtr revIDLastSave="0" documentId="8_{3C7CEFBE-7543-4119-BB3F-0476D7263A86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ompany A" sheetId="1" r:id="rId1"/>
    <sheet name="Company B" sheetId="2" r:id="rId2"/>
    <sheet name="Comparables" sheetId="5" r:id="rId3"/>
    <sheet name="Guiding Sheet" sheetId="3" r:id="rId4"/>
    <sheet name="Company X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4" l="1"/>
  <c r="N26" i="4"/>
  <c r="N25" i="4"/>
  <c r="N23" i="4"/>
  <c r="N22" i="4"/>
  <c r="N21" i="4"/>
  <c r="N20" i="4"/>
  <c r="N19" i="4"/>
  <c r="N10" i="4"/>
  <c r="N11" i="4"/>
  <c r="N12" i="4"/>
  <c r="N13" i="4"/>
  <c r="N14" i="4"/>
  <c r="N15" i="4"/>
  <c r="N9" i="4"/>
  <c r="I25" i="4"/>
  <c r="J25" i="4" s="1"/>
  <c r="I19" i="4"/>
  <c r="J19" i="4" s="1"/>
  <c r="J21" i="4" s="1"/>
  <c r="B26" i="4"/>
  <c r="I16" i="5"/>
  <c r="J16" i="5"/>
  <c r="H16" i="5"/>
  <c r="K16" i="5" s="1"/>
  <c r="I10" i="5"/>
  <c r="J10" i="5"/>
  <c r="H10" i="5"/>
  <c r="I5" i="5"/>
  <c r="H5" i="5"/>
  <c r="J5" i="5"/>
  <c r="I15" i="5"/>
  <c r="J15" i="5"/>
  <c r="H15" i="5"/>
  <c r="K15" i="5" s="1"/>
  <c r="K10" i="5"/>
  <c r="K9" i="5"/>
  <c r="I9" i="5"/>
  <c r="J9" i="5"/>
  <c r="H9" i="5"/>
  <c r="J4" i="5"/>
  <c r="I4" i="5"/>
  <c r="H4" i="5"/>
  <c r="C15" i="5"/>
  <c r="B15" i="5"/>
  <c r="D15" i="5" s="1"/>
  <c r="C14" i="5"/>
  <c r="B14" i="5"/>
  <c r="C10" i="5"/>
  <c r="B10" i="5"/>
  <c r="C9" i="5"/>
  <c r="B9" i="5"/>
  <c r="D9" i="5" s="1"/>
  <c r="C19" i="4" s="1"/>
  <c r="C4" i="5"/>
  <c r="B4" i="5"/>
  <c r="D4" i="5" s="1"/>
  <c r="C3" i="5"/>
  <c r="I3" i="5" s="1"/>
  <c r="B3" i="5"/>
  <c r="D3" i="5" s="1"/>
  <c r="J3" i="5" s="1"/>
  <c r="H26" i="4"/>
  <c r="H21" i="4"/>
  <c r="B21" i="4"/>
  <c r="P20" i="4"/>
  <c r="O20" i="4"/>
  <c r="P14" i="4"/>
  <c r="O14" i="4"/>
  <c r="P13" i="4"/>
  <c r="O13" i="4"/>
  <c r="P12" i="4"/>
  <c r="O12" i="4"/>
  <c r="H11" i="4"/>
  <c r="H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O19" i="4" l="1"/>
  <c r="C21" i="4"/>
  <c r="C9" i="4" s="1"/>
  <c r="J23" i="4"/>
  <c r="J10" i="4" s="1"/>
  <c r="J26" i="4"/>
  <c r="I26" i="4"/>
  <c r="J9" i="4"/>
  <c r="J11" i="4" s="1"/>
  <c r="J15" i="4" s="1"/>
  <c r="I21" i="4"/>
  <c r="J22" i="4" s="1"/>
  <c r="D19" i="4"/>
  <c r="P19" i="4" s="1"/>
  <c r="C22" i="4"/>
  <c r="O22" i="4" s="1"/>
  <c r="D21" i="4"/>
  <c r="H3" i="5"/>
  <c r="D14" i="5"/>
  <c r="D10" i="5"/>
  <c r="C25" i="4" s="1"/>
  <c r="D25" i="4" s="1"/>
  <c r="P25" i="4" s="1"/>
  <c r="C26" i="4" l="1"/>
  <c r="O25" i="4"/>
  <c r="C23" i="4"/>
  <c r="C10" i="4" s="1"/>
  <c r="O21" i="4"/>
  <c r="I9" i="4"/>
  <c r="I23" i="4"/>
  <c r="I10" i="4" s="1"/>
  <c r="I22" i="4"/>
  <c r="O26" i="4"/>
  <c r="O9" i="4"/>
  <c r="D9" i="4"/>
  <c r="P9" i="4" s="1"/>
  <c r="D22" i="4"/>
  <c r="P22" i="4" s="1"/>
  <c r="D23" i="4"/>
  <c r="D10" i="4" s="1"/>
  <c r="P21" i="4"/>
  <c r="D26" i="4"/>
  <c r="P26" i="4" s="1"/>
  <c r="P23" i="4"/>
  <c r="O23" i="4"/>
  <c r="I11" i="4" l="1"/>
  <c r="I15" i="4" s="1"/>
  <c r="O10" i="4"/>
  <c r="C11" i="4"/>
  <c r="P10" i="4"/>
  <c r="D11" i="4"/>
  <c r="I16" i="4" l="1"/>
  <c r="J16" i="4"/>
  <c r="D15" i="4"/>
  <c r="P11" i="4"/>
  <c r="C15" i="4"/>
  <c r="O11" i="4"/>
  <c r="O15" i="4" l="1"/>
  <c r="C16" i="4"/>
  <c r="O16" i="4" s="1"/>
  <c r="P15" i="4"/>
  <c r="D16" i="4"/>
  <c r="P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4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<sst xmlns="http://schemas.openxmlformats.org/spreadsheetml/2006/main" count="251" uniqueCount="84">
  <si>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</si>
  <si>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</si>
  <si>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</si>
  <si>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</si>
  <si>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</si>
  <si>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</si>
  <si>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</si>
  <si>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</si>
  <si>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</si>
  <si>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</si>
  <si>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</si>
  <si>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</si>
  <si>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</si>
  <si>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</si>
  <si>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</si>
  <si>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</si>
  <si>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</si>
  <si>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</si>
  <si>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</si>
  <si>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</si>
  <si>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</si>
  <si>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</si>
  <si>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</si>
  <si>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</si>
  <si>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</si>
  <si>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</si>
  <si>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</si>
  <si>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</si>
  <si>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</si>
  <si>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</si>
  <si>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</si>
  <si>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</si>
  <si>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</si>
  <si>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</si>
  <si>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</si>
  <si>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</si>
  <si>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</si>
  <si>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</si>
  <si>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</si>
  <si>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</si>
  <si>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</si>
  <si>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</si>
  <si>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</si>
  <si>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</si>
  <si>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</si>
  <si>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</si>
  <si>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</si>
  <si>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</si>
  <si>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</si>
  <si>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</si>
  <si>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</si>
  <si>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</si>
  <si>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</si>
  <si>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%</t>
  </si>
  <si>
    <t>Industry Average</t>
  </si>
  <si>
    <t>Average</t>
  </si>
  <si>
    <t>Comments</t>
  </si>
  <si>
    <t>Mobile Services Revenue</t>
  </si>
  <si>
    <t>Mobile Subsribers ('000)</t>
  </si>
  <si>
    <t>Overall industry of mubile subscribers growing at 2.03% on average</t>
  </si>
  <si>
    <t>Company A</t>
  </si>
  <si>
    <t>Company B</t>
  </si>
  <si>
    <t>Company B grows 2.58% below average, likely due to no leasing</t>
  </si>
  <si>
    <t>Operating Revenue growth</t>
  </si>
  <si>
    <t>Net Profit growth</t>
  </si>
  <si>
    <t>ARPU</t>
  </si>
  <si>
    <t>Higher growth in ARPU than company B</t>
  </si>
  <si>
    <t>Lower growth in ARPU than company A</t>
  </si>
  <si>
    <t>Decrease in market share, due to no leasing option</t>
  </si>
  <si>
    <t>Assume growth 6.44%</t>
  </si>
  <si>
    <t>Assume constant</t>
  </si>
  <si>
    <t>Growth rate</t>
  </si>
  <si>
    <t>Growth</t>
  </si>
  <si>
    <t>Average growth rate is 10.22%, 0.07% higher than industry</t>
  </si>
  <si>
    <t>ARPU is below industry average of $56.56, however, it reflects positive growth</t>
  </si>
  <si>
    <t>Growth Rate</t>
  </si>
  <si>
    <t>Assume 3.9% growth</t>
  </si>
  <si>
    <t>Assume constant expense ratio</t>
  </si>
  <si>
    <t>Net Profit Growth of 6.145%, lower than industry average of 10.15%</t>
  </si>
  <si>
    <t>Assume growth 3.85%</t>
  </si>
  <si>
    <t>Growth of 2.22% is 1.53% below industry average of 3.85%</t>
  </si>
  <si>
    <t>No leasing leads to significantly lower ARPU growth</t>
  </si>
  <si>
    <t>Difference of 1.5% Growth Rate in profits</t>
  </si>
  <si>
    <t>Difference of 4% Growth Rate in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</si>
</sst>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_);_(&quot;$&quot;* \(#,##0\);_(&quot;$&quot;* &quot;-&quot;??_);_(@_)"/>
    <numFmt numFmtId="166" formatCode="_-[$$-409]* #,##0.00_ ;_-[$$-409]* \-#,##0.00\ ;_-[$$-409]* &quot;-&quot;??_ ;_-@_ "/>
  </numFmts>
  <fonts count="23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10" fillId="4" borderId="11" xfId="0" applyFont="1" applyFill="1" applyBorder="1" applyAlignment="1">
      <alignment vertical="center"/>
    </xf>
    <xf numFmtId="0" fontId="3" fillId="0" borderId="9" xfId="0" applyFont="1" applyBorder="1"/>
    <xf numFmtId="0" fontId="1" fillId="2" borderId="0" xfId="0" applyFont="1" applyFill="1" applyAlignment="1">
      <alignment wrapText="1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5" borderId="5" xfId="0" applyNumberFormat="1" applyFont="1" applyFill="1" applyBorder="1" applyAlignment="1">
      <alignment vertical="center"/>
    </xf>
    <xf numFmtId="1" fontId="10" fillId="8" borderId="10" xfId="0" applyNumberFormat="1" applyFont="1" applyFill="1" applyBorder="1" applyAlignment="1">
      <alignment horizontal="center" vertical="center"/>
    </xf>
    <xf numFmtId="1" fontId="21" fillId="8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7" borderId="10" xfId="0" applyNumberFormat="1" applyFont="1" applyFill="1" applyBorder="1" applyAlignment="1">
      <alignment vertical="center"/>
    </xf>
    <xf numFmtId="164" fontId="4" fillId="7" borderId="9" xfId="0" applyNumberFormat="1" applyFont="1" applyFill="1" applyBorder="1" applyAlignment="1">
      <alignment horizontal="right" vertical="center"/>
    </xf>
    <xf numFmtId="164" fontId="15" fillId="5" borderId="18" xfId="0" applyNumberFormat="1" applyFont="1" applyFill="1" applyBorder="1" applyAlignment="1">
      <alignment horizontal="right" vertical="center"/>
    </xf>
    <xf numFmtId="164" fontId="15" fillId="5" borderId="10" xfId="0" applyNumberFormat="1" applyFont="1" applyFill="1" applyBorder="1" applyAlignment="1">
      <alignment vertical="center"/>
    </xf>
    <xf numFmtId="3" fontId="4" fillId="7" borderId="18" xfId="0" applyNumberFormat="1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vertical="center"/>
    </xf>
    <xf numFmtId="0" fontId="18" fillId="5" borderId="12" xfId="0" applyFont="1" applyFill="1" applyBorder="1" applyAlignment="1">
      <alignment vertical="center"/>
    </xf>
    <xf numFmtId="10" fontId="15" fillId="5" borderId="12" xfId="2" applyNumberFormat="1" applyFont="1" applyFill="1" applyBorder="1" applyAlignment="1">
      <alignment vertical="center"/>
    </xf>
    <xf numFmtId="0" fontId="22" fillId="5" borderId="11" xfId="0" applyFont="1" applyFill="1" applyBorder="1" applyAlignment="1">
      <alignment vertical="center"/>
    </xf>
    <xf numFmtId="164" fontId="15" fillId="5" borderId="19" xfId="0" applyNumberFormat="1" applyFont="1" applyFill="1" applyBorder="1" applyAlignment="1">
      <alignment vertical="center"/>
    </xf>
    <xf numFmtId="10" fontId="15" fillId="5" borderId="20" xfId="2" applyNumberFormat="1" applyFont="1" applyFill="1" applyBorder="1" applyAlignment="1">
      <alignment vertical="center"/>
    </xf>
    <xf numFmtId="10" fontId="15" fillId="5" borderId="14" xfId="2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164" fontId="6" fillId="7" borderId="16" xfId="0" applyNumberFormat="1" applyFont="1" applyFill="1" applyBorder="1" applyAlignment="1">
      <alignment vertical="center"/>
    </xf>
    <xf numFmtId="164" fontId="4" fillId="7" borderId="17" xfId="0" applyNumberFormat="1" applyFont="1" applyFill="1" applyBorder="1" applyAlignment="1">
      <alignment horizontal="right" vertical="center"/>
    </xf>
    <xf numFmtId="164" fontId="15" fillId="5" borderId="15" xfId="0" applyNumberFormat="1" applyFont="1" applyFill="1" applyBorder="1" applyAlignment="1">
      <alignment horizontal="right" vertical="center"/>
    </xf>
    <xf numFmtId="166" fontId="4" fillId="5" borderId="6" xfId="1" applyNumberFormat="1" applyFont="1" applyFill="1" applyBorder="1" applyAlignment="1">
      <alignment vertical="center"/>
    </xf>
    <xf numFmtId="166" fontId="4" fillId="5" borderId="18" xfId="1" applyNumberFormat="1" applyFont="1" applyFill="1" applyBorder="1" applyAlignment="1">
      <alignment vertical="center"/>
    </xf>
    <xf numFmtId="166" fontId="4" fillId="5" borderId="15" xfId="1" applyNumberFormat="1" applyFont="1" applyFill="1" applyBorder="1" applyAlignment="1">
      <alignment vertical="center"/>
    </xf>
    <xf numFmtId="0" fontId="0" fillId="0" borderId="0" xfId="0" applyAlignment="1"/>
    <xf numFmtId="1" fontId="10" fillId="8" borderId="11" xfId="0" applyNumberFormat="1" applyFont="1" applyFill="1" applyBorder="1" applyAlignment="1">
      <alignment horizontal="center" vertical="center"/>
    </xf>
    <xf numFmtId="1" fontId="10" fillId="8" borderId="9" xfId="0" applyNumberFormat="1" applyFont="1" applyFill="1" applyBorder="1" applyAlignment="1">
      <alignment horizontal="center" vertical="center"/>
    </xf>
    <xf numFmtId="164" fontId="4" fillId="5" borderId="10" xfId="0" applyNumberFormat="1" applyFont="1" applyFill="1" applyBorder="1" applyAlignment="1">
      <alignment vertical="center"/>
    </xf>
    <xf numFmtId="164" fontId="4" fillId="5" borderId="9" xfId="0" applyNumberFormat="1" applyFon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10" fontId="15" fillId="5" borderId="23" xfId="2" applyNumberFormat="1" applyFont="1" applyFill="1" applyBorder="1" applyAlignment="1">
      <alignment vertical="center"/>
    </xf>
    <xf numFmtId="1" fontId="21" fillId="8" borderId="16" xfId="0" applyNumberFormat="1" applyFont="1" applyFill="1" applyBorder="1" applyAlignment="1">
      <alignment horizontal="center" vertical="center"/>
    </xf>
    <xf numFmtId="164" fontId="4" fillId="5" borderId="21" xfId="0" applyNumberFormat="1" applyFont="1" applyFill="1" applyBorder="1" applyAlignment="1">
      <alignment vertical="center"/>
    </xf>
    <xf numFmtId="164" fontId="15" fillId="5" borderId="21" xfId="0" applyNumberFormat="1" applyFont="1" applyFill="1" applyBorder="1" applyAlignment="1">
      <alignment vertical="center"/>
    </xf>
    <xf numFmtId="164" fontId="0" fillId="5" borderId="21" xfId="0" applyNumberFormat="1" applyFill="1" applyBorder="1" applyAlignment="1">
      <alignment vertical="center"/>
    </xf>
    <xf numFmtId="10" fontId="22" fillId="5" borderId="17" xfId="2" applyNumberFormat="1" applyFont="1" applyFill="1" applyBorder="1" applyAlignment="1">
      <alignment vertical="center"/>
    </xf>
    <xf numFmtId="1" fontId="10" fillId="8" borderId="17" xfId="0" applyNumberFormat="1" applyFont="1" applyFill="1" applyBorder="1" applyAlignment="1">
      <alignment horizontal="center" vertical="center"/>
    </xf>
    <xf numFmtId="164" fontId="15" fillId="7" borderId="10" xfId="0" applyNumberFormat="1" applyFont="1" applyFill="1" applyBorder="1" applyAlignment="1">
      <alignment vertical="center"/>
    </xf>
    <xf numFmtId="164" fontId="0" fillId="5" borderId="9" xfId="0" applyNumberFormat="1" applyFill="1" applyBorder="1" applyAlignment="1">
      <alignment horizontal="right" vertical="center"/>
    </xf>
    <xf numFmtId="0" fontId="20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9" fontId="4" fillId="5" borderId="12" xfId="2" applyFont="1" applyFill="1" applyBorder="1" applyAlignment="1">
      <alignment vertical="center"/>
    </xf>
    <xf numFmtId="0" fontId="18" fillId="5" borderId="10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164" fontId="4" fillId="5" borderId="8" xfId="0" applyNumberFormat="1" applyFont="1" applyFill="1" applyBorder="1" applyAlignment="1">
      <alignment horizontal="right" vertical="center"/>
    </xf>
    <xf numFmtId="9" fontId="4" fillId="5" borderId="13" xfId="2" applyFont="1" applyFill="1" applyBorder="1" applyAlignment="1">
      <alignment vertical="center"/>
    </xf>
    <xf numFmtId="164" fontId="4" fillId="5" borderId="16" xfId="0" applyNumberFormat="1" applyFont="1" applyFill="1" applyBorder="1" applyAlignment="1">
      <alignment vertical="center"/>
    </xf>
    <xf numFmtId="164" fontId="4" fillId="5" borderId="17" xfId="0" applyNumberFormat="1" applyFont="1" applyFill="1" applyBorder="1" applyAlignment="1">
      <alignment vertical="center"/>
    </xf>
    <xf numFmtId="164" fontId="4" fillId="5" borderId="8" xfId="0" applyNumberFormat="1" applyFont="1" applyFill="1" applyBorder="1" applyAlignment="1">
      <alignment vertical="center"/>
    </xf>
    <xf numFmtId="1" fontId="10" fillId="4" borderId="12" xfId="0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vertical="center"/>
    </xf>
    <xf numFmtId="164" fontId="4" fillId="5" borderId="15" xfId="0" applyNumberFormat="1" applyFont="1" applyFill="1" applyBorder="1" applyAlignment="1">
      <alignment vertical="center"/>
    </xf>
    <xf numFmtId="9" fontId="4" fillId="5" borderId="15" xfId="2" applyFont="1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6" fillId="6" borderId="18" xfId="0" applyFont="1" applyFill="1" applyBorder="1"/>
    <xf numFmtId="3" fontId="4" fillId="5" borderId="7" xfId="0" applyNumberFormat="1" applyFont="1" applyFill="1" applyBorder="1" applyAlignment="1">
      <alignment vertical="center"/>
    </xf>
    <xf numFmtId="3" fontId="0" fillId="5" borderId="7" xfId="0" applyNumberFormat="1" applyFill="1" applyBorder="1" applyAlignment="1">
      <alignment vertical="center"/>
    </xf>
    <xf numFmtId="2" fontId="4" fillId="5" borderId="15" xfId="0" applyNumberFormat="1" applyFont="1" applyFill="1" applyBorder="1" applyAlignment="1">
      <alignment vertical="center"/>
    </xf>
    <xf numFmtId="0" fontId="0" fillId="0" borderId="15" xfId="0" applyBorder="1"/>
    <xf numFmtId="10" fontId="0" fillId="0" borderId="15" xfId="2" applyNumberFormat="1" applyFont="1" applyBorder="1"/>
    <xf numFmtId="10" fontId="0" fillId="0" borderId="15" xfId="0" applyNumberFormat="1" applyBorder="1"/>
    <xf numFmtId="0" fontId="0" fillId="11" borderId="15" xfId="0" applyFill="1" applyBorder="1"/>
    <xf numFmtId="0" fontId="0" fillId="11" borderId="16" xfId="0" applyFill="1" applyBorder="1"/>
    <xf numFmtId="0" fontId="0" fillId="0" borderId="21" xfId="0" applyBorder="1"/>
    <xf numFmtId="0" fontId="0" fillId="0" borderId="17" xfId="0" applyBorder="1"/>
    <xf numFmtId="0" fontId="0" fillId="10" borderId="16" xfId="0" applyFill="1" applyBorder="1"/>
    <xf numFmtId="0" fontId="0" fillId="10" borderId="17" xfId="0" applyFill="1" applyBorder="1"/>
    <xf numFmtId="0" fontId="0" fillId="10" borderId="19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0" borderId="5" xfId="0" applyBorder="1"/>
    <xf numFmtId="0" fontId="20" fillId="10" borderId="19" xfId="0" applyFont="1" applyFill="1" applyBorder="1" applyAlignment="1">
      <alignment horizontal="center"/>
    </xf>
    <xf numFmtId="0" fontId="0" fillId="10" borderId="21" xfId="0" applyFill="1" applyBorder="1"/>
    <xf numFmtId="0" fontId="20" fillId="0" borderId="15" xfId="0" applyFont="1" applyBorder="1"/>
    <xf numFmtId="0" fontId="20" fillId="10" borderId="23" xfId="0" applyFont="1" applyFill="1" applyBorder="1" applyAlignment="1">
      <alignment horizontal="center"/>
    </xf>
    <xf numFmtId="0" fontId="20" fillId="10" borderId="22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5" xfId="2" applyNumberFormat="1" applyFont="1" applyBorder="1" applyAlignment="1">
      <alignment horizontal="center"/>
    </xf>
    <xf numFmtId="0" fontId="20" fillId="12" borderId="1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2" t="s">
        <v>0</v>
      </c>
      <c r="B1" s="73"/>
      <c r="C1" s="73"/>
      <c r="D1" s="73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4" t="s">
        <v>3</v>
      </c>
      <c r="B2" s="7" t="s">
        <v>4</v>
      </c>
      <c r="C2" s="7" t="s">
        <v>5</v>
      </c>
      <c r="D2" s="7" t="s">
        <v>6</v>
      </c>
      <c r="E2" s="37"/>
      <c r="F2" s="2"/>
      <c r="G2" s="2" t="s">
        <v>7</v>
      </c>
      <c r="H2" s="2"/>
      <c r="I2" s="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 x14ac:dyDescent="0.25">
      <c r="A3" s="75"/>
      <c r="B3" s="9" t="s">
        <v>8</v>
      </c>
      <c r="C3" s="9" t="s">
        <v>8</v>
      </c>
      <c r="D3" s="9" t="s">
        <v>8</v>
      </c>
      <c r="E3" s="37"/>
      <c r="F3" s="2"/>
      <c r="G3" s="2"/>
      <c r="H3" s="2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 x14ac:dyDescent="0.25">
      <c r="A4" s="38" t="s">
        <v>9</v>
      </c>
      <c r="B4" s="39"/>
      <c r="C4" s="39"/>
      <c r="D4" s="39"/>
      <c r="E4" s="37"/>
      <c r="F4" s="2"/>
      <c r="H4" s="2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 x14ac:dyDescent="0.25">
      <c r="A5" s="40" t="s">
        <v>10</v>
      </c>
      <c r="B5" s="39">
        <f t="shared" ref="B5:D5" si="0">B16</f>
        <v>8537</v>
      </c>
      <c r="C5" s="39">
        <f t="shared" si="0"/>
        <v>9233</v>
      </c>
      <c r="D5" s="39">
        <f t="shared" si="0"/>
        <v>9670</v>
      </c>
      <c r="E5" s="37"/>
      <c r="F5" s="2"/>
      <c r="H5" s="2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 x14ac:dyDescent="0.25">
      <c r="A6" s="41" t="s">
        <v>11</v>
      </c>
      <c r="B6" s="42">
        <f t="shared" ref="B6:D6" si="1">-B18</f>
        <v>-6183.95</v>
      </c>
      <c r="C6" s="42">
        <f t="shared" si="1"/>
        <v>-6269.5499999999993</v>
      </c>
      <c r="D6" s="42">
        <f t="shared" si="1"/>
        <v>-6415.5</v>
      </c>
      <c r="E6" s="37"/>
      <c r="F6" s="2"/>
      <c r="H6" s="2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 x14ac:dyDescent="0.25">
      <c r="A7" s="43" t="s">
        <v>12</v>
      </c>
      <c r="B7" s="44">
        <f t="shared" ref="B7:D7" si="2">SUM(B5:B6)</f>
        <v>2353.0500000000002</v>
      </c>
      <c r="C7" s="44">
        <f t="shared" si="2"/>
        <v>2963.4500000000007</v>
      </c>
      <c r="D7" s="44">
        <f t="shared" si="2"/>
        <v>3254.5</v>
      </c>
      <c r="E7" s="2"/>
      <c r="F7" s="2"/>
      <c r="G7" s="2"/>
      <c r="H7" s="2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 x14ac:dyDescent="0.25">
      <c r="A8" s="40" t="s">
        <v>13</v>
      </c>
      <c r="B8" s="39">
        <v>-130</v>
      </c>
      <c r="C8" s="39">
        <v>-143</v>
      </c>
      <c r="D8" s="39">
        <v>-148</v>
      </c>
      <c r="E8" s="37"/>
      <c r="F8" s="2"/>
      <c r="G8" s="2"/>
      <c r="H8" s="2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 x14ac:dyDescent="0.25">
      <c r="A9" s="40" t="s">
        <v>14</v>
      </c>
      <c r="B9" s="39">
        <f t="shared" ref="B9:D9" si="3">-0.267*B10</f>
        <v>198.381</v>
      </c>
      <c r="C9" s="39">
        <f t="shared" si="3"/>
        <v>201.05100000000002</v>
      </c>
      <c r="D9" s="39">
        <f t="shared" si="3"/>
        <v>202.65300000000002</v>
      </c>
      <c r="E9" s="37"/>
      <c r="F9" s="2"/>
      <c r="G9" s="2"/>
      <c r="H9" s="2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 x14ac:dyDescent="0.25">
      <c r="A10" s="11" t="s">
        <v>15</v>
      </c>
      <c r="B10" s="12">
        <v>-743</v>
      </c>
      <c r="C10" s="12">
        <v>-753</v>
      </c>
      <c r="D10" s="12">
        <v>-759</v>
      </c>
      <c r="E10" s="37"/>
      <c r="F10" s="2"/>
      <c r="G10" s="2"/>
      <c r="H10" s="2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 x14ac:dyDescent="0.25">
      <c r="A11" s="13" t="s">
        <v>16</v>
      </c>
      <c r="B11" s="44">
        <f t="shared" ref="B11:D11" si="4">SUM(B7:B10)</f>
        <v>1678.431</v>
      </c>
      <c r="C11" s="44">
        <f t="shared" si="4"/>
        <v>2268.5010000000007</v>
      </c>
      <c r="D11" s="44">
        <f t="shared" si="4"/>
        <v>2550.1530000000002</v>
      </c>
      <c r="E11" s="2"/>
      <c r="F11" s="2"/>
      <c r="G11" s="2"/>
      <c r="H11" s="2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 x14ac:dyDescent="0.25">
      <c r="A12" s="45"/>
      <c r="B12" s="46"/>
      <c r="C12" s="46"/>
      <c r="D12" s="46"/>
      <c r="E12" s="2"/>
      <c r="F12" s="2"/>
      <c r="G12" s="2"/>
      <c r="H12" s="2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 x14ac:dyDescent="0.25">
      <c r="A13" s="47" t="s">
        <v>17</v>
      </c>
      <c r="B13" s="48"/>
      <c r="C13" s="48"/>
      <c r="D13" s="48"/>
      <c r="E13" s="2"/>
      <c r="F13" s="2"/>
      <c r="G13" s="2"/>
      <c r="H13" s="2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 x14ac:dyDescent="0.3">
      <c r="A14" s="49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 x14ac:dyDescent="0.25">
      <c r="A15" s="50" t="s">
        <v>19</v>
      </c>
      <c r="B15" s="42">
        <v>5725</v>
      </c>
      <c r="C15" s="42">
        <v>5858</v>
      </c>
      <c r="D15" s="51">
        <v>5980</v>
      </c>
      <c r="E15" s="16"/>
      <c r="F15" s="2"/>
      <c r="G15" s="2"/>
      <c r="H15" s="2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 x14ac:dyDescent="0.25">
      <c r="A16" s="52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 x14ac:dyDescent="0.25">
      <c r="A17" s="53"/>
      <c r="B17" s="44"/>
      <c r="C17" s="54"/>
      <c r="D17" s="54"/>
      <c r="E17" s="21"/>
      <c r="F17" s="2"/>
      <c r="G17" s="2"/>
      <c r="H17" s="2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 x14ac:dyDescent="0.25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 x14ac:dyDescent="0.25">
      <c r="A19" s="40"/>
      <c r="B19" s="55"/>
      <c r="C19" s="55"/>
      <c r="D19" s="55"/>
      <c r="E19" s="2"/>
      <c r="F19" s="2"/>
      <c r="G19" s="2"/>
      <c r="H19" s="2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25">
      <c r="A20" s="23" t="s">
        <v>20</v>
      </c>
      <c r="B20" s="56">
        <v>4085</v>
      </c>
      <c r="C20" s="56">
        <v>4195</v>
      </c>
      <c r="D20" s="56">
        <v>4409</v>
      </c>
      <c r="E20" s="2"/>
      <c r="F20" s="2"/>
      <c r="G20" s="2"/>
      <c r="H20" s="2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25">
      <c r="A21" s="57" t="s">
        <v>21</v>
      </c>
      <c r="B21" s="56">
        <f t="shared" ref="B21:D21" si="6">B14*1000/B20/12</f>
        <v>57.36434108527132</v>
      </c>
      <c r="C21" s="56">
        <f t="shared" si="6"/>
        <v>67.044100119189508</v>
      </c>
      <c r="D21" s="56">
        <f t="shared" si="6"/>
        <v>69.743706055794959</v>
      </c>
      <c r="E21" s="2"/>
      <c r="F21" s="2"/>
      <c r="G21" s="2"/>
      <c r="H21" s="2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25">
      <c r="A22" s="37"/>
      <c r="B22" s="58"/>
      <c r="C22" s="58"/>
      <c r="D22" s="58"/>
      <c r="E22" s="2"/>
      <c r="F22" s="2"/>
      <c r="G22" s="2"/>
      <c r="H22" s="2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25"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25">
      <c r="A24" s="58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25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5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25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25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25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25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25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5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5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 x14ac:dyDescent="0.25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 x14ac:dyDescent="0.25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 x14ac:dyDescent="0.25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 x14ac:dyDescent="0.25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 x14ac:dyDescent="0.25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 x14ac:dyDescent="0.25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 x14ac:dyDescent="0.25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 x14ac:dyDescent="0.25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 x14ac:dyDescent="0.25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25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 x14ac:dyDescent="0.25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5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 x14ac:dyDescent="0.25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5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 x14ac:dyDescent="0.25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 x14ac:dyDescent="0.25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 x14ac:dyDescent="0.25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 x14ac:dyDescent="0.25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 x14ac:dyDescent="0.25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 x14ac:dyDescent="0.25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 x14ac:dyDescent="0.25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 x14ac:dyDescent="0.25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 x14ac:dyDescent="0.25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 x14ac:dyDescent="0.25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 x14ac:dyDescent="0.25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 x14ac:dyDescent="0.25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 x14ac:dyDescent="0.25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 x14ac:dyDescent="0.25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 x14ac:dyDescent="0.25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 x14ac:dyDescent="0.25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 x14ac:dyDescent="0.25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 x14ac:dyDescent="0.25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 x14ac:dyDescent="0.25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 x14ac:dyDescent="0.25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 x14ac:dyDescent="0.25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 x14ac:dyDescent="0.25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 x14ac:dyDescent="0.25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 x14ac:dyDescent="0.25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 x14ac:dyDescent="0.25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 x14ac:dyDescent="0.25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 x14ac:dyDescent="0.25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 x14ac:dyDescent="0.25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 x14ac:dyDescent="0.25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 x14ac:dyDescent="0.25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 x14ac:dyDescent="0.25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 x14ac:dyDescent="0.25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 x14ac:dyDescent="0.25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 x14ac:dyDescent="0.25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 x14ac:dyDescent="0.25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 x14ac:dyDescent="0.25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 x14ac:dyDescent="0.25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 x14ac:dyDescent="0.25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 x14ac:dyDescent="0.25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 x14ac:dyDescent="0.25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 x14ac:dyDescent="0.25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 x14ac:dyDescent="0.25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 x14ac:dyDescent="0.25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 x14ac:dyDescent="0.25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 x14ac:dyDescent="0.25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 x14ac:dyDescent="0.25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 x14ac:dyDescent="0.25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 x14ac:dyDescent="0.25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 x14ac:dyDescent="0.25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 x14ac:dyDescent="0.25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 x14ac:dyDescent="0.25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 x14ac:dyDescent="0.25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 x14ac:dyDescent="0.25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 x14ac:dyDescent="0.25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 x14ac:dyDescent="0.25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 x14ac:dyDescent="0.25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 x14ac:dyDescent="0.25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 x14ac:dyDescent="0.25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 x14ac:dyDescent="0.25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 x14ac:dyDescent="0.25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 x14ac:dyDescent="0.25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 x14ac:dyDescent="0.25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 x14ac:dyDescent="0.25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 x14ac:dyDescent="0.25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 x14ac:dyDescent="0.25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 x14ac:dyDescent="0.25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 x14ac:dyDescent="0.25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 x14ac:dyDescent="0.25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 x14ac:dyDescent="0.25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 x14ac:dyDescent="0.25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 x14ac:dyDescent="0.25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 x14ac:dyDescent="0.25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 x14ac:dyDescent="0.25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 x14ac:dyDescent="0.25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 x14ac:dyDescent="0.25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 x14ac:dyDescent="0.25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 x14ac:dyDescent="0.25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 x14ac:dyDescent="0.25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 x14ac:dyDescent="0.25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 x14ac:dyDescent="0.25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 x14ac:dyDescent="0.25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 x14ac:dyDescent="0.25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 x14ac:dyDescent="0.25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 x14ac:dyDescent="0.25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 x14ac:dyDescent="0.25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 x14ac:dyDescent="0.25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 x14ac:dyDescent="0.25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 x14ac:dyDescent="0.25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 x14ac:dyDescent="0.25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 x14ac:dyDescent="0.25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 x14ac:dyDescent="0.25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 x14ac:dyDescent="0.25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 x14ac:dyDescent="0.25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 x14ac:dyDescent="0.25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 x14ac:dyDescent="0.25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 x14ac:dyDescent="0.25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 x14ac:dyDescent="0.25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 x14ac:dyDescent="0.25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 x14ac:dyDescent="0.25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 x14ac:dyDescent="0.25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 x14ac:dyDescent="0.25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 x14ac:dyDescent="0.25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 x14ac:dyDescent="0.25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 x14ac:dyDescent="0.25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 x14ac:dyDescent="0.25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 x14ac:dyDescent="0.25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 x14ac:dyDescent="0.25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 x14ac:dyDescent="0.25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 x14ac:dyDescent="0.25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 x14ac:dyDescent="0.25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 x14ac:dyDescent="0.25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 x14ac:dyDescent="0.25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 x14ac:dyDescent="0.25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 x14ac:dyDescent="0.25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 x14ac:dyDescent="0.25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 x14ac:dyDescent="0.25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 x14ac:dyDescent="0.25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 x14ac:dyDescent="0.25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 x14ac:dyDescent="0.25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 x14ac:dyDescent="0.25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 x14ac:dyDescent="0.25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 x14ac:dyDescent="0.25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 x14ac:dyDescent="0.25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 x14ac:dyDescent="0.25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 x14ac:dyDescent="0.25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 x14ac:dyDescent="0.25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 x14ac:dyDescent="0.25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 x14ac:dyDescent="0.25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 x14ac:dyDescent="0.25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 x14ac:dyDescent="0.25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 x14ac:dyDescent="0.25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 x14ac:dyDescent="0.25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 x14ac:dyDescent="0.25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 x14ac:dyDescent="0.25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 x14ac:dyDescent="0.25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 x14ac:dyDescent="0.25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 x14ac:dyDescent="0.25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 x14ac:dyDescent="0.25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 x14ac:dyDescent="0.25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 x14ac:dyDescent="0.25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 x14ac:dyDescent="0.25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 x14ac:dyDescent="0.25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 x14ac:dyDescent="0.25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 x14ac:dyDescent="0.25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 x14ac:dyDescent="0.25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 x14ac:dyDescent="0.25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 x14ac:dyDescent="0.25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 x14ac:dyDescent="0.25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 x14ac:dyDescent="0.25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 x14ac:dyDescent="0.25">
      <c r="A197" s="37"/>
      <c r="B197" s="58"/>
      <c r="C197" s="58"/>
      <c r="D197" s="58"/>
      <c r="E197" s="37"/>
      <c r="F197" s="37"/>
      <c r="G197" s="37"/>
      <c r="H197" s="37"/>
      <c r="I197" s="2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 x14ac:dyDescent="0.25">
      <c r="A198" s="37"/>
      <c r="B198" s="58"/>
      <c r="C198" s="58"/>
      <c r="D198" s="58"/>
      <c r="E198" s="37"/>
      <c r="F198" s="37"/>
      <c r="G198" s="37"/>
      <c r="H198" s="37"/>
      <c r="I198" s="2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 x14ac:dyDescent="0.25">
      <c r="A199" s="37"/>
      <c r="B199" s="58"/>
      <c r="C199" s="58"/>
      <c r="D199" s="58"/>
      <c r="E199" s="37"/>
      <c r="F199" s="37"/>
      <c r="G199" s="37"/>
      <c r="H199" s="37"/>
      <c r="I199" s="2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 x14ac:dyDescent="0.25">
      <c r="A200" s="37"/>
      <c r="B200" s="58"/>
      <c r="C200" s="58"/>
      <c r="D200" s="58"/>
      <c r="E200" s="37"/>
      <c r="F200" s="37"/>
      <c r="G200" s="37"/>
      <c r="H200" s="37"/>
      <c r="I200" s="2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 x14ac:dyDescent="0.25">
      <c r="A201" s="37"/>
      <c r="B201" s="58"/>
      <c r="C201" s="58"/>
      <c r="D201" s="58"/>
      <c r="E201" s="37"/>
      <c r="F201" s="37"/>
      <c r="G201" s="37"/>
      <c r="H201" s="37"/>
      <c r="I201" s="2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 x14ac:dyDescent="0.25">
      <c r="A202" s="37"/>
      <c r="B202" s="58"/>
      <c r="C202" s="58"/>
      <c r="D202" s="58"/>
      <c r="E202" s="37"/>
      <c r="F202" s="37"/>
      <c r="G202" s="37"/>
      <c r="H202" s="37"/>
      <c r="I202" s="2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 x14ac:dyDescent="0.25">
      <c r="A203" s="37"/>
      <c r="B203" s="58"/>
      <c r="C203" s="58"/>
      <c r="D203" s="58"/>
      <c r="E203" s="37"/>
      <c r="F203" s="37"/>
      <c r="G203" s="37"/>
      <c r="H203" s="37"/>
      <c r="I203" s="2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 x14ac:dyDescent="0.25">
      <c r="A204" s="37"/>
      <c r="B204" s="58"/>
      <c r="C204" s="58"/>
      <c r="D204" s="58"/>
      <c r="E204" s="37"/>
      <c r="F204" s="37"/>
      <c r="G204" s="37"/>
      <c r="H204" s="37"/>
      <c r="I204" s="2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 x14ac:dyDescent="0.25">
      <c r="A205" s="37"/>
      <c r="B205" s="58"/>
      <c r="C205" s="58"/>
      <c r="D205" s="58"/>
      <c r="E205" s="37"/>
      <c r="F205" s="37"/>
      <c r="G205" s="37"/>
      <c r="H205" s="37"/>
      <c r="I205" s="2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 x14ac:dyDescent="0.25">
      <c r="A206" s="37"/>
      <c r="B206" s="58"/>
      <c r="C206" s="58"/>
      <c r="D206" s="58"/>
      <c r="E206" s="37"/>
      <c r="F206" s="37"/>
      <c r="G206" s="37"/>
      <c r="H206" s="37"/>
      <c r="I206" s="2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 x14ac:dyDescent="0.25">
      <c r="A207" s="37"/>
      <c r="B207" s="58"/>
      <c r="C207" s="58"/>
      <c r="D207" s="58"/>
      <c r="E207" s="37"/>
      <c r="F207" s="37"/>
      <c r="G207" s="37"/>
      <c r="H207" s="37"/>
      <c r="I207" s="2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 x14ac:dyDescent="0.25">
      <c r="A208" s="37"/>
      <c r="B208" s="58"/>
      <c r="C208" s="58"/>
      <c r="D208" s="58"/>
      <c r="E208" s="37"/>
      <c r="F208" s="37"/>
      <c r="G208" s="37"/>
      <c r="H208" s="37"/>
      <c r="I208" s="2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 x14ac:dyDescent="0.25">
      <c r="A209" s="37"/>
      <c r="B209" s="58"/>
      <c r="C209" s="58"/>
      <c r="D209" s="58"/>
      <c r="E209" s="37"/>
      <c r="F209" s="37"/>
      <c r="G209" s="37"/>
      <c r="H209" s="37"/>
      <c r="I209" s="2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 x14ac:dyDescent="0.25">
      <c r="A210" s="37"/>
      <c r="B210" s="58"/>
      <c r="C210" s="58"/>
      <c r="D210" s="58"/>
      <c r="E210" s="37"/>
      <c r="F210" s="37"/>
      <c r="G210" s="37"/>
      <c r="H210" s="37"/>
      <c r="I210" s="2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 x14ac:dyDescent="0.25">
      <c r="A211" s="37"/>
      <c r="B211" s="58"/>
      <c r="C211" s="58"/>
      <c r="D211" s="58"/>
      <c r="E211" s="37"/>
      <c r="F211" s="37"/>
      <c r="G211" s="37"/>
      <c r="H211" s="37"/>
      <c r="I211" s="2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 x14ac:dyDescent="0.25">
      <c r="A212" s="37"/>
      <c r="B212" s="58"/>
      <c r="C212" s="58"/>
      <c r="D212" s="58"/>
      <c r="E212" s="37"/>
      <c r="F212" s="2"/>
      <c r="G212" s="2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 x14ac:dyDescent="0.25">
      <c r="A213" s="37"/>
      <c r="B213" s="58"/>
      <c r="C213" s="58"/>
      <c r="D213" s="58"/>
      <c r="E213" s="37"/>
      <c r="F213" s="2"/>
      <c r="G213" s="2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 x14ac:dyDescent="0.25">
      <c r="A214" s="37"/>
      <c r="B214" s="58"/>
      <c r="C214" s="58"/>
      <c r="D214" s="58"/>
      <c r="E214" s="37"/>
      <c r="F214" s="2"/>
      <c r="G214" s="2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 x14ac:dyDescent="0.25">
      <c r="A215" s="37"/>
      <c r="B215" s="58"/>
      <c r="C215" s="58"/>
      <c r="D215" s="58"/>
      <c r="E215" s="37"/>
      <c r="F215" s="2"/>
      <c r="G215" s="2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 x14ac:dyDescent="0.25">
      <c r="A216" s="37"/>
      <c r="B216" s="58"/>
      <c r="C216" s="58"/>
      <c r="D216" s="58"/>
      <c r="E216" s="37"/>
      <c r="F216" s="2"/>
      <c r="G216" s="2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 x14ac:dyDescent="0.25">
      <c r="A217" s="37"/>
      <c r="B217" s="58"/>
      <c r="C217" s="58"/>
      <c r="D217" s="58"/>
      <c r="E217" s="37"/>
      <c r="F217" s="2"/>
      <c r="G217" s="2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 x14ac:dyDescent="0.25">
      <c r="A218" s="37"/>
      <c r="B218" s="58"/>
      <c r="C218" s="58"/>
      <c r="D218" s="58"/>
      <c r="E218" s="37"/>
      <c r="F218" s="2"/>
      <c r="G218" s="2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 x14ac:dyDescent="0.25">
      <c r="A219" s="37"/>
      <c r="B219" s="58"/>
      <c r="C219" s="58"/>
      <c r="D219" s="58"/>
      <c r="E219" s="37"/>
      <c r="F219" s="2"/>
      <c r="G219" s="2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 x14ac:dyDescent="0.25">
      <c r="A220" s="37"/>
      <c r="B220" s="58"/>
      <c r="C220" s="58"/>
      <c r="D220" s="58"/>
      <c r="E220" s="37"/>
      <c r="F220" s="2"/>
      <c r="G220" s="2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C21" sqref="C2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2" t="s">
        <v>22</v>
      </c>
      <c r="B1" s="73"/>
      <c r="C1" s="73"/>
      <c r="D1" s="73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4" t="s">
        <v>3</v>
      </c>
      <c r="B2" s="7" t="s">
        <v>4</v>
      </c>
      <c r="C2" s="7" t="s">
        <v>5</v>
      </c>
      <c r="D2" s="7" t="s">
        <v>6</v>
      </c>
      <c r="E2" s="37"/>
      <c r="F2" s="37" t="s">
        <v>24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 x14ac:dyDescent="0.25">
      <c r="A3" s="75"/>
      <c r="B3" s="9" t="s">
        <v>8</v>
      </c>
      <c r="C3" s="9" t="s">
        <v>8</v>
      </c>
      <c r="D3" s="9" t="s">
        <v>8</v>
      </c>
      <c r="E3" s="37"/>
      <c r="F3" s="2"/>
      <c r="G3" s="2"/>
      <c r="H3" s="37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 x14ac:dyDescent="0.25">
      <c r="A4" s="38" t="s">
        <v>9</v>
      </c>
      <c r="B4" s="39"/>
      <c r="C4" s="39"/>
      <c r="D4" s="51"/>
      <c r="E4" s="37"/>
      <c r="F4" s="37" t="s">
        <v>24</v>
      </c>
      <c r="G4" s="37"/>
      <c r="H4" s="37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 x14ac:dyDescent="0.25">
      <c r="A5" s="40" t="s">
        <v>10</v>
      </c>
      <c r="B5" s="39">
        <f t="shared" ref="B5:D5" si="0">B16</f>
        <v>8783.9</v>
      </c>
      <c r="C5" s="39">
        <f t="shared" si="0"/>
        <v>9033</v>
      </c>
      <c r="D5" s="39">
        <f t="shared" si="0"/>
        <v>9006.2999999999993</v>
      </c>
      <c r="E5" s="37"/>
      <c r="F5" s="37" t="s">
        <v>24</v>
      </c>
      <c r="G5" s="37"/>
      <c r="H5" s="37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 x14ac:dyDescent="0.25">
      <c r="A6" s="41" t="s">
        <v>11</v>
      </c>
      <c r="B6" s="42">
        <f t="shared" ref="B6:D6" si="1">-B18</f>
        <v>-6153</v>
      </c>
      <c r="C6" s="42">
        <f t="shared" si="1"/>
        <v>-6372</v>
      </c>
      <c r="D6" s="42">
        <f t="shared" si="1"/>
        <v>-6470</v>
      </c>
      <c r="E6" s="37"/>
      <c r="F6" s="37" t="s">
        <v>24</v>
      </c>
      <c r="G6" s="37"/>
      <c r="H6" s="37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 x14ac:dyDescent="0.25">
      <c r="A7" s="43" t="s">
        <v>12</v>
      </c>
      <c r="B7" s="44">
        <f t="shared" ref="B7:D7" si="2">SUM(B5:B6)</f>
        <v>2630.8999999999996</v>
      </c>
      <c r="C7" s="44">
        <f t="shared" si="2"/>
        <v>2661</v>
      </c>
      <c r="D7" s="44">
        <f t="shared" si="2"/>
        <v>2536.2999999999993</v>
      </c>
      <c r="E7" s="37"/>
      <c r="F7" s="37" t="s">
        <v>24</v>
      </c>
      <c r="G7" s="37"/>
      <c r="H7" s="37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 x14ac:dyDescent="0.25">
      <c r="A8" s="40" t="s">
        <v>13</v>
      </c>
      <c r="B8" s="39">
        <v>-158</v>
      </c>
      <c r="C8" s="39">
        <v>-194</v>
      </c>
      <c r="D8" s="39">
        <v>-189</v>
      </c>
      <c r="E8" s="37"/>
      <c r="F8" s="37" t="s">
        <v>24</v>
      </c>
      <c r="G8" s="37"/>
      <c r="H8" s="37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 x14ac:dyDescent="0.25">
      <c r="A9" s="40" t="s">
        <v>14</v>
      </c>
      <c r="B9" s="39">
        <v>-356</v>
      </c>
      <c r="C9" s="39">
        <v>-341</v>
      </c>
      <c r="D9" s="39">
        <v>-304.89999999999998</v>
      </c>
      <c r="E9" s="37"/>
      <c r="F9" s="37" t="s">
        <v>24</v>
      </c>
      <c r="G9" s="37"/>
      <c r="H9" s="37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 x14ac:dyDescent="0.25">
      <c r="A10" s="11" t="s">
        <v>15</v>
      </c>
      <c r="B10" s="12">
        <v>-1416</v>
      </c>
      <c r="C10" s="12">
        <v>-1507</v>
      </c>
      <c r="D10" s="12">
        <v>-1469</v>
      </c>
      <c r="E10" s="37"/>
      <c r="F10" s="37" t="s">
        <v>24</v>
      </c>
      <c r="G10" s="37"/>
      <c r="H10" s="37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 x14ac:dyDescent="0.25">
      <c r="A11" s="13" t="s">
        <v>16</v>
      </c>
      <c r="B11" s="44">
        <f t="shared" ref="B11:D11" si="3">SUM(B7:B9)</f>
        <v>2116.8999999999996</v>
      </c>
      <c r="C11" s="44">
        <f t="shared" si="3"/>
        <v>2126</v>
      </c>
      <c r="D11" s="44">
        <f t="shared" si="3"/>
        <v>2042.3999999999992</v>
      </c>
      <c r="E11" s="37"/>
      <c r="F11" s="37" t="s">
        <v>24</v>
      </c>
      <c r="G11" s="37"/>
      <c r="H11" s="37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 x14ac:dyDescent="0.25">
      <c r="A12" s="45"/>
      <c r="B12" s="46"/>
      <c r="C12" s="46"/>
      <c r="D12" s="46"/>
      <c r="E12" s="37"/>
      <c r="F12" s="37" t="s">
        <v>24</v>
      </c>
      <c r="G12" s="37"/>
      <c r="H12" s="37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 x14ac:dyDescent="0.25">
      <c r="A13" s="47" t="s">
        <v>17</v>
      </c>
      <c r="B13" s="14"/>
      <c r="C13" s="14"/>
      <c r="D13" s="14"/>
      <c r="E13" s="37"/>
      <c r="F13" s="37" t="s">
        <v>24</v>
      </c>
      <c r="G13" s="37"/>
      <c r="H13" s="37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 x14ac:dyDescent="0.25">
      <c r="A14" s="49" t="s">
        <v>18</v>
      </c>
      <c r="B14" s="44">
        <v>5465</v>
      </c>
      <c r="C14" s="44">
        <v>5641</v>
      </c>
      <c r="D14" s="44">
        <v>5764</v>
      </c>
      <c r="E14" s="37"/>
      <c r="F14" s="37" t="s">
        <v>24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 x14ac:dyDescent="0.25">
      <c r="A15" s="59" t="s">
        <v>19</v>
      </c>
      <c r="B15" s="60">
        <v>3371.2000000000003</v>
      </c>
      <c r="C15" s="60">
        <v>3363</v>
      </c>
      <c r="D15" s="60">
        <v>3101.5000000000005</v>
      </c>
      <c r="E15" s="37"/>
      <c r="F15" s="37" t="s">
        <v>24</v>
      </c>
      <c r="G15" s="37"/>
      <c r="H15" s="37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 x14ac:dyDescent="0.25">
      <c r="A16" s="52" t="s">
        <v>10</v>
      </c>
      <c r="B16" s="18">
        <v>8783.9</v>
      </c>
      <c r="C16" s="18">
        <v>9033</v>
      </c>
      <c r="D16" s="19">
        <v>9006.2999999999993</v>
      </c>
      <c r="E16" s="37"/>
      <c r="F16" s="37" t="s">
        <v>24</v>
      </c>
      <c r="G16" s="37"/>
      <c r="H16" s="37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 x14ac:dyDescent="0.25">
      <c r="A17" s="59"/>
      <c r="B17" s="32"/>
      <c r="C17" s="32"/>
      <c r="D17" s="33"/>
      <c r="E17" s="37"/>
      <c r="F17" s="37" t="s">
        <v>24</v>
      </c>
      <c r="G17" s="37"/>
      <c r="H17" s="37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 x14ac:dyDescent="0.25">
      <c r="A18" s="22" t="s">
        <v>11</v>
      </c>
      <c r="B18" s="18">
        <v>6153</v>
      </c>
      <c r="C18" s="18">
        <v>6372</v>
      </c>
      <c r="D18" s="19">
        <v>6470</v>
      </c>
      <c r="E18" s="37"/>
      <c r="F18" s="37" t="s">
        <v>24</v>
      </c>
      <c r="G18" s="37"/>
      <c r="H18" s="37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 x14ac:dyDescent="0.25">
      <c r="A19" s="40"/>
      <c r="B19" s="55"/>
      <c r="C19" s="55"/>
      <c r="D19" s="55"/>
      <c r="E19" s="37"/>
      <c r="F19" s="37" t="s">
        <v>24</v>
      </c>
      <c r="G19" s="37"/>
      <c r="H19" s="37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25">
      <c r="A20" s="23" t="s">
        <v>20</v>
      </c>
      <c r="B20" s="56">
        <v>9106</v>
      </c>
      <c r="C20" s="56">
        <v>9281</v>
      </c>
      <c r="D20" s="56">
        <v>9324</v>
      </c>
      <c r="E20" s="37"/>
      <c r="F20" s="37" t="s">
        <v>24</v>
      </c>
      <c r="G20" s="37"/>
      <c r="H20" s="37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25">
      <c r="A21" s="57" t="s">
        <v>21</v>
      </c>
      <c r="B21" s="56">
        <f t="shared" ref="B21:D21" si="4">B14*1000/B20/12</f>
        <v>50.012812065304928</v>
      </c>
      <c r="C21" s="56">
        <f t="shared" si="4"/>
        <v>50.650073627123511</v>
      </c>
      <c r="D21" s="56">
        <f t="shared" si="4"/>
        <v>51.515801515801513</v>
      </c>
      <c r="E21" s="37"/>
      <c r="F21" s="37" t="s">
        <v>24</v>
      </c>
      <c r="G21" s="37"/>
      <c r="H21" s="37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25">
      <c r="A22" s="37"/>
      <c r="B22" s="58"/>
      <c r="C22" s="58"/>
      <c r="D22" s="58"/>
      <c r="E22" s="37"/>
      <c r="F22" s="37" t="s">
        <v>24</v>
      </c>
      <c r="G22" s="37"/>
      <c r="H22" s="37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25">
      <c r="A23" s="37"/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25">
      <c r="A24" s="37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25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5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25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25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25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25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25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5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5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 x14ac:dyDescent="0.25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 x14ac:dyDescent="0.25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 x14ac:dyDescent="0.25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 x14ac:dyDescent="0.25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 x14ac:dyDescent="0.25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 x14ac:dyDescent="0.25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 x14ac:dyDescent="0.25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 x14ac:dyDescent="0.25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 x14ac:dyDescent="0.25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25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 x14ac:dyDescent="0.25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5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 x14ac:dyDescent="0.25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5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 x14ac:dyDescent="0.25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 x14ac:dyDescent="0.25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 x14ac:dyDescent="0.25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 x14ac:dyDescent="0.25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 x14ac:dyDescent="0.25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 x14ac:dyDescent="0.25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 x14ac:dyDescent="0.25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 x14ac:dyDescent="0.25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 x14ac:dyDescent="0.25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 x14ac:dyDescent="0.25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 x14ac:dyDescent="0.25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 x14ac:dyDescent="0.25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 x14ac:dyDescent="0.25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 x14ac:dyDescent="0.25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 x14ac:dyDescent="0.25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 x14ac:dyDescent="0.25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 x14ac:dyDescent="0.25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 x14ac:dyDescent="0.25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 x14ac:dyDescent="0.25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 x14ac:dyDescent="0.25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 x14ac:dyDescent="0.25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 x14ac:dyDescent="0.25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 x14ac:dyDescent="0.25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 x14ac:dyDescent="0.25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 x14ac:dyDescent="0.25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 x14ac:dyDescent="0.25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 x14ac:dyDescent="0.25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 x14ac:dyDescent="0.25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 x14ac:dyDescent="0.25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 x14ac:dyDescent="0.25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 x14ac:dyDescent="0.25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 x14ac:dyDescent="0.25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 x14ac:dyDescent="0.25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 x14ac:dyDescent="0.25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 x14ac:dyDescent="0.25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 x14ac:dyDescent="0.25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 x14ac:dyDescent="0.25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 x14ac:dyDescent="0.25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 x14ac:dyDescent="0.25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 x14ac:dyDescent="0.25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 x14ac:dyDescent="0.25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 x14ac:dyDescent="0.25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 x14ac:dyDescent="0.25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 x14ac:dyDescent="0.25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 x14ac:dyDescent="0.25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 x14ac:dyDescent="0.25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 x14ac:dyDescent="0.25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 x14ac:dyDescent="0.25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 x14ac:dyDescent="0.25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 x14ac:dyDescent="0.25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 x14ac:dyDescent="0.25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 x14ac:dyDescent="0.25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 x14ac:dyDescent="0.25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 x14ac:dyDescent="0.25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 x14ac:dyDescent="0.25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 x14ac:dyDescent="0.25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 x14ac:dyDescent="0.25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 x14ac:dyDescent="0.25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 x14ac:dyDescent="0.25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 x14ac:dyDescent="0.25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 x14ac:dyDescent="0.25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 x14ac:dyDescent="0.25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 x14ac:dyDescent="0.25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 x14ac:dyDescent="0.25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 x14ac:dyDescent="0.25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 x14ac:dyDescent="0.25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 x14ac:dyDescent="0.25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 x14ac:dyDescent="0.25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 x14ac:dyDescent="0.25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 x14ac:dyDescent="0.25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 x14ac:dyDescent="0.25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 x14ac:dyDescent="0.25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 x14ac:dyDescent="0.25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 x14ac:dyDescent="0.25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 x14ac:dyDescent="0.25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 x14ac:dyDescent="0.25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 x14ac:dyDescent="0.25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 x14ac:dyDescent="0.25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 x14ac:dyDescent="0.25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 x14ac:dyDescent="0.25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 x14ac:dyDescent="0.25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 x14ac:dyDescent="0.25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 x14ac:dyDescent="0.25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 x14ac:dyDescent="0.25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 x14ac:dyDescent="0.25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 x14ac:dyDescent="0.25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 x14ac:dyDescent="0.25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 x14ac:dyDescent="0.25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 x14ac:dyDescent="0.25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 x14ac:dyDescent="0.25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 x14ac:dyDescent="0.25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 x14ac:dyDescent="0.25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 x14ac:dyDescent="0.25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 x14ac:dyDescent="0.25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 x14ac:dyDescent="0.25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 x14ac:dyDescent="0.25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 x14ac:dyDescent="0.25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 x14ac:dyDescent="0.25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 x14ac:dyDescent="0.25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 x14ac:dyDescent="0.25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 x14ac:dyDescent="0.25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 x14ac:dyDescent="0.25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 x14ac:dyDescent="0.25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 x14ac:dyDescent="0.25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 x14ac:dyDescent="0.25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 x14ac:dyDescent="0.25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 x14ac:dyDescent="0.25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 x14ac:dyDescent="0.25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 x14ac:dyDescent="0.25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 x14ac:dyDescent="0.25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 x14ac:dyDescent="0.25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 x14ac:dyDescent="0.25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 x14ac:dyDescent="0.25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 x14ac:dyDescent="0.25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 x14ac:dyDescent="0.25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 x14ac:dyDescent="0.25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 x14ac:dyDescent="0.25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 x14ac:dyDescent="0.25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 x14ac:dyDescent="0.25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 x14ac:dyDescent="0.25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 x14ac:dyDescent="0.25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 x14ac:dyDescent="0.25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 x14ac:dyDescent="0.25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 x14ac:dyDescent="0.25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 x14ac:dyDescent="0.25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 x14ac:dyDescent="0.25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 x14ac:dyDescent="0.25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 x14ac:dyDescent="0.25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 x14ac:dyDescent="0.25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 x14ac:dyDescent="0.25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 x14ac:dyDescent="0.25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 x14ac:dyDescent="0.25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 x14ac:dyDescent="0.25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 x14ac:dyDescent="0.25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 x14ac:dyDescent="0.25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 x14ac:dyDescent="0.25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 x14ac:dyDescent="0.25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 x14ac:dyDescent="0.25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 x14ac:dyDescent="0.25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 x14ac:dyDescent="0.25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 x14ac:dyDescent="0.25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 x14ac:dyDescent="0.25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 x14ac:dyDescent="0.25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 x14ac:dyDescent="0.25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 x14ac:dyDescent="0.25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 x14ac:dyDescent="0.25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 x14ac:dyDescent="0.25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 x14ac:dyDescent="0.25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 x14ac:dyDescent="0.25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 x14ac:dyDescent="0.25">
      <c r="A197" s="37"/>
      <c r="B197" s="58"/>
      <c r="C197" s="58"/>
      <c r="D197" s="58"/>
      <c r="E197" s="37"/>
      <c r="F197" s="37"/>
      <c r="G197" s="37"/>
      <c r="H197" s="2"/>
      <c r="I197" s="2"/>
      <c r="J197" s="2"/>
      <c r="K197" s="2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 x14ac:dyDescent="0.25">
      <c r="A198" s="37"/>
      <c r="B198" s="58"/>
      <c r="C198" s="58"/>
      <c r="D198" s="58"/>
      <c r="E198" s="37"/>
      <c r="F198" s="37"/>
      <c r="G198" s="37"/>
      <c r="H198" s="2"/>
      <c r="I198" s="2"/>
      <c r="J198" s="2"/>
      <c r="K198" s="2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 x14ac:dyDescent="0.25">
      <c r="A199" s="37"/>
      <c r="B199" s="58"/>
      <c r="C199" s="58"/>
      <c r="D199" s="58"/>
      <c r="E199" s="37"/>
      <c r="F199" s="37"/>
      <c r="G199" s="37"/>
      <c r="H199" s="2"/>
      <c r="I199" s="2"/>
      <c r="J199" s="2"/>
      <c r="K199" s="2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 x14ac:dyDescent="0.25">
      <c r="A200" s="37"/>
      <c r="B200" s="58"/>
      <c r="C200" s="58"/>
      <c r="D200" s="58"/>
      <c r="E200" s="37"/>
      <c r="F200" s="37"/>
      <c r="G200" s="37"/>
      <c r="H200" s="2"/>
      <c r="I200" s="2"/>
      <c r="J200" s="2"/>
      <c r="K200" s="2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 x14ac:dyDescent="0.25">
      <c r="A201" s="37"/>
      <c r="B201" s="58"/>
      <c r="C201" s="58"/>
      <c r="D201" s="58"/>
      <c r="E201" s="37"/>
      <c r="F201" s="37"/>
      <c r="G201" s="37"/>
      <c r="H201" s="2"/>
      <c r="I201" s="2"/>
      <c r="J201" s="2"/>
      <c r="K201" s="2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 x14ac:dyDescent="0.25">
      <c r="A202" s="37"/>
      <c r="B202" s="58"/>
      <c r="C202" s="58"/>
      <c r="D202" s="58"/>
      <c r="E202" s="37"/>
      <c r="F202" s="37"/>
      <c r="G202" s="37"/>
      <c r="H202" s="2"/>
      <c r="I202" s="2"/>
      <c r="J202" s="2"/>
      <c r="K202" s="2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 x14ac:dyDescent="0.25">
      <c r="A203" s="37"/>
      <c r="B203" s="58"/>
      <c r="C203" s="58"/>
      <c r="D203" s="58"/>
      <c r="E203" s="37"/>
      <c r="F203" s="37"/>
      <c r="G203" s="37"/>
      <c r="H203" s="2"/>
      <c r="I203" s="2"/>
      <c r="J203" s="2"/>
      <c r="K203" s="2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 x14ac:dyDescent="0.25">
      <c r="A204" s="37"/>
      <c r="B204" s="58"/>
      <c r="C204" s="58"/>
      <c r="D204" s="58"/>
      <c r="E204" s="37"/>
      <c r="F204" s="37"/>
      <c r="G204" s="37"/>
      <c r="H204" s="2"/>
      <c r="I204" s="2"/>
      <c r="J204" s="2"/>
      <c r="K204" s="2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 x14ac:dyDescent="0.25">
      <c r="A205" s="37"/>
      <c r="B205" s="58"/>
      <c r="C205" s="58"/>
      <c r="D205" s="58"/>
      <c r="E205" s="37"/>
      <c r="F205" s="37"/>
      <c r="G205" s="37"/>
      <c r="H205" s="2"/>
      <c r="I205" s="2"/>
      <c r="J205" s="2"/>
      <c r="K205" s="2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 x14ac:dyDescent="0.25">
      <c r="A206" s="37"/>
      <c r="B206" s="58"/>
      <c r="C206" s="58"/>
      <c r="D206" s="58"/>
      <c r="E206" s="37"/>
      <c r="F206" s="37"/>
      <c r="G206" s="37"/>
      <c r="H206" s="2"/>
      <c r="I206" s="2"/>
      <c r="J206" s="2"/>
      <c r="K206" s="2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 x14ac:dyDescent="0.25">
      <c r="A207" s="37"/>
      <c r="B207" s="58"/>
      <c r="C207" s="58"/>
      <c r="D207" s="58"/>
      <c r="E207" s="37"/>
      <c r="F207" s="37"/>
      <c r="G207" s="37"/>
      <c r="H207" s="2"/>
      <c r="I207" s="2"/>
      <c r="J207" s="2"/>
      <c r="K207" s="2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 x14ac:dyDescent="0.25">
      <c r="A208" s="37"/>
      <c r="B208" s="58"/>
      <c r="C208" s="58"/>
      <c r="D208" s="58"/>
      <c r="E208" s="37"/>
      <c r="F208" s="37"/>
      <c r="G208" s="37"/>
      <c r="H208" s="2"/>
      <c r="I208" s="2"/>
      <c r="J208" s="2"/>
      <c r="K208" s="2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 x14ac:dyDescent="0.25">
      <c r="A209" s="37"/>
      <c r="B209" s="58"/>
      <c r="C209" s="58"/>
      <c r="D209" s="58"/>
      <c r="E209" s="37"/>
      <c r="F209" s="37"/>
      <c r="G209" s="37"/>
      <c r="H209" s="2"/>
      <c r="I209" s="2"/>
      <c r="J209" s="2"/>
      <c r="K209" s="2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 x14ac:dyDescent="0.25">
      <c r="A210" s="37"/>
      <c r="B210" s="58"/>
      <c r="C210" s="58"/>
      <c r="D210" s="58"/>
      <c r="E210" s="37"/>
      <c r="F210" s="37"/>
      <c r="G210" s="37"/>
      <c r="H210" s="2"/>
      <c r="I210" s="2"/>
      <c r="J210" s="2"/>
      <c r="K210" s="2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 x14ac:dyDescent="0.25">
      <c r="A211" s="37"/>
      <c r="B211" s="58"/>
      <c r="C211" s="58"/>
      <c r="D211" s="58"/>
      <c r="E211" s="37"/>
      <c r="F211" s="37"/>
      <c r="G211" s="37"/>
      <c r="H211" s="2"/>
      <c r="I211" s="2"/>
      <c r="J211" s="2"/>
      <c r="K211" s="2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 x14ac:dyDescent="0.25">
      <c r="A212" s="37"/>
      <c r="B212" s="58"/>
      <c r="C212" s="58"/>
      <c r="D212" s="58"/>
      <c r="E212" s="37"/>
      <c r="F212" s="37"/>
      <c r="G212" s="37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 x14ac:dyDescent="0.25">
      <c r="A213" s="37"/>
      <c r="B213" s="58"/>
      <c r="C213" s="58"/>
      <c r="D213" s="58"/>
      <c r="E213" s="37"/>
      <c r="F213" s="37"/>
      <c r="G213" s="37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 x14ac:dyDescent="0.25">
      <c r="A214" s="37"/>
      <c r="B214" s="58"/>
      <c r="C214" s="58"/>
      <c r="D214" s="58"/>
      <c r="E214" s="37"/>
      <c r="F214" s="37"/>
      <c r="G214" s="37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 x14ac:dyDescent="0.25">
      <c r="A215" s="37"/>
      <c r="B215" s="58"/>
      <c r="C215" s="58"/>
      <c r="D215" s="58"/>
      <c r="E215" s="37"/>
      <c r="F215" s="37"/>
      <c r="G215" s="37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 x14ac:dyDescent="0.25">
      <c r="A216" s="37"/>
      <c r="B216" s="58"/>
      <c r="C216" s="58"/>
      <c r="D216" s="58"/>
      <c r="E216" s="37"/>
      <c r="F216" s="37"/>
      <c r="G216" s="37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 x14ac:dyDescent="0.25">
      <c r="A217" s="37"/>
      <c r="B217" s="58"/>
      <c r="C217" s="58"/>
      <c r="D217" s="58"/>
      <c r="E217" s="37"/>
      <c r="F217" s="37"/>
      <c r="G217" s="37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 x14ac:dyDescent="0.25">
      <c r="A218" s="37"/>
      <c r="B218" s="58"/>
      <c r="C218" s="58"/>
      <c r="D218" s="58"/>
      <c r="E218" s="37"/>
      <c r="F218" s="37"/>
      <c r="G218" s="37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 x14ac:dyDescent="0.25">
      <c r="A219" s="37"/>
      <c r="B219" s="58"/>
      <c r="C219" s="58"/>
      <c r="D219" s="58"/>
      <c r="E219" s="37"/>
      <c r="F219" s="37"/>
      <c r="G219" s="37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 x14ac:dyDescent="0.25">
      <c r="A220" s="37"/>
      <c r="B220" s="58"/>
      <c r="C220" s="58"/>
      <c r="D220" s="58"/>
      <c r="E220" s="37"/>
      <c r="F220" s="37"/>
      <c r="G220" s="37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 x14ac:dyDescent="0.25">
      <c r="A221" s="2"/>
      <c r="B221" s="2"/>
      <c r="C221" s="2"/>
      <c r="D221" s="2"/>
      <c r="E221" s="37"/>
      <c r="F221" s="37"/>
      <c r="G221" s="37"/>
      <c r="H221" s="2"/>
      <c r="I221" s="2"/>
      <c r="J221" s="2"/>
      <c r="K221" s="2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 x14ac:dyDescent="0.25">
      <c r="A222" s="2"/>
      <c r="B222" s="2"/>
      <c r="C222" s="2"/>
      <c r="D222" s="2"/>
      <c r="E222" s="37"/>
      <c r="F222" s="37"/>
      <c r="G222" s="37"/>
      <c r="H222" s="2"/>
      <c r="I222" s="2"/>
      <c r="J222" s="2"/>
      <c r="K222" s="2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 x14ac:dyDescent="0.25">
      <c r="A223" s="2"/>
      <c r="B223" s="2"/>
      <c r="C223" s="2"/>
      <c r="D223" s="2"/>
      <c r="E223" s="37"/>
      <c r="F223" s="37"/>
      <c r="G223" s="37"/>
      <c r="H223" s="2"/>
      <c r="I223" s="2"/>
      <c r="J223" s="2"/>
      <c r="K223" s="2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 x14ac:dyDescent="0.25">
      <c r="A224" s="2"/>
      <c r="B224" s="2"/>
      <c r="C224" s="2"/>
      <c r="D224" s="2"/>
      <c r="E224" s="37"/>
      <c r="F224" s="37"/>
      <c r="G224" s="37"/>
      <c r="H224" s="2"/>
      <c r="I224" s="2"/>
      <c r="J224" s="2"/>
      <c r="K224" s="2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 x14ac:dyDescent="0.25">
      <c r="A225" s="2"/>
      <c r="B225" s="2"/>
      <c r="C225" s="2"/>
      <c r="D225" s="2"/>
      <c r="E225" s="37"/>
      <c r="F225" s="2"/>
      <c r="G225" s="2"/>
      <c r="H225" s="2"/>
      <c r="I225" s="2"/>
      <c r="J225" s="2"/>
      <c r="K225" s="2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 x14ac:dyDescent="0.25">
      <c r="A226" s="2"/>
      <c r="B226" s="2"/>
      <c r="C226" s="2"/>
      <c r="D226" s="2"/>
      <c r="E226" s="37"/>
      <c r="F226" s="2"/>
      <c r="G226" s="2"/>
      <c r="H226" s="2"/>
      <c r="I226" s="2"/>
      <c r="J226" s="2"/>
      <c r="K226" s="2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 x14ac:dyDescent="0.25">
      <c r="A227" s="2"/>
      <c r="B227" s="2"/>
      <c r="C227" s="2"/>
      <c r="D227" s="2"/>
      <c r="E227" s="37"/>
      <c r="F227" s="2"/>
      <c r="G227" s="2"/>
      <c r="H227" s="2"/>
      <c r="I227" s="2"/>
      <c r="J227" s="2"/>
      <c r="K227" s="2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 x14ac:dyDescent="0.25">
      <c r="A228" s="2"/>
      <c r="B228" s="2"/>
      <c r="C228" s="2"/>
      <c r="D228" s="2"/>
      <c r="E228" s="37"/>
      <c r="F228" s="2"/>
      <c r="G228" s="2"/>
      <c r="H228" s="2"/>
      <c r="I228" s="2"/>
      <c r="J228" s="2"/>
      <c r="K228" s="2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 x14ac:dyDescent="0.25">
      <c r="A229" s="2"/>
      <c r="B229" s="2"/>
      <c r="C229" s="2"/>
      <c r="D229" s="2"/>
      <c r="E229" s="37"/>
      <c r="F229" s="2"/>
      <c r="G229" s="2"/>
      <c r="H229" s="2"/>
      <c r="I229" s="2"/>
      <c r="J229" s="2"/>
      <c r="K229" s="2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14A0-73B6-4AD5-91A6-C5AC0B71DFF8}">
  <dimension ref="A1:L16"/>
  <sheetViews>
    <sheetView zoomScale="58" workbookViewId="0">
      <selection activeCell="K19" sqref="K19"/>
    </sheetView>
  </sheetViews>
  <sheetFormatPr defaultRowHeight="13.2" x14ac:dyDescent="0.25"/>
  <cols>
    <col min="1" max="1" width="22.77734375" bestFit="1" customWidth="1"/>
    <col min="2" max="2" width="7" bestFit="1" customWidth="1"/>
    <col min="3" max="3" width="8" bestFit="1" customWidth="1"/>
    <col min="4" max="4" width="7.6640625" bestFit="1" customWidth="1"/>
    <col min="5" max="5" width="62.6640625" customWidth="1"/>
    <col min="6" max="7" width="22.6640625" bestFit="1" customWidth="1"/>
    <col min="8" max="10" width="8.88671875" bestFit="1" customWidth="1"/>
    <col min="11" max="11" width="10.33203125" bestFit="1" customWidth="1"/>
    <col min="12" max="12" width="45.88671875" bestFit="1" customWidth="1"/>
    <col min="17" max="17" width="43.21875" bestFit="1" customWidth="1"/>
  </cols>
  <sheetData>
    <row r="1" spans="1:12" x14ac:dyDescent="0.25">
      <c r="A1" s="152" t="s">
        <v>53</v>
      </c>
      <c r="B1" s="154" t="s">
        <v>54</v>
      </c>
      <c r="C1" s="155"/>
      <c r="D1" s="155"/>
      <c r="E1" s="156"/>
      <c r="G1" s="152" t="s">
        <v>53</v>
      </c>
      <c r="H1" s="158" t="s">
        <v>54</v>
      </c>
      <c r="I1" s="155"/>
      <c r="J1" s="155"/>
      <c r="K1" s="156"/>
      <c r="L1" s="157"/>
    </row>
    <row r="2" spans="1:12" x14ac:dyDescent="0.25">
      <c r="A2" s="153"/>
      <c r="B2" s="163" t="s">
        <v>5</v>
      </c>
      <c r="C2" s="163" t="s">
        <v>6</v>
      </c>
      <c r="D2" s="163" t="s">
        <v>55</v>
      </c>
      <c r="E2" s="164" t="s">
        <v>56</v>
      </c>
      <c r="G2" s="153"/>
      <c r="H2" s="169" t="s">
        <v>5</v>
      </c>
      <c r="I2" s="170" t="s">
        <v>6</v>
      </c>
      <c r="J2" s="170" t="s">
        <v>55</v>
      </c>
      <c r="K2" s="170" t="s">
        <v>56</v>
      </c>
      <c r="L2" s="84"/>
    </row>
    <row r="3" spans="1:12" x14ac:dyDescent="0.25">
      <c r="A3" s="145" t="s">
        <v>57</v>
      </c>
      <c r="B3" s="165">
        <f>('Company B'!C16-'Company B'!B16+'Company A'!C16-'Company A'!B16)/('Company B'!B16+'Company A'!B16)</f>
        <v>5.4564139276827434E-2</v>
      </c>
      <c r="C3" s="165">
        <f>('Company B'!D16-'Company B'!C16+'Company A'!D16-'Company A'!C16)/('Company B'!C16+'Company A'!C16)</f>
        <v>2.2462498631336869E-2</v>
      </c>
      <c r="D3" s="166">
        <f>AVERAGE(B3:C3)</f>
        <v>3.8513318954082151E-2</v>
      </c>
      <c r="E3" s="167"/>
      <c r="G3" s="145" t="s">
        <v>63</v>
      </c>
      <c r="H3" s="171">
        <f>B3</f>
        <v>5.4564139276827434E-2</v>
      </c>
      <c r="I3" s="171">
        <f>C3</f>
        <v>2.2462498631336869E-2</v>
      </c>
      <c r="J3" s="171">
        <f>D3</f>
        <v>3.8513318954082151E-2</v>
      </c>
      <c r="K3" s="172"/>
      <c r="L3" s="84"/>
    </row>
    <row r="4" spans="1:12" x14ac:dyDescent="0.25">
      <c r="A4" s="145" t="s">
        <v>58</v>
      </c>
      <c r="B4" s="165">
        <f>('Company B'!C20-'Company B'!B20+'Company A'!C20-'Company A'!B20)/('Company B'!B20+'Company A'!B20)</f>
        <v>2.1605640209233567E-2</v>
      </c>
      <c r="C4" s="165">
        <f>('Company B'!D20-'Company B'!C20+'Company A'!D20-'Company A'!C20)/('Company B'!C20+'Company A'!C20)</f>
        <v>1.9070940932027308E-2</v>
      </c>
      <c r="D4" s="166">
        <f>AVERAGE(B4:C4)</f>
        <v>2.0338290570630437E-2</v>
      </c>
      <c r="E4" s="168" t="s">
        <v>59</v>
      </c>
      <c r="G4" s="145" t="s">
        <v>64</v>
      </c>
      <c r="H4" s="165">
        <f>('Company B'!C11-'Company B'!B11+'Company A'!C11-'Company A'!B11)/('Company B'!B11+'Company A'!B11)</f>
        <v>0.15787028852029006</v>
      </c>
      <c r="I4" s="165">
        <f>('Company B'!D11-'Company B'!C11+'Company A'!D11-'Company A'!C11)/('Company B'!C11+'Company A'!C11)</f>
        <v>4.5068143117955546E-2</v>
      </c>
      <c r="J4" s="165">
        <f>AVERAGE(H4:I4)</f>
        <v>0.1014692158191228</v>
      </c>
      <c r="K4" s="84"/>
      <c r="L4" s="84"/>
    </row>
    <row r="5" spans="1:12" x14ac:dyDescent="0.25">
      <c r="G5" s="145" t="s">
        <v>65</v>
      </c>
      <c r="H5" s="173">
        <f>('Company B'!C14+'Company A'!C14)/('Company B'!C20+'Company A'!C20)*1000/12</f>
        <v>55.753438211140796</v>
      </c>
      <c r="I5" s="173">
        <f>('Company B'!D14+'Company A'!D14)/('Company B'!D20+'Company A'!D20)*1000/12</f>
        <v>57.367897279060173</v>
      </c>
      <c r="J5" s="174">
        <f>AVERAGE(H5:I5)</f>
        <v>56.560667745100488</v>
      </c>
      <c r="K5" s="84"/>
      <c r="L5" s="84"/>
    </row>
    <row r="6" spans="1:12" x14ac:dyDescent="0.25">
      <c r="H6" s="84"/>
      <c r="I6" s="84"/>
      <c r="J6" s="84"/>
      <c r="K6" s="84"/>
      <c r="L6" s="84"/>
    </row>
    <row r="7" spans="1:12" x14ac:dyDescent="0.25">
      <c r="A7" s="152" t="s">
        <v>53</v>
      </c>
      <c r="B7" s="154" t="s">
        <v>60</v>
      </c>
      <c r="C7" s="155"/>
      <c r="D7" s="155"/>
      <c r="E7" s="156"/>
      <c r="G7" s="152" t="s">
        <v>53</v>
      </c>
      <c r="H7" s="158" t="s">
        <v>60</v>
      </c>
      <c r="I7" s="161"/>
      <c r="J7" s="161"/>
      <c r="K7" s="161"/>
      <c r="L7" s="162"/>
    </row>
    <row r="8" spans="1:12" x14ac:dyDescent="0.25">
      <c r="A8" s="153"/>
      <c r="B8" s="148" t="s">
        <v>5</v>
      </c>
      <c r="C8" s="148" t="s">
        <v>6</v>
      </c>
      <c r="D8" s="148" t="s">
        <v>55</v>
      </c>
      <c r="E8" s="149" t="s">
        <v>56</v>
      </c>
      <c r="G8" s="159"/>
      <c r="H8" s="175" t="s">
        <v>4</v>
      </c>
      <c r="I8" s="170" t="s">
        <v>5</v>
      </c>
      <c r="J8" s="170" t="s">
        <v>6</v>
      </c>
      <c r="K8" s="170" t="s">
        <v>55</v>
      </c>
      <c r="L8" s="170" t="s">
        <v>56</v>
      </c>
    </row>
    <row r="9" spans="1:12" x14ac:dyDescent="0.25">
      <c r="A9" s="145" t="s">
        <v>57</v>
      </c>
      <c r="B9" s="146">
        <f>('Company A'!C16-'Company A'!B16)/('Company A'!B16)</f>
        <v>8.1527468665807665E-2</v>
      </c>
      <c r="C9" s="146">
        <f>('Company A'!D16-'Company A'!C16)/('Company A'!C16)</f>
        <v>4.7330228528105707E-2</v>
      </c>
      <c r="D9" s="147">
        <f>AVERAGE(B9:C9)</f>
        <v>6.4428848596956689E-2</v>
      </c>
      <c r="E9" s="150"/>
      <c r="G9" s="160" t="s">
        <v>18</v>
      </c>
      <c r="H9" s="171">
        <f>'Company A'!B14/('Company A'!B14+'Company B'!B14)</f>
        <v>0.33973661954814549</v>
      </c>
      <c r="I9" s="171">
        <f>'Company A'!C14/('Company A'!C14+'Company B'!C14)</f>
        <v>0.37433451641526178</v>
      </c>
      <c r="J9" s="171">
        <f>'Company A'!D14/('Company A'!D14+'Company B'!D14)</f>
        <v>0.39031097947958537</v>
      </c>
      <c r="K9" s="171">
        <f>AVERAGE(H9:J9)</f>
        <v>0.36812737181433092</v>
      </c>
      <c r="L9" s="172"/>
    </row>
    <row r="10" spans="1:12" x14ac:dyDescent="0.25">
      <c r="A10" s="145" t="s">
        <v>58</v>
      </c>
      <c r="B10" s="146">
        <f>('Company A'!C20-'Company A'!B20)/('Company A'!B20)</f>
        <v>2.6927784577723379E-2</v>
      </c>
      <c r="C10" s="146">
        <f>('Company A'!D20-'Company A'!C20)/('Company A'!C20)</f>
        <v>5.1013110846245532E-2</v>
      </c>
      <c r="D10" s="147">
        <f>AVERAGE(B10:C10)</f>
        <v>3.8970447711984456E-2</v>
      </c>
      <c r="E10" s="151"/>
      <c r="G10" s="145" t="s">
        <v>65</v>
      </c>
      <c r="H10" s="173">
        <f>'Company A'!B14/'Company A'!B20*1000/12</f>
        <v>57.36434108527132</v>
      </c>
      <c r="I10" s="173">
        <f>'Company A'!C14/'Company A'!C20*1000/12</f>
        <v>67.044100119189508</v>
      </c>
      <c r="J10" s="173">
        <f>'Company A'!D14/'Company A'!D20*1000/12</f>
        <v>69.743706055794959</v>
      </c>
      <c r="K10" s="174">
        <f>AVERAGE(H10:J10)</f>
        <v>64.717382420085258</v>
      </c>
      <c r="L10" s="83" t="s">
        <v>66</v>
      </c>
    </row>
    <row r="11" spans="1:12" x14ac:dyDescent="0.25">
      <c r="H11" s="84"/>
      <c r="I11" s="84"/>
      <c r="J11" s="84"/>
      <c r="K11" s="84"/>
      <c r="L11" s="84"/>
    </row>
    <row r="12" spans="1:12" x14ac:dyDescent="0.25">
      <c r="A12" s="152" t="s">
        <v>53</v>
      </c>
      <c r="B12" s="154" t="s">
        <v>61</v>
      </c>
      <c r="C12" s="155"/>
      <c r="D12" s="155"/>
      <c r="E12" s="156"/>
      <c r="H12" s="84"/>
      <c r="I12" s="84"/>
      <c r="J12" s="84"/>
      <c r="K12" s="84"/>
      <c r="L12" s="84"/>
    </row>
    <row r="13" spans="1:12" x14ac:dyDescent="0.25">
      <c r="A13" s="153"/>
      <c r="B13" s="148" t="s">
        <v>5</v>
      </c>
      <c r="C13" s="148" t="s">
        <v>6</v>
      </c>
      <c r="D13" s="148" t="s">
        <v>55</v>
      </c>
      <c r="E13" s="149" t="s">
        <v>56</v>
      </c>
      <c r="G13" s="152" t="s">
        <v>53</v>
      </c>
      <c r="H13" s="158" t="s">
        <v>60</v>
      </c>
      <c r="I13" s="161"/>
      <c r="J13" s="161"/>
      <c r="K13" s="161"/>
      <c r="L13" s="162"/>
    </row>
    <row r="14" spans="1:12" x14ac:dyDescent="0.25">
      <c r="A14" s="145" t="s">
        <v>57</v>
      </c>
      <c r="B14" s="146">
        <f>('Company B'!C16-'Company B'!B16)/('Company B'!B16)</f>
        <v>2.8358701715638882E-2</v>
      </c>
      <c r="C14" s="146">
        <f>('Company B'!D16-'Company B'!C16)/('Company B'!C16)</f>
        <v>-2.9558286283627509E-3</v>
      </c>
      <c r="D14" s="147">
        <f>AVERAGE(B14:C14)</f>
        <v>1.2701436543638065E-2</v>
      </c>
      <c r="E14" s="150" t="s">
        <v>62</v>
      </c>
      <c r="G14" s="159"/>
      <c r="H14" s="175" t="s">
        <v>4</v>
      </c>
      <c r="I14" s="170" t="s">
        <v>5</v>
      </c>
      <c r="J14" s="170" t="s">
        <v>6</v>
      </c>
      <c r="K14" s="170" t="s">
        <v>55</v>
      </c>
      <c r="L14" s="170" t="s">
        <v>56</v>
      </c>
    </row>
    <row r="15" spans="1:12" x14ac:dyDescent="0.25">
      <c r="A15" s="145" t="s">
        <v>58</v>
      </c>
      <c r="B15" s="146">
        <f>('Company B'!C20-'Company B'!B20)/('Company B'!B20)</f>
        <v>1.9218097957390733E-2</v>
      </c>
      <c r="C15" s="146">
        <f>('Company B'!D20-'Company B'!C20)/('Company B'!C20)</f>
        <v>4.6331214308802928E-3</v>
      </c>
      <c r="D15" s="147">
        <f>AVERAGE(B15:C15)</f>
        <v>1.1925609694135513E-2</v>
      </c>
      <c r="E15" s="151"/>
      <c r="G15" s="160" t="s">
        <v>18</v>
      </c>
      <c r="H15" s="171">
        <f>'Company B'!B14/('Company A'!B14+'Company B'!B14)</f>
        <v>0.66026338045185451</v>
      </c>
      <c r="I15" s="171">
        <f>'Company B'!C14/('Company A'!C14+'Company B'!C14)</f>
        <v>0.62566548358473828</v>
      </c>
      <c r="J15" s="171">
        <f>'Company B'!D14/('Company A'!D14+'Company B'!D14)</f>
        <v>0.60968902052041463</v>
      </c>
      <c r="K15" s="171">
        <f>AVERAGE(H15:J15)</f>
        <v>0.63187262818566914</v>
      </c>
      <c r="L15" s="172" t="s">
        <v>68</v>
      </c>
    </row>
    <row r="16" spans="1:12" x14ac:dyDescent="0.25">
      <c r="G16" s="145" t="s">
        <v>65</v>
      </c>
      <c r="H16" s="173">
        <f>'Company B'!B14/'Company B'!B20*1000/12</f>
        <v>50.012812065304928</v>
      </c>
      <c r="I16" s="173">
        <f>'Company B'!C14/'Company B'!C20*1000/12</f>
        <v>50.650073627123511</v>
      </c>
      <c r="J16" s="173">
        <f>'Company B'!D14/'Company B'!D20*1000/12</f>
        <v>51.515801515801513</v>
      </c>
      <c r="K16" s="174">
        <f>AVERAGE(H16:J16)</f>
        <v>50.726229069409982</v>
      </c>
      <c r="L16" s="83" t="s">
        <v>67</v>
      </c>
    </row>
  </sheetData>
  <mergeCells count="12">
    <mergeCell ref="H7:L7"/>
    <mergeCell ref="G13:G14"/>
    <mergeCell ref="H13:L13"/>
    <mergeCell ref="G1:G2"/>
    <mergeCell ref="H1:K1"/>
    <mergeCell ref="G7:G8"/>
    <mergeCell ref="A1:A2"/>
    <mergeCell ref="B1:E1"/>
    <mergeCell ref="A7:A8"/>
    <mergeCell ref="B7:E7"/>
    <mergeCell ref="A12:A13"/>
    <mergeCell ref="B12:E1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9" workbookViewId="0">
      <selection activeCell="A11" sqref="A11:B11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76" t="s">
        <v>25</v>
      </c>
      <c r="B1" s="77"/>
    </row>
    <row r="2" spans="1:2" x14ac:dyDescent="0.25">
      <c r="A2" s="1"/>
      <c r="B2" s="1"/>
    </row>
    <row r="3" spans="1:2" x14ac:dyDescent="0.25">
      <c r="A3" s="78" t="s">
        <v>26</v>
      </c>
      <c r="B3" s="77"/>
    </row>
    <row r="4" spans="1:2" x14ac:dyDescent="0.25">
      <c r="A4" s="79" t="s">
        <v>27</v>
      </c>
      <c r="B4" s="77"/>
    </row>
    <row r="5" spans="1:2" x14ac:dyDescent="0.25">
      <c r="A5" s="5"/>
      <c r="B5" s="1"/>
    </row>
    <row r="6" spans="1:2" x14ac:dyDescent="0.25">
      <c r="A6" s="78" t="s">
        <v>28</v>
      </c>
      <c r="B6" s="77"/>
    </row>
    <row r="7" spans="1:2" ht="13.2" x14ac:dyDescent="0.25">
      <c r="A7" s="80" t="s">
        <v>29</v>
      </c>
      <c r="B7" s="77"/>
    </row>
    <row r="8" spans="1:2" x14ac:dyDescent="0.25">
      <c r="A8" s="80" t="s">
        <v>30</v>
      </c>
      <c r="B8" s="77"/>
    </row>
    <row r="9" spans="1:2" x14ac:dyDescent="0.25">
      <c r="A9" s="80" t="s">
        <v>31</v>
      </c>
      <c r="B9" s="77"/>
    </row>
    <row r="10" spans="1:2" x14ac:dyDescent="0.25">
      <c r="A10" s="80" t="s">
        <v>32</v>
      </c>
      <c r="B10" s="77"/>
    </row>
    <row r="11" spans="1:2" x14ac:dyDescent="0.25">
      <c r="A11" s="80" t="s">
        <v>33</v>
      </c>
      <c r="B11" s="77"/>
    </row>
    <row r="12" spans="1:2" x14ac:dyDescent="0.25">
      <c r="A12" s="1"/>
      <c r="B12" s="1"/>
    </row>
    <row r="13" spans="1:2" x14ac:dyDescent="0.25">
      <c r="A13" s="5"/>
      <c r="B13" s="1"/>
    </row>
    <row r="14" spans="1:2" x14ac:dyDescent="0.25">
      <c r="A14" s="81" t="s">
        <v>29</v>
      </c>
      <c r="B14" s="77"/>
    </row>
    <row r="15" spans="1:2" ht="15" customHeight="1" x14ac:dyDescent="0.3">
      <c r="A15" s="8" t="s">
        <v>34</v>
      </c>
      <c r="B15" s="10" t="s">
        <v>35</v>
      </c>
    </row>
    <row r="16" spans="1:2" x14ac:dyDescent="0.25">
      <c r="A16" s="8" t="s">
        <v>36</v>
      </c>
      <c r="B16" s="8" t="s">
        <v>37</v>
      </c>
    </row>
    <row r="17" spans="1:2" x14ac:dyDescent="0.25">
      <c r="A17" s="8" t="s">
        <v>38</v>
      </c>
      <c r="B17" s="8" t="s">
        <v>39</v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81" t="s">
        <v>30</v>
      </c>
      <c r="B20" s="77"/>
    </row>
    <row r="21" spans="1:2" x14ac:dyDescent="0.25">
      <c r="A21" s="80" t="s">
        <v>40</v>
      </c>
      <c r="B21" s="77"/>
    </row>
    <row r="22" spans="1:2" x14ac:dyDescent="0.25">
      <c r="A22" s="80" t="s">
        <v>41</v>
      </c>
      <c r="B22" s="77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81" t="s">
        <v>42</v>
      </c>
      <c r="B25" s="77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81" t="s">
        <v>32</v>
      </c>
      <c r="B28" s="77"/>
    </row>
    <row r="29" spans="1:2" x14ac:dyDescent="0.25">
      <c r="A29" s="80" t="s">
        <v>43</v>
      </c>
      <c r="B29" s="77"/>
    </row>
    <row r="30" spans="1:2" x14ac:dyDescent="0.25">
      <c r="A30" s="80" t="s">
        <v>44</v>
      </c>
      <c r="B30" s="77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81" t="s">
        <v>33</v>
      </c>
      <c r="B33" s="77"/>
    </row>
    <row r="34" spans="1:2" ht="13.2" x14ac:dyDescent="0.25">
      <c r="A34" s="80" t="s">
        <v>45</v>
      </c>
      <c r="B34" s="77"/>
    </row>
    <row r="35" spans="1:2" ht="13.2" x14ac:dyDescent="0.25">
      <c r="A35" s="82"/>
      <c r="B35" s="77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0"/>
  <sheetViews>
    <sheetView tabSelected="1" zoomScale="53" workbookViewId="0">
      <selection activeCell="M5" sqref="M5:Q5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64.88671875" style="90" customWidth="1"/>
    <col min="6" max="6" width="10.6640625" customWidth="1"/>
    <col min="7" max="7" width="39.44140625" customWidth="1"/>
    <col min="8" max="8" width="16.33203125" customWidth="1"/>
    <col min="9" max="9" width="15.5546875" customWidth="1"/>
    <col min="10" max="10" width="14" customWidth="1"/>
    <col min="11" max="11" width="63.6640625" style="111" customWidth="1"/>
    <col min="12" max="12" width="10.6640625" customWidth="1"/>
    <col min="13" max="13" width="39.44140625" customWidth="1"/>
    <col min="14" max="14" width="16.109375" customWidth="1"/>
    <col min="15" max="15" width="20.109375" customWidth="1"/>
    <col min="16" max="16" width="18.5546875" customWidth="1"/>
    <col min="17" max="17" width="35.44140625" bestFit="1" customWidth="1"/>
    <col min="18" max="27" width="10.6640625" customWidth="1"/>
  </cols>
  <sheetData>
    <row r="1" spans="1:27" ht="15" customHeight="1" x14ac:dyDescent="0.25">
      <c r="A1" s="24" t="s">
        <v>46</v>
      </c>
    </row>
    <row r="2" spans="1:27" ht="12.75" customHeight="1" x14ac:dyDescent="0.25">
      <c r="A2" s="3" t="s">
        <v>1</v>
      </c>
      <c r="B2" s="37" t="s">
        <v>47</v>
      </c>
      <c r="C2" s="3"/>
      <c r="D2" s="37"/>
      <c r="E2" s="88"/>
      <c r="F2" s="2"/>
      <c r="G2" s="3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5">
      <c r="A3" s="3"/>
      <c r="B3" s="37" t="s">
        <v>48</v>
      </c>
      <c r="C3" s="3"/>
      <c r="D3" s="37"/>
      <c r="E3" s="88"/>
      <c r="F3" s="2"/>
      <c r="G3" s="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5">
      <c r="A4" s="36"/>
      <c r="B4" s="37"/>
      <c r="C4" s="3"/>
      <c r="D4" s="37"/>
      <c r="E4" s="88"/>
      <c r="F4" s="2"/>
      <c r="G4" s="3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104" t="s">
        <v>49</v>
      </c>
      <c r="B5" s="104"/>
      <c r="C5" s="104"/>
      <c r="D5" s="104"/>
      <c r="E5" s="104"/>
      <c r="F5" s="2"/>
      <c r="G5" s="104" t="s">
        <v>50</v>
      </c>
      <c r="H5" s="104"/>
      <c r="I5" s="104"/>
      <c r="J5" s="104"/>
      <c r="K5" s="104"/>
      <c r="L5" s="2"/>
      <c r="M5" s="104" t="s">
        <v>51</v>
      </c>
      <c r="N5" s="104"/>
      <c r="O5" s="104"/>
      <c r="P5" s="104"/>
      <c r="Q5" s="104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5">
      <c r="A6" s="74" t="s">
        <v>3</v>
      </c>
      <c r="B6" s="25" t="s">
        <v>4</v>
      </c>
      <c r="C6" s="26" t="s">
        <v>5</v>
      </c>
      <c r="D6" s="26" t="s">
        <v>6</v>
      </c>
      <c r="E6" s="87" t="s">
        <v>56</v>
      </c>
      <c r="F6" s="2"/>
      <c r="G6" s="74" t="s">
        <v>3</v>
      </c>
      <c r="H6" s="25" t="s">
        <v>4</v>
      </c>
      <c r="I6" s="26" t="s">
        <v>5</v>
      </c>
      <c r="J6" s="112" t="s">
        <v>6</v>
      </c>
      <c r="K6" s="118" t="s">
        <v>56</v>
      </c>
      <c r="L6" s="2"/>
      <c r="M6" s="74" t="s">
        <v>3</v>
      </c>
      <c r="N6" s="25" t="s">
        <v>4</v>
      </c>
      <c r="O6" s="26" t="s">
        <v>5</v>
      </c>
      <c r="P6" s="26" t="s">
        <v>6</v>
      </c>
      <c r="Q6" s="118" t="s">
        <v>56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5">
      <c r="A7" s="75"/>
      <c r="B7" s="27" t="s">
        <v>8</v>
      </c>
      <c r="C7" s="28" t="s">
        <v>8</v>
      </c>
      <c r="D7" s="28" t="s">
        <v>8</v>
      </c>
      <c r="E7" s="86"/>
      <c r="F7" s="2"/>
      <c r="G7" s="75"/>
      <c r="H7" s="27" t="s">
        <v>8</v>
      </c>
      <c r="I7" s="28" t="s">
        <v>8</v>
      </c>
      <c r="J7" s="113" t="s">
        <v>8</v>
      </c>
      <c r="K7" s="123"/>
      <c r="L7" s="2"/>
      <c r="M7" s="75"/>
      <c r="N7" s="136" t="s">
        <v>8</v>
      </c>
      <c r="O7" s="28" t="s">
        <v>8</v>
      </c>
      <c r="P7" s="28" t="s">
        <v>8</v>
      </c>
      <c r="Q7" s="123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5">
      <c r="A8" s="61" t="s">
        <v>9</v>
      </c>
      <c r="B8" s="39"/>
      <c r="C8" s="39"/>
      <c r="D8" s="39"/>
      <c r="E8" s="2"/>
      <c r="F8" s="2"/>
      <c r="G8" s="61" t="s">
        <v>9</v>
      </c>
      <c r="H8" s="39"/>
      <c r="I8" s="39"/>
      <c r="J8" s="114"/>
      <c r="K8" s="119"/>
      <c r="L8" s="2"/>
      <c r="M8" s="61" t="s">
        <v>9</v>
      </c>
      <c r="N8" s="133"/>
      <c r="O8" s="51"/>
      <c r="P8" s="39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5">
      <c r="A9" s="62" t="s">
        <v>10</v>
      </c>
      <c r="B9" s="39">
        <v>2362</v>
      </c>
      <c r="C9" s="39">
        <f t="shared" ref="C9:D9" si="0">C21</f>
        <v>2449.2366610002791</v>
      </c>
      <c r="D9" s="39">
        <f t="shared" si="0"/>
        <v>2542.0938796242499</v>
      </c>
      <c r="E9" s="2"/>
      <c r="F9" s="2"/>
      <c r="G9" s="62" t="s">
        <v>10</v>
      </c>
      <c r="H9" s="39">
        <v>2362</v>
      </c>
      <c r="I9" s="39">
        <f t="shared" ref="I9:J9" si="1">I21</f>
        <v>2414.1470338638273</v>
      </c>
      <c r="J9" s="114">
        <f t="shared" si="1"/>
        <v>2468.3024230753608</v>
      </c>
      <c r="K9" s="119"/>
      <c r="L9" s="2"/>
      <c r="M9" s="62" t="s">
        <v>10</v>
      </c>
      <c r="N9" s="119">
        <f>B9-H9</f>
        <v>0</v>
      </c>
      <c r="O9" s="51">
        <f>C9-I9</f>
        <v>35.089627136451782</v>
      </c>
      <c r="P9" s="39">
        <f>D9-J9</f>
        <v>73.791456548889073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5">
      <c r="A10" s="63" t="s">
        <v>11</v>
      </c>
      <c r="B10" s="42">
        <v>-1795.9</v>
      </c>
      <c r="C10" s="42">
        <f>C23*-1</f>
        <v>-1862.3323637411097</v>
      </c>
      <c r="D10" s="42">
        <f>D23*-1</f>
        <v>-1932.9384453027742</v>
      </c>
      <c r="E10" s="2"/>
      <c r="F10" s="2"/>
      <c r="G10" s="63" t="s">
        <v>11</v>
      </c>
      <c r="H10" s="42">
        <v>-1795.9</v>
      </c>
      <c r="I10" s="42">
        <f>-I23</f>
        <v>-1835.6511739286341</v>
      </c>
      <c r="J10" s="115">
        <f>-J23</f>
        <v>-1876.8294461656849</v>
      </c>
      <c r="K10" s="119"/>
      <c r="L10" s="2"/>
      <c r="M10" s="63" t="s">
        <v>11</v>
      </c>
      <c r="N10" s="134">
        <f t="shared" ref="N10:N16" si="2">B10-H10</f>
        <v>0</v>
      </c>
      <c r="O10" s="135">
        <f>C10-I10</f>
        <v>-26.681189812475623</v>
      </c>
      <c r="P10" s="42">
        <f>D10-J10</f>
        <v>-56.108999137089313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5">
      <c r="A11" s="53" t="s">
        <v>12</v>
      </c>
      <c r="B11" s="44">
        <f t="shared" ref="B11:D11" si="3">SUM(B9:B10)</f>
        <v>566.09999999999991</v>
      </c>
      <c r="C11" s="44">
        <f t="shared" si="3"/>
        <v>586.90429725916943</v>
      </c>
      <c r="D11" s="44">
        <f t="shared" si="3"/>
        <v>609.1554343214757</v>
      </c>
      <c r="E11" s="2"/>
      <c r="F11" s="2"/>
      <c r="G11" s="53" t="s">
        <v>12</v>
      </c>
      <c r="H11" s="44">
        <f t="shared" ref="H11:J11" si="4">SUM(H9:H10)</f>
        <v>566.09999999999991</v>
      </c>
      <c r="I11" s="44">
        <f t="shared" si="4"/>
        <v>578.49585993519327</v>
      </c>
      <c r="J11" s="94">
        <f t="shared" si="4"/>
        <v>591.47297690967594</v>
      </c>
      <c r="K11" s="120"/>
      <c r="L11" s="2"/>
      <c r="M11" s="53" t="s">
        <v>12</v>
      </c>
      <c r="N11" s="133">
        <f t="shared" si="2"/>
        <v>0</v>
      </c>
      <c r="O11" s="54">
        <f>C11-I11</f>
        <v>8.408437323976159</v>
      </c>
      <c r="P11" s="44">
        <f>D11-J11</f>
        <v>17.68245741179976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5">
      <c r="A12" s="62" t="s">
        <v>52</v>
      </c>
      <c r="B12" s="39">
        <v>-27</v>
      </c>
      <c r="C12" s="39">
        <v>-27</v>
      </c>
      <c r="D12" s="39">
        <v>-27</v>
      </c>
      <c r="E12" s="2" t="s">
        <v>70</v>
      </c>
      <c r="F12" s="2"/>
      <c r="G12" s="62" t="s">
        <v>52</v>
      </c>
      <c r="H12" s="39">
        <v>-27</v>
      </c>
      <c r="I12" s="39">
        <v>-27</v>
      </c>
      <c r="J12" s="114">
        <v>-27</v>
      </c>
      <c r="K12" s="119"/>
      <c r="L12" s="2"/>
      <c r="M12" s="62" t="s">
        <v>52</v>
      </c>
      <c r="N12" s="119">
        <f t="shared" si="2"/>
        <v>0</v>
      </c>
      <c r="O12" s="51">
        <f>C12-I12</f>
        <v>0</v>
      </c>
      <c r="P12" s="39">
        <f>D12-J12</f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5">
      <c r="A13" s="62" t="s">
        <v>14</v>
      </c>
      <c r="B13" s="39">
        <v>-44.9</v>
      </c>
      <c r="C13" s="39">
        <v>-44.9</v>
      </c>
      <c r="D13" s="39">
        <v>-44.9</v>
      </c>
      <c r="E13" s="2" t="s">
        <v>70</v>
      </c>
      <c r="F13" s="2"/>
      <c r="G13" s="62" t="s">
        <v>14</v>
      </c>
      <c r="H13" s="39">
        <v>-44.9</v>
      </c>
      <c r="I13" s="39">
        <v>-44.9</v>
      </c>
      <c r="J13" s="114">
        <v>-44.9</v>
      </c>
      <c r="K13" s="119"/>
      <c r="L13" s="2"/>
      <c r="M13" s="62" t="s">
        <v>14</v>
      </c>
      <c r="N13" s="119">
        <f t="shared" si="2"/>
        <v>0</v>
      </c>
      <c r="O13" s="51">
        <f>C13-I13</f>
        <v>0</v>
      </c>
      <c r="P13" s="39">
        <f>D13-J13</f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5">
      <c r="A14" s="29" t="s">
        <v>15</v>
      </c>
      <c r="B14" s="12">
        <v>-293.8</v>
      </c>
      <c r="C14" s="12">
        <v>-293.8</v>
      </c>
      <c r="D14" s="12">
        <v>-293.8</v>
      </c>
      <c r="E14" s="2" t="s">
        <v>70</v>
      </c>
      <c r="F14" s="2"/>
      <c r="G14" s="29" t="s">
        <v>15</v>
      </c>
      <c r="H14" s="12">
        <v>-293.8</v>
      </c>
      <c r="I14" s="12">
        <v>-293.8</v>
      </c>
      <c r="J14" s="116">
        <v>-293.8</v>
      </c>
      <c r="K14" s="121"/>
      <c r="L14" s="2"/>
      <c r="M14" s="29" t="s">
        <v>15</v>
      </c>
      <c r="N14" s="134">
        <f t="shared" si="2"/>
        <v>0</v>
      </c>
      <c r="O14" s="137">
        <f>C14-I14</f>
        <v>0</v>
      </c>
      <c r="P14" s="12">
        <f>D14-J14</f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5">
      <c r="A15" s="30" t="s">
        <v>16</v>
      </c>
      <c r="B15" s="44">
        <f t="shared" ref="B15:D15" si="5">SUM(B11:B14)</f>
        <v>200.39999999999992</v>
      </c>
      <c r="C15" s="44">
        <f t="shared" si="5"/>
        <v>221.20429725916944</v>
      </c>
      <c r="D15" s="44">
        <f t="shared" si="5"/>
        <v>243.45543432147571</v>
      </c>
      <c r="E15" s="2"/>
      <c r="F15" s="2"/>
      <c r="G15" s="30" t="s">
        <v>16</v>
      </c>
      <c r="H15" s="44">
        <f t="shared" ref="H15:J15" si="6">SUM(H11:H14)</f>
        <v>200.39999999999992</v>
      </c>
      <c r="I15" s="44">
        <f t="shared" si="6"/>
        <v>212.79585993519328</v>
      </c>
      <c r="J15" s="94">
        <f t="shared" si="6"/>
        <v>225.77297690967595</v>
      </c>
      <c r="K15" s="120"/>
      <c r="L15" s="2"/>
      <c r="M15" s="30" t="s">
        <v>16</v>
      </c>
      <c r="N15" s="138">
        <f t="shared" si="2"/>
        <v>0</v>
      </c>
      <c r="O15" s="131">
        <f>C15-I15</f>
        <v>8.408437323976159</v>
      </c>
      <c r="P15" s="60">
        <f>D15-J15</f>
        <v>17.68245741179976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5">
      <c r="A16" s="99" t="s">
        <v>72</v>
      </c>
      <c r="B16" s="100"/>
      <c r="C16" s="101">
        <f>(C15-B15)/B15</f>
        <v>0.10381385857869024</v>
      </c>
      <c r="D16" s="102">
        <f>(D15-C15)/C15</f>
        <v>0.10059088967985186</v>
      </c>
      <c r="E16" s="103" t="s">
        <v>73</v>
      </c>
      <c r="F16" s="2"/>
      <c r="G16" s="99" t="s">
        <v>75</v>
      </c>
      <c r="H16" s="100"/>
      <c r="I16" s="102">
        <f>(I15-H15)/H15</f>
        <v>6.1855588498968869E-2</v>
      </c>
      <c r="J16" s="117">
        <f>(J15-I15)/I15</f>
        <v>6.0983879002320981E-2</v>
      </c>
      <c r="K16" s="122" t="s">
        <v>78</v>
      </c>
      <c r="L16" s="2"/>
      <c r="M16" s="99" t="s">
        <v>75</v>
      </c>
      <c r="N16" s="128">
        <f t="shared" si="2"/>
        <v>0</v>
      </c>
      <c r="O16" s="128">
        <f t="shared" ref="O16" si="7">C16-I16</f>
        <v>4.1958270079721374E-2</v>
      </c>
      <c r="P16" s="128">
        <f t="shared" ref="P16" si="8">D16-J16</f>
        <v>3.9607010677530877E-2</v>
      </c>
      <c r="Q16" s="103" t="s">
        <v>83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5">
      <c r="A17" s="64"/>
      <c r="B17" s="85"/>
      <c r="C17" s="85"/>
      <c r="D17" s="85"/>
      <c r="E17" s="2"/>
      <c r="F17" s="2"/>
      <c r="G17" s="64"/>
      <c r="H17" s="85"/>
      <c r="I17" s="85"/>
      <c r="J17" s="46"/>
      <c r="K17" s="85"/>
      <c r="L17" s="2"/>
      <c r="M17" s="64"/>
      <c r="N17" s="46"/>
      <c r="O17" s="46"/>
      <c r="P17" s="4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5">
      <c r="A18" s="47" t="s">
        <v>17</v>
      </c>
      <c r="B18" s="14"/>
      <c r="C18" s="14"/>
      <c r="D18" s="48"/>
      <c r="E18" s="2"/>
      <c r="F18" s="2"/>
      <c r="G18" s="47" t="s">
        <v>17</v>
      </c>
      <c r="H18" s="14"/>
      <c r="I18" s="14"/>
      <c r="J18" s="14"/>
      <c r="K18" s="48"/>
      <c r="L18" s="2"/>
      <c r="M18" s="47" t="s">
        <v>17</v>
      </c>
      <c r="N18" s="48"/>
      <c r="O18" s="14"/>
      <c r="P18" s="1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5">
      <c r="A19" s="49" t="s">
        <v>18</v>
      </c>
      <c r="B19" s="65">
        <v>1354</v>
      </c>
      <c r="C19" s="91">
        <f>B19*(Comparables!D9+1)</f>
        <v>1441.2366610002794</v>
      </c>
      <c r="D19" s="105">
        <f>C19*(Comparables!D9+1)</f>
        <v>1534.0938796242497</v>
      </c>
      <c r="E19" s="2" t="s">
        <v>69</v>
      </c>
      <c r="F19" s="2"/>
      <c r="G19" s="49" t="s">
        <v>18</v>
      </c>
      <c r="H19" s="65">
        <v>1354</v>
      </c>
      <c r="I19" s="66">
        <f>H19*(Comparables!$D$3+1)</f>
        <v>1406.1470338638271</v>
      </c>
      <c r="J19" s="124">
        <f>I19*(Comparables!$D$3+1)</f>
        <v>1460.302423075361</v>
      </c>
      <c r="K19" s="126" t="s">
        <v>79</v>
      </c>
      <c r="L19" s="2"/>
      <c r="M19" s="49" t="s">
        <v>18</v>
      </c>
      <c r="N19" s="133">
        <f t="shared" ref="N19:N23" si="9">B19-H19</f>
        <v>0</v>
      </c>
      <c r="O19" s="54">
        <f>C19-I19</f>
        <v>35.089627136452236</v>
      </c>
      <c r="P19" s="44">
        <f>D19-J19</f>
        <v>73.791456548888618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5">
      <c r="A20" s="50" t="s">
        <v>19</v>
      </c>
      <c r="B20" s="31">
        <v>1008</v>
      </c>
      <c r="C20" s="92">
        <v>1008</v>
      </c>
      <c r="D20" s="106">
        <v>1008</v>
      </c>
      <c r="E20" s="2" t="s">
        <v>70</v>
      </c>
      <c r="F20" s="2"/>
      <c r="G20" s="50" t="s">
        <v>19</v>
      </c>
      <c r="H20" s="31">
        <v>1008</v>
      </c>
      <c r="I20" s="31">
        <v>1008</v>
      </c>
      <c r="J20" s="125">
        <v>1008</v>
      </c>
      <c r="K20" s="127"/>
      <c r="L20" s="2"/>
      <c r="M20" s="62" t="s">
        <v>19</v>
      </c>
      <c r="N20" s="119">
        <f t="shared" si="9"/>
        <v>0</v>
      </c>
      <c r="O20" s="131">
        <f>C20-I20</f>
        <v>0</v>
      </c>
      <c r="P20" s="60">
        <f>D20-J20</f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5">
      <c r="A21" s="67" t="s">
        <v>10</v>
      </c>
      <c r="B21" s="18">
        <f t="shared" ref="B21:D21" si="10">SUM(B19:B20)</f>
        <v>2362</v>
      </c>
      <c r="C21" s="93">
        <f t="shared" si="10"/>
        <v>2449.2366610002791</v>
      </c>
      <c r="D21" s="107">
        <f t="shared" si="10"/>
        <v>2542.0938796242499</v>
      </c>
      <c r="E21" s="2"/>
      <c r="F21" s="2"/>
      <c r="G21" s="67" t="s">
        <v>10</v>
      </c>
      <c r="H21" s="18">
        <f t="shared" ref="H21:J21" si="11">SUM(H19:H20)</f>
        <v>2362</v>
      </c>
      <c r="I21" s="18">
        <f t="shared" si="11"/>
        <v>2414.1470338638273</v>
      </c>
      <c r="J21" s="93">
        <f t="shared" si="11"/>
        <v>2468.3024230753608</v>
      </c>
      <c r="K21" s="127"/>
      <c r="L21" s="2"/>
      <c r="M21" s="49" t="s">
        <v>10</v>
      </c>
      <c r="N21" s="134">
        <f t="shared" si="9"/>
        <v>0</v>
      </c>
      <c r="O21" s="131">
        <f>C21-I21</f>
        <v>35.089627136451782</v>
      </c>
      <c r="P21" s="60">
        <f>D21-J21</f>
        <v>73.791456548889073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5">
      <c r="A22" s="97" t="s">
        <v>71</v>
      </c>
      <c r="B22" s="44"/>
      <c r="C22" s="98">
        <f>(C21-B21)/B21</f>
        <v>3.6933387383691417E-2</v>
      </c>
      <c r="D22" s="98">
        <f>(D21-C21)/C21</f>
        <v>3.7912717910260033E-2</v>
      </c>
      <c r="E22" s="2"/>
      <c r="F22" s="2"/>
      <c r="G22" s="97" t="s">
        <v>72</v>
      </c>
      <c r="H22" s="32"/>
      <c r="I22" s="102">
        <f>(I21-H21)/H21</f>
        <v>2.2077491051578045E-2</v>
      </c>
      <c r="J22" s="117">
        <f>(J21-I21)/I21</f>
        <v>2.2432514860065547E-2</v>
      </c>
      <c r="K22" s="126" t="s">
        <v>80</v>
      </c>
      <c r="L22" s="2"/>
      <c r="M22" s="129" t="s">
        <v>72</v>
      </c>
      <c r="N22" s="139">
        <f t="shared" si="9"/>
        <v>0</v>
      </c>
      <c r="O22" s="132">
        <f t="shared" ref="O22" si="12">C22-I22</f>
        <v>1.4855896332113372E-2</v>
      </c>
      <c r="P22" s="128">
        <f t="shared" ref="P22" si="13">D22-J22</f>
        <v>1.5480203050194485E-2</v>
      </c>
      <c r="Q22" s="103" t="s">
        <v>82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5">
      <c r="A23" s="34" t="s">
        <v>11</v>
      </c>
      <c r="B23" s="18">
        <v>1796</v>
      </c>
      <c r="C23" s="93">
        <f t="shared" ref="C23:D23" si="14">(1796/2362)*C21</f>
        <v>1862.3323637411097</v>
      </c>
      <c r="D23" s="107">
        <f t="shared" si="14"/>
        <v>1932.9384453027742</v>
      </c>
      <c r="E23" s="103" t="s">
        <v>77</v>
      </c>
      <c r="F23" s="2"/>
      <c r="G23" s="34" t="s">
        <v>11</v>
      </c>
      <c r="H23" s="18">
        <v>1796</v>
      </c>
      <c r="I23" s="18">
        <f t="shared" ref="I23:J23" si="15">(1796/2362)*I21</f>
        <v>1835.6511739286341</v>
      </c>
      <c r="J23" s="93">
        <f t="shared" si="15"/>
        <v>1876.8294461656849</v>
      </c>
      <c r="K23" s="126"/>
      <c r="L23" s="2"/>
      <c r="M23" s="130" t="s">
        <v>11</v>
      </c>
      <c r="N23" s="134">
        <f t="shared" si="9"/>
        <v>0</v>
      </c>
      <c r="O23" s="19">
        <f>C23-I23</f>
        <v>26.681189812475623</v>
      </c>
      <c r="P23" s="18">
        <f>D23-J23</f>
        <v>56.108999137089313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5">
      <c r="A24" s="68"/>
      <c r="B24" s="69"/>
      <c r="C24" s="69"/>
      <c r="D24" s="69"/>
      <c r="E24" s="2"/>
      <c r="F24" s="2"/>
      <c r="G24" s="68"/>
      <c r="H24" s="69"/>
      <c r="I24" s="69"/>
      <c r="J24" s="69"/>
      <c r="K24" s="2"/>
      <c r="L24" s="2"/>
      <c r="M24" s="68"/>
      <c r="N24" s="69"/>
      <c r="O24" s="69"/>
      <c r="P24" s="6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x14ac:dyDescent="0.25">
      <c r="A25" s="23" t="s">
        <v>20</v>
      </c>
      <c r="B25" s="56">
        <v>2341</v>
      </c>
      <c r="C25" s="70">
        <f>B25*(Comparables!$D$10+1)</f>
        <v>2432.229818093756</v>
      </c>
      <c r="D25" s="70">
        <f>C25*(Comparables!$D$10+1)</f>
        <v>2527.0149030433085</v>
      </c>
      <c r="E25" s="103" t="s">
        <v>76</v>
      </c>
      <c r="F25" s="2"/>
      <c r="G25" s="23" t="s">
        <v>20</v>
      </c>
      <c r="H25" s="56">
        <v>2341</v>
      </c>
      <c r="I25" s="70">
        <f>H25*(Comparables!$D$4+1)</f>
        <v>2388.6119382258457</v>
      </c>
      <c r="J25" s="95">
        <f>I25*(Comparables!$D$4+1)</f>
        <v>2437.1922218859595</v>
      </c>
      <c r="K25" s="126" t="s">
        <v>76</v>
      </c>
      <c r="L25" s="2"/>
      <c r="M25" s="140" t="s">
        <v>20</v>
      </c>
      <c r="N25" s="144">
        <f t="shared" ref="N25:N26" si="16">B25-H25</f>
        <v>0</v>
      </c>
      <c r="O25" s="142">
        <f>C25-I25</f>
        <v>43.617879867910233</v>
      </c>
      <c r="P25" s="56">
        <f>D25-J25</f>
        <v>89.822681157349052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5">
      <c r="A26" s="57" t="s">
        <v>21</v>
      </c>
      <c r="B26" s="108">
        <f>B19*1000/B25/12</f>
        <v>48.198775452086004</v>
      </c>
      <c r="C26" s="109">
        <f t="shared" ref="C26:D26" si="17">C19*1000/C25/12</f>
        <v>49.379813613783661</v>
      </c>
      <c r="D26" s="110">
        <f t="shared" si="17"/>
        <v>50.589791331026106</v>
      </c>
      <c r="E26" s="103" t="s">
        <v>74</v>
      </c>
      <c r="F26" s="2"/>
      <c r="G26" s="57" t="s">
        <v>21</v>
      </c>
      <c r="H26" s="56">
        <f t="shared" ref="H26:J26" si="18">H19*1000/H25/12</f>
        <v>48.198775452086004</v>
      </c>
      <c r="I26" s="56">
        <f t="shared" si="18"/>
        <v>49.057328071334815</v>
      </c>
      <c r="J26" s="96">
        <f t="shared" si="18"/>
        <v>49.931173871646955</v>
      </c>
      <c r="K26" s="126" t="s">
        <v>81</v>
      </c>
      <c r="L26" s="2"/>
      <c r="M26" s="141" t="s">
        <v>21</v>
      </c>
      <c r="N26" s="144">
        <f t="shared" si="16"/>
        <v>0</v>
      </c>
      <c r="O26" s="143">
        <f>C26-I26</f>
        <v>0.32248554244884531</v>
      </c>
      <c r="P26" s="35">
        <f>D26-J26</f>
        <v>0.65861745937915117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5">
      <c r="A27" s="2"/>
      <c r="B27" s="71"/>
      <c r="C27" s="71"/>
      <c r="D27" s="7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5">
      <c r="A28" s="2"/>
      <c r="B28" s="71"/>
      <c r="C28" s="71"/>
      <c r="D28" s="71"/>
      <c r="E28" s="89"/>
      <c r="F28" s="2"/>
      <c r="G28" s="2"/>
      <c r="H28" s="2"/>
      <c r="I28" s="2"/>
      <c r="J28" s="103" t="s">
        <v>24</v>
      </c>
      <c r="K28" s="10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5">
      <c r="A29" s="2"/>
      <c r="B29" s="71"/>
      <c r="C29" s="71"/>
      <c r="D29" s="71"/>
      <c r="E29" s="8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5">
      <c r="A30" s="2"/>
      <c r="B30" s="71"/>
      <c r="C30" s="71"/>
      <c r="D30" s="71"/>
      <c r="E30" s="8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5">
      <c r="A31" s="2"/>
      <c r="B31" s="71"/>
      <c r="C31" s="71"/>
      <c r="D31" s="71"/>
      <c r="E31" s="8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5">
      <c r="A32" s="2"/>
      <c r="B32" s="71"/>
      <c r="C32" s="71"/>
      <c r="D32" s="71"/>
      <c r="E32" s="8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5">
      <c r="A33" s="2"/>
      <c r="B33" s="71"/>
      <c r="C33" s="71"/>
      <c r="D33" s="71"/>
      <c r="E33" s="8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5">
      <c r="A34" s="2"/>
      <c r="B34" s="71"/>
      <c r="C34" s="71"/>
      <c r="D34" s="71"/>
      <c r="E34" s="8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5">
      <c r="A35" s="2"/>
      <c r="B35" s="71"/>
      <c r="C35" s="71"/>
      <c r="D35" s="71"/>
      <c r="E35" s="8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2"/>
      <c r="B36" s="71"/>
      <c r="C36" s="71"/>
      <c r="D36" s="71"/>
      <c r="E36" s="8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5">
      <c r="A37" s="2"/>
      <c r="B37" s="71"/>
      <c r="C37" s="71"/>
      <c r="D37" s="71"/>
      <c r="E37" s="8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2"/>
      <c r="B38" s="71"/>
      <c r="C38" s="71"/>
      <c r="D38" s="71"/>
      <c r="E38" s="8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5">
      <c r="A39" s="2"/>
      <c r="B39" s="71"/>
      <c r="C39" s="71"/>
      <c r="D39" s="71"/>
      <c r="E39" s="8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5">
      <c r="A40" s="2"/>
      <c r="B40" s="71"/>
      <c r="C40" s="71"/>
      <c r="D40" s="71"/>
      <c r="E40" s="8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2"/>
      <c r="B41" s="71"/>
      <c r="C41" s="71"/>
      <c r="D41" s="71"/>
      <c r="E41" s="8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5">
      <c r="A42" s="2"/>
      <c r="B42" s="71"/>
      <c r="C42" s="71"/>
      <c r="D42" s="71"/>
      <c r="E42" s="8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5">
      <c r="A43" s="2"/>
      <c r="B43" s="71"/>
      <c r="C43" s="71"/>
      <c r="D43" s="71"/>
      <c r="E43" s="8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5">
      <c r="A44" s="2"/>
      <c r="B44" s="71"/>
      <c r="C44" s="71"/>
      <c r="D44" s="71"/>
      <c r="E44" s="8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5">
      <c r="A45" s="2"/>
      <c r="B45" s="71"/>
      <c r="C45" s="71"/>
      <c r="D45" s="71"/>
      <c r="E45" s="8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2"/>
      <c r="B46" s="71"/>
      <c r="C46" s="71"/>
      <c r="D46" s="71"/>
      <c r="E46" s="8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5">
      <c r="A47" s="2"/>
      <c r="B47" s="71"/>
      <c r="C47" s="71"/>
      <c r="D47" s="71"/>
      <c r="E47" s="8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"/>
      <c r="B48" s="71"/>
      <c r="C48" s="71"/>
      <c r="D48" s="71"/>
      <c r="E48" s="8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71"/>
      <c r="C49" s="71"/>
      <c r="D49" s="71"/>
      <c r="E49" s="8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5">
      <c r="A50" s="2"/>
      <c r="B50" s="71"/>
      <c r="C50" s="71"/>
      <c r="D50" s="71"/>
      <c r="E50" s="8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5">
      <c r="A51" s="2"/>
      <c r="B51" s="71"/>
      <c r="C51" s="71"/>
      <c r="D51" s="71"/>
      <c r="E51" s="8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"/>
      <c r="B52" s="71"/>
      <c r="C52" s="71"/>
      <c r="D52" s="71"/>
      <c r="E52" s="8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5">
      <c r="A53" s="2"/>
      <c r="B53" s="71"/>
      <c r="C53" s="71"/>
      <c r="D53" s="71"/>
      <c r="E53" s="8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5">
      <c r="A54" s="2"/>
      <c r="B54" s="71"/>
      <c r="C54" s="71"/>
      <c r="D54" s="71"/>
      <c r="E54" s="8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5">
      <c r="A55" s="2"/>
      <c r="B55" s="71"/>
      <c r="C55" s="71"/>
      <c r="D55" s="71"/>
      <c r="E55" s="8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5">
      <c r="A56" s="2"/>
      <c r="B56" s="71"/>
      <c r="C56" s="71"/>
      <c r="D56" s="71"/>
      <c r="E56" s="8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2"/>
      <c r="B57" s="71"/>
      <c r="C57" s="71"/>
      <c r="D57" s="71"/>
      <c r="E57" s="8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2"/>
      <c r="B58" s="71"/>
      <c r="C58" s="71"/>
      <c r="D58" s="71"/>
      <c r="E58" s="8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2"/>
      <c r="B59" s="71"/>
      <c r="C59" s="71"/>
      <c r="D59" s="71"/>
      <c r="E59" s="8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2"/>
      <c r="B60" s="71"/>
      <c r="C60" s="71"/>
      <c r="D60" s="71"/>
      <c r="E60" s="8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2"/>
      <c r="B61" s="71"/>
      <c r="C61" s="71"/>
      <c r="D61" s="71"/>
      <c r="E61" s="8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2"/>
      <c r="B62" s="71"/>
      <c r="C62" s="71"/>
      <c r="D62" s="71"/>
      <c r="E62" s="8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2"/>
      <c r="B63" s="71"/>
      <c r="C63" s="71"/>
      <c r="D63" s="71"/>
      <c r="E63" s="8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2"/>
      <c r="B64" s="71"/>
      <c r="C64" s="71"/>
      <c r="D64" s="71"/>
      <c r="E64" s="8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2"/>
      <c r="B65" s="71"/>
      <c r="C65" s="71"/>
      <c r="D65" s="71"/>
      <c r="E65" s="8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71"/>
      <c r="C66" s="71"/>
      <c r="D66" s="71"/>
      <c r="E66" s="8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71"/>
      <c r="C67" s="71"/>
      <c r="D67" s="71"/>
      <c r="E67" s="8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71"/>
      <c r="C68" s="71"/>
      <c r="D68" s="71"/>
      <c r="E68" s="8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71"/>
      <c r="C69" s="71"/>
      <c r="D69" s="71"/>
      <c r="E69" s="8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71"/>
      <c r="C70" s="71"/>
      <c r="D70" s="71"/>
      <c r="E70" s="8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71"/>
      <c r="C71" s="71"/>
      <c r="D71" s="71"/>
      <c r="E71" s="8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71"/>
      <c r="C72" s="71"/>
      <c r="D72" s="71"/>
      <c r="E72" s="8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71"/>
      <c r="C73" s="71"/>
      <c r="D73" s="71"/>
      <c r="E73" s="8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71"/>
      <c r="C74" s="71"/>
      <c r="D74" s="71"/>
      <c r="E74" s="8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71"/>
      <c r="C75" s="71"/>
      <c r="D75" s="71"/>
      <c r="E75" s="8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71"/>
      <c r="C76" s="71"/>
      <c r="D76" s="71"/>
      <c r="E76" s="8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71"/>
      <c r="C77" s="71"/>
      <c r="D77" s="71"/>
      <c r="E77" s="8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71"/>
      <c r="C78" s="71"/>
      <c r="D78" s="71"/>
      <c r="E78" s="8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71"/>
      <c r="C79" s="71"/>
      <c r="D79" s="71"/>
      <c r="E79" s="8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71"/>
      <c r="C80" s="71"/>
      <c r="D80" s="71"/>
      <c r="E80" s="8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71"/>
      <c r="C81" s="71"/>
      <c r="D81" s="71"/>
      <c r="E81" s="8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71"/>
      <c r="C82" s="71"/>
      <c r="D82" s="71"/>
      <c r="E82" s="8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71"/>
      <c r="C83" s="71"/>
      <c r="D83" s="71"/>
      <c r="E83" s="8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71"/>
      <c r="C84" s="71"/>
      <c r="D84" s="71"/>
      <c r="E84" s="8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71"/>
      <c r="C85" s="71"/>
      <c r="D85" s="71"/>
      <c r="E85" s="8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71"/>
      <c r="C86" s="71"/>
      <c r="D86" s="71"/>
      <c r="E86" s="8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71"/>
      <c r="C87" s="71"/>
      <c r="D87" s="71"/>
      <c r="E87" s="8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71"/>
      <c r="C88" s="71"/>
      <c r="D88" s="71"/>
      <c r="E88" s="8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71"/>
      <c r="C89" s="71"/>
      <c r="D89" s="71"/>
      <c r="E89" s="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71"/>
      <c r="C90" s="71"/>
      <c r="D90" s="71"/>
      <c r="E90" s="8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71"/>
      <c r="C91" s="71"/>
      <c r="D91" s="71"/>
      <c r="E91" s="8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71"/>
      <c r="C92" s="71"/>
      <c r="D92" s="71"/>
      <c r="E92" s="8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71"/>
      <c r="C93" s="71"/>
      <c r="D93" s="71"/>
      <c r="E93" s="8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71"/>
      <c r="C94" s="71"/>
      <c r="D94" s="71"/>
      <c r="E94" s="8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71"/>
      <c r="C95" s="71"/>
      <c r="D95" s="71"/>
      <c r="E95" s="8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71"/>
      <c r="C96" s="71"/>
      <c r="D96" s="71"/>
      <c r="E96" s="8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71"/>
      <c r="C97" s="71"/>
      <c r="D97" s="71"/>
      <c r="E97" s="8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71"/>
      <c r="C98" s="71"/>
      <c r="D98" s="71"/>
      <c r="E98" s="8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71"/>
      <c r="C99" s="71"/>
      <c r="D99" s="71"/>
      <c r="E99" s="8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71"/>
      <c r="C100" s="71"/>
      <c r="D100" s="71"/>
      <c r="E100" s="8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71"/>
      <c r="C101" s="71"/>
      <c r="D101" s="71"/>
      <c r="E101" s="8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71"/>
      <c r="C102" s="71"/>
      <c r="D102" s="71"/>
      <c r="E102" s="8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71"/>
      <c r="C103" s="71"/>
      <c r="D103" s="71"/>
      <c r="E103" s="8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71"/>
      <c r="C104" s="71"/>
      <c r="D104" s="71"/>
      <c r="E104" s="8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71"/>
      <c r="C105" s="71"/>
      <c r="D105" s="71"/>
      <c r="E105" s="8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71"/>
      <c r="C106" s="71"/>
      <c r="D106" s="71"/>
      <c r="E106" s="8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71"/>
      <c r="C107" s="71"/>
      <c r="D107" s="71"/>
      <c r="E107" s="8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71"/>
      <c r="C108" s="71"/>
      <c r="D108" s="71"/>
      <c r="E108" s="8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71"/>
      <c r="C109" s="71"/>
      <c r="D109" s="71"/>
      <c r="E109" s="8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71"/>
      <c r="C110" s="71"/>
      <c r="D110" s="71"/>
      <c r="E110" s="8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71"/>
      <c r="C111" s="71"/>
      <c r="D111" s="71"/>
      <c r="E111" s="8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71"/>
      <c r="C112" s="71"/>
      <c r="D112" s="71"/>
      <c r="E112" s="8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71"/>
      <c r="C113" s="71"/>
      <c r="D113" s="71"/>
      <c r="E113" s="8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71"/>
      <c r="C114" s="71"/>
      <c r="D114" s="71"/>
      <c r="E114" s="8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71"/>
      <c r="C115" s="71"/>
      <c r="D115" s="71"/>
      <c r="E115" s="8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71"/>
      <c r="C116" s="71"/>
      <c r="D116" s="71"/>
      <c r="E116" s="8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71"/>
      <c r="C117" s="71"/>
      <c r="D117" s="71"/>
      <c r="E117" s="8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71"/>
      <c r="C118" s="71"/>
      <c r="D118" s="71"/>
      <c r="E118" s="8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71"/>
      <c r="C119" s="71"/>
      <c r="D119" s="71"/>
      <c r="E119" s="8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71"/>
      <c r="C120" s="71"/>
      <c r="D120" s="71"/>
      <c r="E120" s="8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71"/>
      <c r="C121" s="71"/>
      <c r="D121" s="71"/>
      <c r="E121" s="8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71"/>
      <c r="C122" s="71"/>
      <c r="D122" s="71"/>
      <c r="E122" s="8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71"/>
      <c r="C123" s="71"/>
      <c r="D123" s="71"/>
      <c r="E123" s="8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71"/>
      <c r="C124" s="71"/>
      <c r="D124" s="71"/>
      <c r="E124" s="8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71"/>
      <c r="C125" s="71"/>
      <c r="D125" s="71"/>
      <c r="E125" s="8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71"/>
      <c r="C126" s="71"/>
      <c r="D126" s="71"/>
      <c r="E126" s="8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71"/>
      <c r="C127" s="71"/>
      <c r="D127" s="71"/>
      <c r="E127" s="8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71"/>
      <c r="C128" s="71"/>
      <c r="D128" s="71"/>
      <c r="E128" s="8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71"/>
      <c r="C129" s="71"/>
      <c r="D129" s="71"/>
      <c r="E129" s="8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71"/>
      <c r="C130" s="71"/>
      <c r="D130" s="71"/>
      <c r="E130" s="8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71"/>
      <c r="C131" s="71"/>
      <c r="D131" s="71"/>
      <c r="E131" s="8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71"/>
      <c r="C132" s="71"/>
      <c r="D132" s="71"/>
      <c r="E132" s="8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71"/>
      <c r="C133" s="71"/>
      <c r="D133" s="71"/>
      <c r="E133" s="8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71"/>
      <c r="C134" s="71"/>
      <c r="D134" s="71"/>
      <c r="E134" s="8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71"/>
      <c r="C135" s="71"/>
      <c r="D135" s="71"/>
      <c r="E135" s="8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71"/>
      <c r="C136" s="71"/>
      <c r="D136" s="71"/>
      <c r="E136" s="8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71"/>
      <c r="C137" s="71"/>
      <c r="D137" s="71"/>
      <c r="E137" s="8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71"/>
      <c r="C138" s="71"/>
      <c r="D138" s="71"/>
      <c r="E138" s="8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71"/>
      <c r="C139" s="71"/>
      <c r="D139" s="71"/>
      <c r="E139" s="8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71"/>
      <c r="C140" s="71"/>
      <c r="D140" s="71"/>
      <c r="E140" s="8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71"/>
      <c r="C141" s="71"/>
      <c r="D141" s="71"/>
      <c r="E141" s="8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71"/>
      <c r="C142" s="71"/>
      <c r="D142" s="71"/>
      <c r="E142" s="8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71"/>
      <c r="C143" s="71"/>
      <c r="D143" s="71"/>
      <c r="E143" s="8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71"/>
      <c r="C144" s="71"/>
      <c r="D144" s="71"/>
      <c r="E144" s="8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71"/>
      <c r="C145" s="71"/>
      <c r="D145" s="71"/>
      <c r="E145" s="8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71"/>
      <c r="C146" s="71"/>
      <c r="D146" s="71"/>
      <c r="E146" s="8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71"/>
      <c r="C147" s="71"/>
      <c r="D147" s="71"/>
      <c r="E147" s="8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71"/>
      <c r="C148" s="71"/>
      <c r="D148" s="71"/>
      <c r="E148" s="8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71"/>
      <c r="C149" s="71"/>
      <c r="D149" s="71"/>
      <c r="E149" s="8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71"/>
      <c r="C150" s="71"/>
      <c r="D150" s="71"/>
      <c r="E150" s="8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71"/>
      <c r="C151" s="71"/>
      <c r="D151" s="71"/>
      <c r="E151" s="8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71"/>
      <c r="C152" s="71"/>
      <c r="D152" s="71"/>
      <c r="E152" s="8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71"/>
      <c r="C153" s="71"/>
      <c r="D153" s="71"/>
      <c r="E153" s="8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71"/>
      <c r="C154" s="71"/>
      <c r="D154" s="71"/>
      <c r="E154" s="8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71"/>
      <c r="C155" s="71"/>
      <c r="D155" s="71"/>
      <c r="E155" s="8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71"/>
      <c r="C156" s="71"/>
      <c r="D156" s="71"/>
      <c r="E156" s="8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71"/>
      <c r="C157" s="71"/>
      <c r="D157" s="71"/>
      <c r="E157" s="8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71"/>
      <c r="C158" s="71"/>
      <c r="D158" s="71"/>
      <c r="E158" s="8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71"/>
      <c r="C159" s="71"/>
      <c r="D159" s="71"/>
      <c r="E159" s="8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71"/>
      <c r="C160" s="71"/>
      <c r="D160" s="71"/>
      <c r="E160" s="8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71"/>
      <c r="C161" s="71"/>
      <c r="D161" s="71"/>
      <c r="E161" s="8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71"/>
      <c r="C162" s="71"/>
      <c r="D162" s="71"/>
      <c r="E162" s="8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71"/>
      <c r="C163" s="71"/>
      <c r="D163" s="71"/>
      <c r="E163" s="8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71"/>
      <c r="C164" s="71"/>
      <c r="D164" s="71"/>
      <c r="E164" s="8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71"/>
      <c r="C165" s="71"/>
      <c r="D165" s="71"/>
      <c r="E165" s="8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71"/>
      <c r="C166" s="71"/>
      <c r="D166" s="71"/>
      <c r="E166" s="8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71"/>
      <c r="C167" s="71"/>
      <c r="D167" s="71"/>
      <c r="E167" s="8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71"/>
      <c r="C168" s="71"/>
      <c r="D168" s="71"/>
      <c r="E168" s="8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71"/>
      <c r="C169" s="71"/>
      <c r="D169" s="71"/>
      <c r="E169" s="8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71"/>
      <c r="C170" s="71"/>
      <c r="D170" s="71"/>
      <c r="E170" s="8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71"/>
      <c r="C171" s="71"/>
      <c r="D171" s="71"/>
      <c r="E171" s="8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71"/>
      <c r="C172" s="71"/>
      <c r="D172" s="71"/>
      <c r="E172" s="8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71"/>
      <c r="C173" s="71"/>
      <c r="D173" s="71"/>
      <c r="E173" s="8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71"/>
      <c r="C174" s="71"/>
      <c r="D174" s="71"/>
      <c r="E174" s="8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71"/>
      <c r="C175" s="71"/>
      <c r="D175" s="71"/>
      <c r="E175" s="8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71"/>
      <c r="C176" s="71"/>
      <c r="D176" s="71"/>
      <c r="E176" s="8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71"/>
      <c r="C177" s="71"/>
      <c r="D177" s="71"/>
      <c r="E177" s="8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71"/>
      <c r="C178" s="71"/>
      <c r="D178" s="71"/>
      <c r="E178" s="8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71"/>
      <c r="C179" s="71"/>
      <c r="D179" s="71"/>
      <c r="E179" s="8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71"/>
      <c r="C180" s="71"/>
      <c r="D180" s="71"/>
      <c r="E180" s="8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71"/>
      <c r="C181" s="71"/>
      <c r="D181" s="71"/>
      <c r="E181" s="8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71"/>
      <c r="C182" s="71"/>
      <c r="D182" s="71"/>
      <c r="E182" s="8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71"/>
      <c r="C183" s="71"/>
      <c r="D183" s="71"/>
      <c r="E183" s="8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71"/>
      <c r="C184" s="71"/>
      <c r="D184" s="71"/>
      <c r="E184" s="8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71"/>
      <c r="C185" s="71"/>
      <c r="D185" s="71"/>
      <c r="E185" s="8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71"/>
      <c r="C186" s="71"/>
      <c r="D186" s="71"/>
      <c r="E186" s="8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71"/>
      <c r="C187" s="71"/>
      <c r="D187" s="71"/>
      <c r="E187" s="8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71"/>
      <c r="C188" s="71"/>
      <c r="D188" s="71"/>
      <c r="E188" s="8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71"/>
      <c r="C189" s="71"/>
      <c r="D189" s="71"/>
      <c r="E189" s="8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71"/>
      <c r="C190" s="71"/>
      <c r="D190" s="71"/>
      <c r="E190" s="8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71"/>
      <c r="C191" s="71"/>
      <c r="D191" s="71"/>
      <c r="E191" s="8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71"/>
      <c r="C192" s="71"/>
      <c r="D192" s="71"/>
      <c r="E192" s="8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71"/>
      <c r="C193" s="71"/>
      <c r="D193" s="71"/>
      <c r="E193" s="8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71"/>
      <c r="C194" s="71"/>
      <c r="D194" s="71"/>
      <c r="E194" s="8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71"/>
      <c r="C195" s="71"/>
      <c r="D195" s="71"/>
      <c r="E195" s="8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71"/>
      <c r="C196" s="71"/>
      <c r="D196" s="71"/>
      <c r="E196" s="8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71"/>
      <c r="C197" s="71"/>
      <c r="D197" s="71"/>
      <c r="E197" s="8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71"/>
      <c r="C198" s="71"/>
      <c r="D198" s="71"/>
      <c r="E198" s="8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71"/>
      <c r="C199" s="71"/>
      <c r="D199" s="71"/>
      <c r="E199" s="8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71"/>
      <c r="C200" s="71"/>
      <c r="D200" s="71"/>
      <c r="E200" s="8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71"/>
      <c r="C201" s="71"/>
      <c r="D201" s="71"/>
      <c r="E201" s="8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71"/>
      <c r="C202" s="71"/>
      <c r="D202" s="71"/>
      <c r="E202" s="8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71"/>
      <c r="C203" s="71"/>
      <c r="D203" s="71"/>
      <c r="E203" s="8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71"/>
      <c r="C204" s="71"/>
      <c r="D204" s="71"/>
      <c r="E204" s="8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71"/>
      <c r="C205" s="71"/>
      <c r="D205" s="71"/>
      <c r="E205" s="8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71"/>
      <c r="C206" s="71"/>
      <c r="D206" s="71"/>
      <c r="E206" s="8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71"/>
      <c r="C207" s="71"/>
      <c r="D207" s="71"/>
      <c r="E207" s="8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71"/>
      <c r="C208" s="71"/>
      <c r="D208" s="71"/>
      <c r="E208" s="8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71"/>
      <c r="C209" s="71"/>
      <c r="D209" s="71"/>
      <c r="E209" s="8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71"/>
      <c r="C210" s="71"/>
      <c r="D210" s="71"/>
      <c r="E210" s="8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71"/>
      <c r="C211" s="71"/>
      <c r="D211" s="71"/>
      <c r="E211" s="8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71"/>
      <c r="C212" s="71"/>
      <c r="D212" s="71"/>
      <c r="E212" s="8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71"/>
      <c r="C213" s="71"/>
      <c r="D213" s="71"/>
      <c r="E213" s="8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71"/>
      <c r="C214" s="71"/>
      <c r="D214" s="71"/>
      <c r="E214" s="8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71"/>
      <c r="C215" s="71"/>
      <c r="D215" s="71"/>
      <c r="E215" s="8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71"/>
      <c r="C216" s="71"/>
      <c r="D216" s="71"/>
      <c r="E216" s="8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71"/>
      <c r="C217" s="71"/>
      <c r="D217" s="71"/>
      <c r="E217" s="8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71"/>
      <c r="C218" s="71"/>
      <c r="D218" s="71"/>
      <c r="E218" s="8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71"/>
      <c r="C219" s="71"/>
      <c r="D219" s="71"/>
      <c r="E219" s="8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71"/>
      <c r="C220" s="71"/>
      <c r="D220" s="71"/>
      <c r="E220" s="8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71"/>
      <c r="C221" s="71"/>
      <c r="D221" s="71"/>
      <c r="E221" s="8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71"/>
      <c r="C222" s="71"/>
      <c r="D222" s="71"/>
      <c r="E222" s="8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71"/>
      <c r="C223" s="71"/>
      <c r="D223" s="71"/>
      <c r="E223" s="8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71"/>
      <c r="C224" s="71"/>
      <c r="D224" s="71"/>
      <c r="E224" s="8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71"/>
      <c r="C225" s="71"/>
      <c r="D225" s="71"/>
      <c r="E225" s="8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5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</sheetData>
  <mergeCells count="9">
    <mergeCell ref="Q6:Q7"/>
    <mergeCell ref="M5:Q5"/>
    <mergeCell ref="A6:A7"/>
    <mergeCell ref="G6:G7"/>
    <mergeCell ref="M6:M7"/>
    <mergeCell ref="E6:E7"/>
    <mergeCell ref="A5:E5"/>
    <mergeCell ref="K6:K7"/>
    <mergeCell ref="G5:K5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A</vt:lpstr>
      <vt:lpstr>Company B</vt:lpstr>
      <vt:lpstr>Comparables</vt:lpstr>
      <vt:lpstr>Guiding Sheet</vt:lpstr>
      <vt:lpstr>Company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Shivang Jaiswal</dc:creator>
  <cp:keywords/>
  <dc:description/>
  <cp:lastModifiedBy>shivang</cp:lastModifiedBy>
  <cp:revision/>
  <dcterms:created xsi:type="dcterms:W3CDTF">2022-08-01T06:29:08Z</dcterms:created>
  <dcterms:modified xsi:type="dcterms:W3CDTF">2023-08-18T12:29:29Z</dcterms:modified>
  <cp:category/>
  <cp:contentStatus/>
</cp:coreProperties>
</file>