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BP3Group32/Freigegebene Dokumente/Medium and Buffer Preparation/"/>
    </mc:Choice>
  </mc:AlternateContent>
  <xr:revisionPtr revIDLastSave="953" documentId="8_{AC9BA662-F595-41A3-99A1-A5EF38301CDD}" xr6:coauthVersionLast="47" xr6:coauthVersionMax="47" xr10:uidLastSave="{ACB2AFCE-68C6-4DD4-BCE1-89492AC825AA}"/>
  <bookViews>
    <workbookView xWindow="0" yWindow="500" windowWidth="24220" windowHeight="16340" xr2:uid="{B7D0728A-9BE6-4A2F-A07C-A83D4D0613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E15" i="1"/>
  <c r="G14" i="1"/>
  <c r="N41" i="1"/>
  <c r="P67" i="1"/>
  <c r="Q55" i="1"/>
  <c r="Q56" i="1"/>
  <c r="Q57" i="1"/>
  <c r="Q47" i="1"/>
  <c r="Q48" i="1"/>
  <c r="Q49" i="1"/>
  <c r="Q50" i="1"/>
  <c r="Q51" i="1"/>
  <c r="Q52" i="1"/>
  <c r="Q53" i="1"/>
  <c r="N38" i="1"/>
  <c r="N39" i="1"/>
  <c r="N40" i="1"/>
  <c r="N42" i="1"/>
  <c r="N43" i="1"/>
  <c r="N44" i="1"/>
  <c r="N45" i="1"/>
  <c r="N46" i="1"/>
  <c r="N47" i="1"/>
  <c r="N48" i="1"/>
  <c r="N50" i="1"/>
  <c r="N51" i="1"/>
  <c r="N52" i="1"/>
  <c r="N53" i="1"/>
  <c r="N55" i="1"/>
  <c r="N56" i="1"/>
  <c r="N57" i="1"/>
  <c r="N37" i="1"/>
  <c r="M50" i="1"/>
  <c r="L50" i="1"/>
  <c r="K41" i="1"/>
  <c r="M33" i="1"/>
  <c r="K54" i="1"/>
  <c r="M54" i="1" s="1"/>
  <c r="K38" i="1"/>
  <c r="M38" i="1" s="1"/>
  <c r="K39" i="1"/>
  <c r="L39" i="1" s="1"/>
  <c r="K40" i="1"/>
  <c r="M40" i="1" s="1"/>
  <c r="K42" i="1"/>
  <c r="L42" i="1" s="1"/>
  <c r="K43" i="1"/>
  <c r="M43" i="1" s="1"/>
  <c r="K44" i="1"/>
  <c r="L44" i="1" s="1"/>
  <c r="K45" i="1"/>
  <c r="L45" i="1" s="1"/>
  <c r="K46" i="1"/>
  <c r="M46" i="1" s="1"/>
  <c r="K47" i="1"/>
  <c r="M47" i="1" s="1"/>
  <c r="K48" i="1"/>
  <c r="M48" i="1" s="1"/>
  <c r="K49" i="1"/>
  <c r="K50" i="1"/>
  <c r="K51" i="1"/>
  <c r="L51" i="1" s="1"/>
  <c r="K52" i="1"/>
  <c r="M52" i="1" s="1"/>
  <c r="K53" i="1"/>
  <c r="L53" i="1" s="1"/>
  <c r="K55" i="1"/>
  <c r="M55" i="1" s="1"/>
  <c r="K56" i="1"/>
  <c r="L56" i="1" s="1"/>
  <c r="K57" i="1"/>
  <c r="L57" i="1" s="1"/>
  <c r="K37" i="1"/>
  <c r="L37" i="1" s="1"/>
  <c r="I33" i="1"/>
  <c r="H25" i="1"/>
  <c r="I25" i="1" s="1"/>
  <c r="F25" i="1"/>
  <c r="G25" i="1" s="1"/>
  <c r="D25" i="1"/>
  <c r="E25" i="1" s="1"/>
  <c r="B25" i="1"/>
  <c r="C25" i="1" s="1"/>
  <c r="B17" i="1"/>
  <c r="C17" i="1" s="1"/>
  <c r="H14" i="1"/>
  <c r="I14" i="1" s="1"/>
  <c r="H15" i="1"/>
  <c r="I15" i="1" s="1"/>
  <c r="H16" i="1"/>
  <c r="I16" i="1" s="1"/>
  <c r="F14" i="1"/>
  <c r="F15" i="1"/>
  <c r="G15" i="1" s="1"/>
  <c r="F16" i="1"/>
  <c r="G16" i="1" s="1"/>
  <c r="D14" i="1"/>
  <c r="E14" i="1" s="1"/>
  <c r="D15" i="1"/>
  <c r="D16" i="1"/>
  <c r="E16" i="1" s="1"/>
  <c r="C15" i="1"/>
  <c r="C14" i="1"/>
  <c r="C16" i="1"/>
  <c r="I22" i="1"/>
  <c r="I23" i="1"/>
  <c r="I24" i="1"/>
  <c r="G22" i="1"/>
  <c r="G23" i="1"/>
  <c r="G24" i="1"/>
  <c r="E22" i="1"/>
  <c r="E23" i="1"/>
  <c r="E24" i="1"/>
  <c r="C22" i="1"/>
  <c r="C23" i="1"/>
  <c r="C24" i="1"/>
  <c r="I32" i="1"/>
  <c r="I31" i="1"/>
  <c r="G32" i="1"/>
  <c r="G33" i="1"/>
  <c r="G31" i="1"/>
  <c r="E32" i="1"/>
  <c r="E33" i="1"/>
  <c r="E31" i="1"/>
  <c r="C32" i="1"/>
  <c r="C33" i="1"/>
  <c r="M41" i="1" l="1"/>
  <c r="L52" i="1"/>
  <c r="Q41" i="1"/>
  <c r="M56" i="1"/>
  <c r="L48" i="1"/>
  <c r="L55" i="1"/>
  <c r="L47" i="1"/>
  <c r="M53" i="1"/>
  <c r="M51" i="1"/>
  <c r="M57" i="1"/>
  <c r="M49" i="1"/>
  <c r="L46" i="1"/>
  <c r="L38" i="1"/>
  <c r="L43" i="1"/>
  <c r="Q43" i="1" s="1"/>
  <c r="M45" i="1"/>
  <c r="M44" i="1"/>
  <c r="M42" i="1"/>
  <c r="M37" i="1"/>
  <c r="M39" i="1"/>
  <c r="L40" i="1"/>
  <c r="Q44" i="1"/>
  <c r="Q45" i="1"/>
  <c r="Q37" i="1"/>
  <c r="F17" i="1"/>
  <c r="G17" i="1" s="1"/>
  <c r="D17" i="1"/>
  <c r="E17" i="1" s="1"/>
  <c r="H17" i="1"/>
  <c r="I17" i="1" s="1"/>
  <c r="J14" i="1"/>
  <c r="J15" i="1"/>
  <c r="J16" i="1"/>
  <c r="J24" i="1"/>
  <c r="J31" i="1"/>
  <c r="J23" i="1"/>
  <c r="J25" i="1"/>
  <c r="J33" i="1"/>
  <c r="J32" i="1"/>
  <c r="J22" i="1"/>
  <c r="Q40" i="1" l="1"/>
  <c r="Q39" i="1"/>
  <c r="Q46" i="1"/>
  <c r="Q42" i="1"/>
  <c r="Q38" i="1"/>
  <c r="J17" i="1"/>
</calcChain>
</file>

<file path=xl/sharedStrings.xml><?xml version="1.0" encoding="utf-8"?>
<sst xmlns="http://schemas.openxmlformats.org/spreadsheetml/2006/main" count="112" uniqueCount="100">
  <si>
    <t>Information from previous calculations</t>
  </si>
  <si>
    <t>Batches/year</t>
  </si>
  <si>
    <t>72 L</t>
  </si>
  <si>
    <t>Amount Medium/batch</t>
  </si>
  <si>
    <t>400L</t>
  </si>
  <si>
    <t>Amount batches for Product A</t>
  </si>
  <si>
    <t>Amount batches for Product B</t>
  </si>
  <si>
    <t>Amount batches for Product C</t>
  </si>
  <si>
    <t>Amount batches for Product D</t>
  </si>
  <si>
    <t>A</t>
  </si>
  <si>
    <t>B</t>
  </si>
  <si>
    <t>C</t>
  </si>
  <si>
    <t>D</t>
  </si>
  <si>
    <t>Total usage</t>
  </si>
  <si>
    <t>Size of tanks needed</t>
  </si>
  <si>
    <t xml:space="preserve">per batch </t>
  </si>
  <si>
    <t>per year</t>
  </si>
  <si>
    <t>per batch</t>
  </si>
  <si>
    <t>Medium</t>
  </si>
  <si>
    <t>Tank grösse</t>
  </si>
  <si>
    <t>Hako Bio</t>
  </si>
  <si>
    <t>3000L</t>
  </si>
  <si>
    <t xml:space="preserve">3 x 2000L </t>
  </si>
  <si>
    <t xml:space="preserve">Medium Seed Bioreaktor 20 L </t>
  </si>
  <si>
    <t>Tank</t>
  </si>
  <si>
    <t>16L</t>
  </si>
  <si>
    <t>50L</t>
  </si>
  <si>
    <t xml:space="preserve">1 X 200L </t>
  </si>
  <si>
    <t>Medium 2. Seed Bioreactor 200L</t>
  </si>
  <si>
    <t>160L</t>
  </si>
  <si>
    <t>200L</t>
  </si>
  <si>
    <t>1 X trolley 2*20L (for feed as well)</t>
  </si>
  <si>
    <t>Medium- Production [L]</t>
  </si>
  <si>
    <t xml:space="preserve">Tank </t>
  </si>
  <si>
    <t>3x 1600L</t>
  </si>
  <si>
    <t xml:space="preserve">3x 2000L </t>
  </si>
  <si>
    <t xml:space="preserve">Total  Medium [L] </t>
  </si>
  <si>
    <t>Feed</t>
  </si>
  <si>
    <t>Big Tank</t>
  </si>
  <si>
    <t xml:space="preserve"> 1000L</t>
  </si>
  <si>
    <t>1000L</t>
  </si>
  <si>
    <t>3 x 500L</t>
  </si>
  <si>
    <t xml:space="preserve">Feed Seed Bioreaktor 20 L </t>
  </si>
  <si>
    <t>Small Tank</t>
  </si>
  <si>
    <t>4L</t>
  </si>
  <si>
    <t xml:space="preserve">1 x 100L </t>
  </si>
  <si>
    <t>Feed 2. Seed Bioreactor 200L</t>
  </si>
  <si>
    <t>40L</t>
  </si>
  <si>
    <t>100L</t>
  </si>
  <si>
    <t>Feed- Production [L]</t>
  </si>
  <si>
    <t xml:space="preserve"> 3x 400L</t>
  </si>
  <si>
    <t xml:space="preserve">3x 500L </t>
  </si>
  <si>
    <t xml:space="preserve">Total  Feed [L] </t>
  </si>
  <si>
    <t>Buffer</t>
  </si>
  <si>
    <t>Total buffer consumption/step</t>
  </si>
  <si>
    <t>Total buffer consumption/step (125%)</t>
  </si>
  <si>
    <t>Total WFIA/WFIH consumption/step</t>
  </si>
  <si>
    <t>Batches/week</t>
  </si>
  <si>
    <t xml:space="preserve">Dilution factor </t>
  </si>
  <si>
    <t>Chrom I</t>
  </si>
  <si>
    <t>Virus Incativation</t>
  </si>
  <si>
    <t>Depth Filtration</t>
  </si>
  <si>
    <t>Chrom II</t>
  </si>
  <si>
    <t>pH adjustment</t>
  </si>
  <si>
    <t>Chrom III</t>
  </si>
  <si>
    <t>Nanofiltration</t>
  </si>
  <si>
    <t>Ultra-/Diafiltration</t>
  </si>
  <si>
    <t>Bulkfiltration</t>
  </si>
  <si>
    <t>Total Volume / batch</t>
  </si>
  <si>
    <t>Volume Buffer Konzentrat für 1. Batch</t>
  </si>
  <si>
    <t>Volume per week (2 Batches)</t>
  </si>
  <si>
    <t>Volume Buffer Konzentrat für 10 Batch</t>
  </si>
  <si>
    <t>Tank needed for storage [L]</t>
  </si>
  <si>
    <t>Trolley Tanks [L]</t>
  </si>
  <si>
    <t>Amount of Water/batch</t>
  </si>
  <si>
    <t>wall</t>
  </si>
  <si>
    <t>other</t>
  </si>
  <si>
    <t>storage</t>
  </si>
  <si>
    <t>D1</t>
  </si>
  <si>
    <t>D2</t>
  </si>
  <si>
    <t>D3</t>
  </si>
  <si>
    <t>D4</t>
  </si>
  <si>
    <t>D5</t>
  </si>
  <si>
    <t>500, 500, 100</t>
  </si>
  <si>
    <t>D6</t>
  </si>
  <si>
    <t>D7</t>
  </si>
  <si>
    <t>D8</t>
  </si>
  <si>
    <t>D9</t>
  </si>
  <si>
    <t>D10</t>
  </si>
  <si>
    <t>D11</t>
  </si>
  <si>
    <t>D12</t>
  </si>
  <si>
    <t>D13</t>
  </si>
  <si>
    <t>D14 from Product D</t>
  </si>
  <si>
    <t>D15</t>
  </si>
  <si>
    <t>D16</t>
  </si>
  <si>
    <t>D17</t>
  </si>
  <si>
    <t>D18</t>
  </si>
  <si>
    <t>D50</t>
  </si>
  <si>
    <t>D51</t>
  </si>
  <si>
    <t>D53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</si>
</sst>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B0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B08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right"/>
    </xf>
    <xf numFmtId="0" fontId="0" fillId="6" borderId="0" xfId="0" applyFill="1"/>
    <xf numFmtId="0" fontId="1" fillId="6" borderId="0" xfId="0" applyFont="1" applyFill="1"/>
    <xf numFmtId="0" fontId="1" fillId="3" borderId="1" xfId="0" applyFont="1" applyFill="1" applyBorder="1"/>
    <xf numFmtId="0" fontId="0" fillId="3" borderId="0" xfId="0" applyFill="1"/>
    <xf numFmtId="3" fontId="0" fillId="0" borderId="0" xfId="0" applyNumberFormat="1"/>
    <xf numFmtId="0" fontId="1" fillId="0" borderId="4" xfId="0" applyFont="1" applyBorder="1"/>
    <xf numFmtId="3" fontId="1" fillId="0" borderId="4" xfId="0" applyNumberFormat="1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wrapText="1"/>
    </xf>
    <xf numFmtId="0" fontId="0" fillId="12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12" borderId="0" xfId="0" applyNumberFormat="1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2" fillId="0" borderId="7" xfId="0" applyFont="1" applyBorder="1"/>
    <xf numFmtId="0" fontId="0" fillId="2" borderId="8" xfId="0" applyFill="1" applyBorder="1"/>
    <xf numFmtId="0" fontId="0" fillId="0" borderId="11" xfId="0" applyBorder="1"/>
    <xf numFmtId="0" fontId="0" fillId="10" borderId="11" xfId="0" applyFill="1" applyBorder="1"/>
    <xf numFmtId="0" fontId="0" fillId="0" borderId="4" xfId="0" applyBorder="1" applyAlignment="1">
      <alignment wrapText="1"/>
    </xf>
    <xf numFmtId="0" fontId="0" fillId="11" borderId="4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9" borderId="7" xfId="0" applyFill="1" applyBorder="1"/>
    <xf numFmtId="0" fontId="0" fillId="13" borderId="7" xfId="0" applyFill="1" applyBorder="1"/>
    <xf numFmtId="0" fontId="0" fillId="9" borderId="8" xfId="0" applyFill="1" applyBorder="1"/>
    <xf numFmtId="2" fontId="0" fillId="9" borderId="0" xfId="0" applyNumberFormat="1" applyFill="1"/>
    <xf numFmtId="2" fontId="0" fillId="14" borderId="0" xfId="0" applyNumberFormat="1" applyFill="1"/>
    <xf numFmtId="0" fontId="0" fillId="14" borderId="0" xfId="0" applyFill="1"/>
    <xf numFmtId="0" fontId="0" fillId="14" borderId="20" xfId="0" applyFill="1" applyBorder="1"/>
    <xf numFmtId="1" fontId="0" fillId="12" borderId="0" xfId="0" applyNumberFormat="1" applyFill="1"/>
    <xf numFmtId="1" fontId="0" fillId="9" borderId="0" xfId="0" applyNumberFormat="1" applyFill="1"/>
    <xf numFmtId="1" fontId="0" fillId="14" borderId="0" xfId="0" applyNumberFormat="1" applyFill="1"/>
    <xf numFmtId="3" fontId="0" fillId="0" borderId="0" xfId="0" applyNumberFormat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B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6DDA-2478-487B-AE6E-E028F21E5809}">
  <dimension ref="A1:Y67"/>
  <sheetViews>
    <sheetView tabSelected="1" topLeftCell="A2" zoomScale="84" zoomScaleNormal="85" workbookViewId="0">
      <selection activeCell="C32" sqref="C32"/>
    </sheetView>
  </sheetViews>
  <sheetFormatPr defaultColWidth="8.85546875" defaultRowHeight="15"/>
  <cols>
    <col min="1" max="1" width="32.28515625" customWidth="1"/>
    <col min="2" max="2" width="10.7109375" customWidth="1"/>
    <col min="3" max="3" width="9.7109375" bestFit="1" customWidth="1"/>
    <col min="4" max="4" width="8.7109375" bestFit="1" customWidth="1"/>
    <col min="6" max="6" width="14.28515625" customWidth="1"/>
    <col min="7" max="7" width="10.7109375" customWidth="1"/>
    <col min="8" max="8" width="15.28515625" customWidth="1"/>
    <col min="9" max="9" width="17" customWidth="1"/>
    <col min="10" max="10" width="14.140625" customWidth="1"/>
    <col min="11" max="11" width="13.140625" customWidth="1"/>
    <col min="12" max="13" width="17.85546875" customWidth="1"/>
    <col min="14" max="14" width="21.140625" customWidth="1"/>
    <col min="15" max="15" width="21.85546875" customWidth="1"/>
    <col min="16" max="17" width="19.7109375" customWidth="1"/>
    <col min="18" max="18" width="17.28515625" customWidth="1"/>
    <col min="19" max="19" width="17" customWidth="1"/>
    <col min="22" max="22" width="10.140625" customWidth="1"/>
  </cols>
  <sheetData>
    <row r="1" spans="1:15">
      <c r="A1" s="10" t="s">
        <v>0</v>
      </c>
      <c r="B1" s="11"/>
    </row>
    <row r="2" spans="1:15">
      <c r="A2" s="12" t="s">
        <v>1</v>
      </c>
      <c r="B2" s="13" t="s">
        <v>2</v>
      </c>
    </row>
    <row r="3" spans="1:15">
      <c r="A3" s="12" t="s">
        <v>3</v>
      </c>
      <c r="B3" s="13" t="s">
        <v>4</v>
      </c>
    </row>
    <row r="4" spans="1:15">
      <c r="A4" s="12" t="s">
        <v>5</v>
      </c>
      <c r="B4" s="13">
        <v>19</v>
      </c>
    </row>
    <row r="5" spans="1:15">
      <c r="A5" s="12" t="s">
        <v>6</v>
      </c>
      <c r="B5" s="13">
        <v>17</v>
      </c>
    </row>
    <row r="6" spans="1:15">
      <c r="A6" s="12" t="s">
        <v>7</v>
      </c>
      <c r="B6" s="13">
        <v>28</v>
      </c>
    </row>
    <row r="7" spans="1:15">
      <c r="A7" s="14" t="s">
        <v>8</v>
      </c>
      <c r="B7" s="15">
        <v>8</v>
      </c>
    </row>
    <row r="9" spans="1:15">
      <c r="B9" s="57" t="s">
        <v>9</v>
      </c>
      <c r="C9" s="58"/>
      <c r="D9" s="66" t="s">
        <v>10</v>
      </c>
      <c r="E9" s="67"/>
      <c r="F9" s="64" t="s">
        <v>11</v>
      </c>
      <c r="G9" s="65"/>
      <c r="H9" s="62" t="s">
        <v>12</v>
      </c>
      <c r="I9" s="63"/>
      <c r="J9" s="60" t="s">
        <v>13</v>
      </c>
      <c r="K9" s="61"/>
      <c r="L9" s="55" t="s">
        <v>14</v>
      </c>
      <c r="M9" s="56"/>
    </row>
    <row r="10" spans="1:15">
      <c r="A10" s="1"/>
      <c r="B10" s="9" t="s">
        <v>15</v>
      </c>
      <c r="C10" s="9" t="s">
        <v>16</v>
      </c>
      <c r="D10" s="9" t="s">
        <v>17</v>
      </c>
      <c r="E10" s="9" t="s">
        <v>16</v>
      </c>
      <c r="F10" s="9" t="s">
        <v>17</v>
      </c>
      <c r="G10" s="9" t="s">
        <v>16</v>
      </c>
      <c r="H10" s="9" t="s">
        <v>17</v>
      </c>
      <c r="I10" s="9" t="s">
        <v>16</v>
      </c>
      <c r="J10" s="60" t="s">
        <v>16</v>
      </c>
      <c r="K10" s="61"/>
    </row>
    <row r="12" spans="1:15">
      <c r="A12" s="17" t="s">
        <v>18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N12" t="s">
        <v>19</v>
      </c>
      <c r="O12" t="s">
        <v>20</v>
      </c>
    </row>
    <row r="13" spans="1:15">
      <c r="L13" s="19"/>
      <c r="M13" s="20"/>
      <c r="N13" t="s">
        <v>21</v>
      </c>
      <c r="O13" t="s">
        <v>22</v>
      </c>
    </row>
    <row r="14" spans="1:15">
      <c r="A14" t="s">
        <v>23</v>
      </c>
      <c r="B14" s="6">
        <v>16</v>
      </c>
      <c r="C14" s="6">
        <f>B14*19</f>
        <v>304</v>
      </c>
      <c r="D14" s="6">
        <f t="shared" ref="D14:D15" si="0">B14</f>
        <v>16</v>
      </c>
      <c r="E14" s="6">
        <f>D14*17</f>
        <v>272</v>
      </c>
      <c r="F14" s="6">
        <f t="shared" ref="F14:F15" si="1">B14</f>
        <v>16</v>
      </c>
      <c r="G14" s="6">
        <f>F14*28</f>
        <v>448</v>
      </c>
      <c r="H14" s="6">
        <f t="shared" ref="H14:H15" si="2">B14</f>
        <v>16</v>
      </c>
      <c r="I14" s="6">
        <f>H14*8</f>
        <v>128</v>
      </c>
      <c r="J14" s="53">
        <f>SUM(C14,E14,G14,I14)</f>
        <v>1152</v>
      </c>
      <c r="K14" s="53"/>
      <c r="L14" t="s">
        <v>24</v>
      </c>
      <c r="M14" t="s">
        <v>25</v>
      </c>
      <c r="N14" t="s">
        <v>26</v>
      </c>
      <c r="O14" t="s">
        <v>27</v>
      </c>
    </row>
    <row r="15" spans="1:15">
      <c r="A15" t="s">
        <v>28</v>
      </c>
      <c r="B15" s="6">
        <v>160</v>
      </c>
      <c r="C15" s="6">
        <f>B15*19</f>
        <v>3040</v>
      </c>
      <c r="D15" s="6">
        <f t="shared" si="0"/>
        <v>160</v>
      </c>
      <c r="E15" s="6">
        <f>D15*17</f>
        <v>2720</v>
      </c>
      <c r="F15" s="6">
        <f t="shared" si="1"/>
        <v>160</v>
      </c>
      <c r="G15" s="6">
        <f>F15*28</f>
        <v>4480</v>
      </c>
      <c r="H15" s="6">
        <f t="shared" si="2"/>
        <v>160</v>
      </c>
      <c r="I15" s="6">
        <f>H15*8</f>
        <v>1280</v>
      </c>
      <c r="J15" s="53">
        <f>SUM(C15,E15,G15,I15)</f>
        <v>11520</v>
      </c>
      <c r="K15" s="53"/>
      <c r="L15" t="s">
        <v>24</v>
      </c>
      <c r="M15" t="s">
        <v>29</v>
      </c>
      <c r="N15" t="s">
        <v>30</v>
      </c>
      <c r="O15" t="s">
        <v>31</v>
      </c>
    </row>
    <row r="16" spans="1:15">
      <c r="A16" t="s">
        <v>32</v>
      </c>
      <c r="B16" s="6">
        <v>1600</v>
      </c>
      <c r="C16" s="6">
        <f>B16*19</f>
        <v>30400</v>
      </c>
      <c r="D16" s="6">
        <f>B16</f>
        <v>1600</v>
      </c>
      <c r="E16" s="6">
        <f>D16*17</f>
        <v>27200</v>
      </c>
      <c r="F16" s="6">
        <f>B16</f>
        <v>1600</v>
      </c>
      <c r="G16" s="6">
        <f>F16*28</f>
        <v>44800</v>
      </c>
      <c r="H16" s="6">
        <f>B16</f>
        <v>1600</v>
      </c>
      <c r="I16" s="6">
        <f>H16*8</f>
        <v>12800</v>
      </c>
      <c r="J16" s="59">
        <f>SUM(C16,E16,G16,I16)</f>
        <v>115200</v>
      </c>
      <c r="K16" s="59"/>
      <c r="L16" t="s">
        <v>33</v>
      </c>
      <c r="M16" t="s">
        <v>34</v>
      </c>
      <c r="N16" t="s">
        <v>35</v>
      </c>
    </row>
    <row r="17" spans="1:15">
      <c r="A17" s="7" t="s">
        <v>36</v>
      </c>
      <c r="B17" s="8">
        <f>SUM(B14:B16)</f>
        <v>1776</v>
      </c>
      <c r="C17" s="8">
        <f>B17*B4</f>
        <v>33744</v>
      </c>
      <c r="D17" s="8">
        <f>SUM(D14:D16)</f>
        <v>1776</v>
      </c>
      <c r="E17" s="8">
        <f>D17*B5</f>
        <v>30192</v>
      </c>
      <c r="F17" s="8">
        <f>SUM(F14:F16)</f>
        <v>1776</v>
      </c>
      <c r="G17" s="8">
        <f>F17*B6</f>
        <v>49728</v>
      </c>
      <c r="H17" s="8">
        <f>SUM(H14:H16)</f>
        <v>1776</v>
      </c>
      <c r="I17" s="8">
        <f>H17*B7</f>
        <v>14208</v>
      </c>
      <c r="J17" s="54">
        <f>SUM(C17,E17,G17,I17)</f>
        <v>127872</v>
      </c>
      <c r="K17" s="54"/>
    </row>
    <row r="20" spans="1:15">
      <c r="A20" s="3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N20" t="s">
        <v>19</v>
      </c>
    </row>
    <row r="21" spans="1:15">
      <c r="L21" s="19" t="s">
        <v>38</v>
      </c>
      <c r="M21" s="20" t="s">
        <v>39</v>
      </c>
      <c r="N21" t="s">
        <v>40</v>
      </c>
      <c r="O21" t="s">
        <v>41</v>
      </c>
    </row>
    <row r="22" spans="1:15">
      <c r="A22" t="s">
        <v>42</v>
      </c>
      <c r="B22" s="6">
        <v>4</v>
      </c>
      <c r="C22" s="6">
        <f>B22*19</f>
        <v>76</v>
      </c>
      <c r="D22" s="6">
        <v>4</v>
      </c>
      <c r="E22" s="6">
        <f>D22*17</f>
        <v>68</v>
      </c>
      <c r="F22" s="6">
        <v>4</v>
      </c>
      <c r="G22" s="6">
        <f>F22*28</f>
        <v>112</v>
      </c>
      <c r="H22" s="6">
        <v>4</v>
      </c>
      <c r="I22" s="6">
        <f>H22*8</f>
        <v>32</v>
      </c>
      <c r="J22" s="16">
        <f>SUM(C22,E22,G22,I22)</f>
        <v>288</v>
      </c>
      <c r="K22" s="16"/>
      <c r="L22" t="s">
        <v>43</v>
      </c>
      <c r="M22" t="s">
        <v>44</v>
      </c>
      <c r="N22" t="s">
        <v>26</v>
      </c>
      <c r="O22" t="s">
        <v>45</v>
      </c>
    </row>
    <row r="23" spans="1:15">
      <c r="A23" t="s">
        <v>46</v>
      </c>
      <c r="B23" s="6">
        <v>40</v>
      </c>
      <c r="C23" s="6">
        <f>B23*19</f>
        <v>760</v>
      </c>
      <c r="D23" s="6">
        <v>40</v>
      </c>
      <c r="E23" s="6">
        <f>D23*17</f>
        <v>680</v>
      </c>
      <c r="F23" s="6">
        <v>40</v>
      </c>
      <c r="G23" s="6">
        <f>F23*28</f>
        <v>1120</v>
      </c>
      <c r="H23" s="6">
        <v>40</v>
      </c>
      <c r="I23" s="6">
        <f>H23*8</f>
        <v>320</v>
      </c>
      <c r="J23" s="16">
        <f>SUM(C23,E23,G23,I23)</f>
        <v>2880</v>
      </c>
      <c r="K23" s="16"/>
      <c r="L23" t="s">
        <v>43</v>
      </c>
      <c r="M23" t="s">
        <v>47</v>
      </c>
      <c r="N23" t="s">
        <v>48</v>
      </c>
    </row>
    <row r="24" spans="1:15">
      <c r="A24" t="s">
        <v>49</v>
      </c>
      <c r="B24" s="6">
        <v>400</v>
      </c>
      <c r="C24" s="6">
        <f>B24*19</f>
        <v>7600</v>
      </c>
      <c r="D24" s="6">
        <v>400</v>
      </c>
      <c r="E24" s="6">
        <f>D24*17</f>
        <v>6800</v>
      </c>
      <c r="F24" s="6">
        <v>400</v>
      </c>
      <c r="G24" s="6">
        <f>F24*28</f>
        <v>11200</v>
      </c>
      <c r="H24" s="6">
        <v>400</v>
      </c>
      <c r="I24" s="6">
        <f>H24*8</f>
        <v>3200</v>
      </c>
      <c r="J24" s="16">
        <f>SUM(C24,E24,G24,I24)</f>
        <v>28800</v>
      </c>
      <c r="K24" s="16"/>
      <c r="L24" t="s">
        <v>43</v>
      </c>
      <c r="M24" t="s">
        <v>50</v>
      </c>
      <c r="N24" t="s">
        <v>51</v>
      </c>
    </row>
    <row r="25" spans="1:15">
      <c r="A25" s="7" t="s">
        <v>52</v>
      </c>
      <c r="B25" s="8">
        <f>SUM(B22:B24)</f>
        <v>444</v>
      </c>
      <c r="C25" s="8">
        <f>B25*B4</f>
        <v>8436</v>
      </c>
      <c r="D25" s="8">
        <f>SUM(D22:D24)</f>
        <v>444</v>
      </c>
      <c r="E25" s="8">
        <f>D25*B5</f>
        <v>7548</v>
      </c>
      <c r="F25" s="8">
        <f>SUM(F22:F24)</f>
        <v>444</v>
      </c>
      <c r="G25" s="8">
        <f>F25*B6</f>
        <v>12432</v>
      </c>
      <c r="H25" s="8">
        <f>SUM(H22:H24)</f>
        <v>444</v>
      </c>
      <c r="I25" s="8">
        <f>H25*B7</f>
        <v>3552</v>
      </c>
      <c r="J25" s="54">
        <f>SUM(C25,E25,G25,I25)</f>
        <v>31968</v>
      </c>
      <c r="K25" s="54"/>
    </row>
    <row r="29" spans="1:15">
      <c r="A29" s="4" t="s">
        <v>53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1" spans="1:15">
      <c r="A31" t="s">
        <v>54</v>
      </c>
      <c r="B31" s="6">
        <v>35962</v>
      </c>
      <c r="C31" s="6">
        <f>B31*19</f>
        <v>683278</v>
      </c>
      <c r="D31" s="6">
        <v>35435</v>
      </c>
      <c r="E31" s="6">
        <f>D31*17</f>
        <v>602395</v>
      </c>
      <c r="F31" s="6">
        <v>34770</v>
      </c>
      <c r="G31" s="6">
        <f>F31*28</f>
        <v>973560</v>
      </c>
      <c r="H31" s="6">
        <v>36671</v>
      </c>
      <c r="I31" s="6">
        <f>H31*8</f>
        <v>293368</v>
      </c>
      <c r="J31" s="53">
        <f>SUM(C31,E31,G31,I31)</f>
        <v>2552601</v>
      </c>
      <c r="K31" s="53"/>
    </row>
    <row r="32" spans="1:15">
      <c r="A32" t="s">
        <v>55</v>
      </c>
      <c r="B32" s="6">
        <v>44952</v>
      </c>
      <c r="C32" s="6">
        <f t="shared" ref="C32:C33" si="3">B32*19</f>
        <v>854088</v>
      </c>
      <c r="D32" s="6">
        <v>44294</v>
      </c>
      <c r="E32" s="6">
        <f t="shared" ref="E32:E33" si="4">D32*17</f>
        <v>752998</v>
      </c>
      <c r="F32" s="6">
        <v>43462</v>
      </c>
      <c r="G32" s="6">
        <f t="shared" ref="G32:G33" si="5">F32*28</f>
        <v>1216936</v>
      </c>
      <c r="H32" s="6">
        <v>45838</v>
      </c>
      <c r="I32" s="6">
        <f t="shared" ref="I32" si="6">H32*8</f>
        <v>366704</v>
      </c>
      <c r="J32" s="53">
        <f t="shared" ref="J32:J33" si="7">SUM(C32,E32,G32,I32)</f>
        <v>3190726</v>
      </c>
      <c r="K32" s="53"/>
      <c r="L32" s="23" t="s">
        <v>1</v>
      </c>
      <c r="M32" s="24">
        <v>72</v>
      </c>
    </row>
    <row r="33" spans="1:25">
      <c r="A33" s="7" t="s">
        <v>56</v>
      </c>
      <c r="B33" s="8">
        <v>3541</v>
      </c>
      <c r="C33" s="8">
        <f t="shared" si="3"/>
        <v>67279</v>
      </c>
      <c r="D33" s="8">
        <v>3541</v>
      </c>
      <c r="E33" s="8">
        <f t="shared" si="4"/>
        <v>60197</v>
      </c>
      <c r="F33" s="8">
        <v>3616</v>
      </c>
      <c r="G33" s="8">
        <f t="shared" si="5"/>
        <v>101248</v>
      </c>
      <c r="H33" s="8">
        <v>3541</v>
      </c>
      <c r="I33" s="8">
        <f>H33*B7</f>
        <v>28328</v>
      </c>
      <c r="J33" s="54">
        <f t="shared" si="7"/>
        <v>257052</v>
      </c>
      <c r="K33" s="54"/>
      <c r="L33" s="25" t="s">
        <v>57</v>
      </c>
      <c r="M33" s="26">
        <f>M32/52</f>
        <v>1.3846153846153846</v>
      </c>
    </row>
    <row r="34" spans="1:25">
      <c r="L34" s="27" t="s">
        <v>58</v>
      </c>
      <c r="M34" s="28">
        <v>25</v>
      </c>
    </row>
    <row r="36" spans="1:25" ht="64.349999999999994" customHeight="1">
      <c r="A36" s="10"/>
      <c r="B36" s="39" t="s">
        <v>59</v>
      </c>
      <c r="C36" s="39" t="s">
        <v>60</v>
      </c>
      <c r="D36" s="39" t="s">
        <v>61</v>
      </c>
      <c r="E36" s="39" t="s">
        <v>62</v>
      </c>
      <c r="F36" s="39" t="s">
        <v>63</v>
      </c>
      <c r="G36" s="39" t="s">
        <v>64</v>
      </c>
      <c r="H36" s="40" t="s">
        <v>65</v>
      </c>
      <c r="I36" s="41" t="s">
        <v>66</v>
      </c>
      <c r="J36" s="42" t="s">
        <v>67</v>
      </c>
      <c r="K36" s="21" t="s">
        <v>68</v>
      </c>
      <c r="L36" s="21" t="s">
        <v>69</v>
      </c>
      <c r="M36" s="21" t="s">
        <v>70</v>
      </c>
      <c r="N36" s="21" t="s">
        <v>71</v>
      </c>
      <c r="O36" s="21" t="s">
        <v>72</v>
      </c>
      <c r="P36" s="21" t="s">
        <v>73</v>
      </c>
      <c r="Q36" s="21" t="s">
        <v>74</v>
      </c>
      <c r="S36" s="18"/>
      <c r="T36" s="18" t="s">
        <v>75</v>
      </c>
      <c r="U36" s="18"/>
      <c r="V36" s="18" t="s">
        <v>76</v>
      </c>
      <c r="W36" s="18"/>
      <c r="X36" s="18" t="s">
        <v>77</v>
      </c>
      <c r="Y36" s="18"/>
    </row>
    <row r="37" spans="1:25">
      <c r="A37" s="12" t="s">
        <v>78</v>
      </c>
      <c r="B37" s="30">
        <v>6776</v>
      </c>
      <c r="J37" s="13"/>
      <c r="K37" s="22">
        <f t="shared" ref="K37:K57" si="8">SUM(B37:J37)</f>
        <v>6776</v>
      </c>
      <c r="L37" s="29">
        <f>K37/$M$34</f>
        <v>271.04000000000002</v>
      </c>
      <c r="M37" s="22">
        <f t="shared" ref="M37:M46" si="9">K37*2</f>
        <v>13552</v>
      </c>
      <c r="N37" s="50">
        <f>L37*10</f>
        <v>2710.4</v>
      </c>
      <c r="O37" s="22">
        <v>3000</v>
      </c>
      <c r="P37" s="22"/>
      <c r="Q37" s="29">
        <f t="shared" ref="Q37:Q53" si="10">K37-L37</f>
        <v>6504.96</v>
      </c>
      <c r="S37" s="18">
        <v>3000</v>
      </c>
      <c r="T37" s="18">
        <v>1</v>
      </c>
      <c r="U37" s="18">
        <v>2000</v>
      </c>
      <c r="V37" s="18">
        <v>4</v>
      </c>
      <c r="W37" s="18">
        <v>1000</v>
      </c>
      <c r="X37" s="18">
        <v>5</v>
      </c>
      <c r="Y37" s="18"/>
    </row>
    <row r="38" spans="1:25">
      <c r="A38" s="12" t="s">
        <v>79</v>
      </c>
      <c r="B38" s="30">
        <v>3080</v>
      </c>
      <c r="J38" s="13"/>
      <c r="K38" s="22">
        <f t="shared" si="8"/>
        <v>3080</v>
      </c>
      <c r="L38" s="29">
        <f>K38/$M$34</f>
        <v>123.2</v>
      </c>
      <c r="M38" s="22">
        <f t="shared" si="9"/>
        <v>6160</v>
      </c>
      <c r="N38" s="50">
        <f>L38*10</f>
        <v>1232</v>
      </c>
      <c r="O38" s="22">
        <v>1500</v>
      </c>
      <c r="P38" s="22"/>
      <c r="Q38" s="29">
        <f t="shared" si="10"/>
        <v>2956.8</v>
      </c>
      <c r="S38" s="18">
        <v>2500</v>
      </c>
      <c r="T38" s="18">
        <v>1</v>
      </c>
      <c r="U38" s="18">
        <v>1500</v>
      </c>
      <c r="V38" s="18">
        <v>1</v>
      </c>
      <c r="W38" s="18">
        <v>500</v>
      </c>
      <c r="X38" s="18">
        <v>1</v>
      </c>
      <c r="Y38" s="18"/>
    </row>
    <row r="39" spans="1:25">
      <c r="A39" s="12" t="s">
        <v>80</v>
      </c>
      <c r="B39" s="30">
        <v>3080</v>
      </c>
      <c r="J39" s="13"/>
      <c r="K39" s="22">
        <f t="shared" si="8"/>
        <v>3080</v>
      </c>
      <c r="L39" s="29">
        <f>K39/$M$34</f>
        <v>123.2</v>
      </c>
      <c r="M39" s="22">
        <f t="shared" si="9"/>
        <v>6160</v>
      </c>
      <c r="N39" s="50">
        <f>L39*10</f>
        <v>1232</v>
      </c>
      <c r="O39" s="22">
        <v>1500</v>
      </c>
      <c r="P39" s="22"/>
      <c r="Q39" s="29">
        <f t="shared" si="10"/>
        <v>2956.8</v>
      </c>
      <c r="S39" s="18">
        <v>2000</v>
      </c>
      <c r="T39" s="18">
        <v>2</v>
      </c>
      <c r="U39" s="18">
        <v>1000</v>
      </c>
      <c r="V39" s="18">
        <v>3</v>
      </c>
      <c r="W39" s="18">
        <v>400</v>
      </c>
      <c r="X39" s="18">
        <v>3</v>
      </c>
      <c r="Y39" s="18"/>
    </row>
    <row r="40" spans="1:25">
      <c r="A40" s="12" t="s">
        <v>81</v>
      </c>
      <c r="B40" s="30">
        <v>4312</v>
      </c>
      <c r="J40" s="13"/>
      <c r="K40" s="22">
        <f t="shared" si="8"/>
        <v>4312</v>
      </c>
      <c r="L40" s="29">
        <f>K40/$M$34</f>
        <v>172.48</v>
      </c>
      <c r="M40" s="22">
        <f t="shared" si="9"/>
        <v>8624</v>
      </c>
      <c r="N40" s="50">
        <f>L40*10</f>
        <v>1724.8</v>
      </c>
      <c r="O40" s="22">
        <v>2000</v>
      </c>
      <c r="P40" s="22"/>
      <c r="Q40" s="29">
        <f t="shared" si="10"/>
        <v>4139.5200000000004</v>
      </c>
      <c r="S40" s="18">
        <v>1500</v>
      </c>
      <c r="T40" s="18">
        <v>3</v>
      </c>
      <c r="U40" s="18">
        <v>500</v>
      </c>
      <c r="V40" s="18">
        <v>1</v>
      </c>
      <c r="W40" s="18">
        <v>200</v>
      </c>
      <c r="X40" s="18">
        <v>2</v>
      </c>
      <c r="Y40" s="18"/>
    </row>
    <row r="41" spans="1:25">
      <c r="A41" s="43" t="s">
        <v>82</v>
      </c>
      <c r="G41" s="31">
        <v>456</v>
      </c>
      <c r="H41" s="32">
        <v>73</v>
      </c>
      <c r="I41" s="33">
        <v>431</v>
      </c>
      <c r="J41" s="13"/>
      <c r="K41" s="34">
        <f>SUM(B41:J41)</f>
        <v>960</v>
      </c>
      <c r="L41" s="46"/>
      <c r="M41" s="34">
        <f>K41*2</f>
        <v>1920</v>
      </c>
      <c r="N41" s="50">
        <f>L41*10</f>
        <v>0</v>
      </c>
      <c r="O41" s="34" t="s">
        <v>83</v>
      </c>
      <c r="P41" s="34">
        <v>2000</v>
      </c>
      <c r="Q41" s="46">
        <f t="shared" si="10"/>
        <v>960</v>
      </c>
      <c r="S41" s="18">
        <v>1000</v>
      </c>
      <c r="T41" s="18">
        <v>3</v>
      </c>
      <c r="U41" s="18">
        <v>400</v>
      </c>
      <c r="V41" s="18">
        <v>2</v>
      </c>
      <c r="W41" s="18"/>
      <c r="X41" s="18"/>
      <c r="Y41" s="18"/>
    </row>
    <row r="42" spans="1:25">
      <c r="A42" s="12" t="s">
        <v>84</v>
      </c>
      <c r="B42" s="30">
        <v>1848</v>
      </c>
      <c r="G42" s="31">
        <v>456</v>
      </c>
      <c r="J42" s="13"/>
      <c r="K42" s="22">
        <f t="shared" si="8"/>
        <v>2304</v>
      </c>
      <c r="L42" s="29">
        <f t="shared" ref="L42:L48" si="11">K42/$M$34</f>
        <v>92.16</v>
      </c>
      <c r="M42" s="22">
        <f t="shared" si="9"/>
        <v>4608</v>
      </c>
      <c r="N42" s="50">
        <f t="shared" ref="N42:N48" si="12">L42*10</f>
        <v>921.59999999999991</v>
      </c>
      <c r="O42" s="22">
        <v>1000</v>
      </c>
      <c r="P42" s="22"/>
      <c r="Q42" s="29">
        <f t="shared" si="10"/>
        <v>2211.84</v>
      </c>
      <c r="S42" s="18"/>
      <c r="T42" s="18">
        <v>10</v>
      </c>
      <c r="U42" s="18"/>
      <c r="V42" s="18">
        <v>11</v>
      </c>
      <c r="W42" s="18"/>
      <c r="X42" s="18">
        <v>11</v>
      </c>
      <c r="Y42" s="18"/>
    </row>
    <row r="43" spans="1:25">
      <c r="A43" s="44" t="s">
        <v>85</v>
      </c>
      <c r="D43" s="34">
        <v>736</v>
      </c>
      <c r="E43" s="5">
        <v>2270</v>
      </c>
      <c r="J43" s="13"/>
      <c r="K43" s="22">
        <f t="shared" si="8"/>
        <v>3006</v>
      </c>
      <c r="L43" s="29">
        <f t="shared" si="11"/>
        <v>120.24</v>
      </c>
      <c r="M43" s="22">
        <f t="shared" si="9"/>
        <v>6012</v>
      </c>
      <c r="N43" s="50">
        <f t="shared" si="12"/>
        <v>1202.3999999999999</v>
      </c>
      <c r="O43" s="22">
        <v>1500</v>
      </c>
      <c r="P43" s="22"/>
      <c r="Q43" s="29">
        <f t="shared" si="10"/>
        <v>2885.76</v>
      </c>
    </row>
    <row r="44" spans="1:25">
      <c r="A44" s="12" t="s">
        <v>86</v>
      </c>
      <c r="E44" s="5">
        <v>1816</v>
      </c>
      <c r="J44" s="13"/>
      <c r="K44" s="22">
        <f t="shared" si="8"/>
        <v>1816</v>
      </c>
      <c r="L44" s="29">
        <f t="shared" si="11"/>
        <v>72.64</v>
      </c>
      <c r="M44" s="22">
        <f t="shared" si="9"/>
        <v>3632</v>
      </c>
      <c r="N44" s="50">
        <f t="shared" si="12"/>
        <v>726.4</v>
      </c>
      <c r="O44" s="22">
        <v>1000</v>
      </c>
      <c r="P44" s="22"/>
      <c r="Q44" s="29">
        <f t="shared" si="10"/>
        <v>1743.36</v>
      </c>
    </row>
    <row r="45" spans="1:25">
      <c r="A45" s="12" t="s">
        <v>87</v>
      </c>
      <c r="E45" s="5">
        <v>1135</v>
      </c>
      <c r="J45" s="13"/>
      <c r="K45" s="22">
        <f t="shared" si="8"/>
        <v>1135</v>
      </c>
      <c r="L45" s="29">
        <f t="shared" si="11"/>
        <v>45.4</v>
      </c>
      <c r="M45" s="22">
        <f t="shared" si="9"/>
        <v>2270</v>
      </c>
      <c r="N45" s="50">
        <f t="shared" si="12"/>
        <v>454</v>
      </c>
      <c r="O45">
        <v>500</v>
      </c>
      <c r="P45" s="22"/>
      <c r="Q45" s="29">
        <f t="shared" si="10"/>
        <v>1089.5999999999999</v>
      </c>
    </row>
    <row r="46" spans="1:25">
      <c r="A46" s="12" t="s">
        <v>88</v>
      </c>
      <c r="E46" s="5">
        <v>1589</v>
      </c>
      <c r="J46" s="13"/>
      <c r="K46" s="22">
        <f t="shared" si="8"/>
        <v>1589</v>
      </c>
      <c r="L46" s="29">
        <f t="shared" si="11"/>
        <v>63.56</v>
      </c>
      <c r="M46" s="22">
        <f t="shared" si="9"/>
        <v>3178</v>
      </c>
      <c r="N46" s="50">
        <f t="shared" si="12"/>
        <v>635.6</v>
      </c>
      <c r="O46" s="22">
        <v>1000</v>
      </c>
      <c r="P46" s="22"/>
      <c r="Q46" s="29">
        <f t="shared" si="10"/>
        <v>1525.44</v>
      </c>
    </row>
    <row r="47" spans="1:25">
      <c r="A47" s="12" t="s">
        <v>89</v>
      </c>
      <c r="E47" s="5">
        <v>681</v>
      </c>
      <c r="J47" s="13"/>
      <c r="K47">
        <f t="shared" si="8"/>
        <v>681</v>
      </c>
      <c r="L47" s="29">
        <f t="shared" si="11"/>
        <v>27.24</v>
      </c>
      <c r="M47" s="22">
        <f t="shared" ref="M47:M57" si="13">K47*2</f>
        <v>1362</v>
      </c>
      <c r="N47" s="50">
        <f t="shared" si="12"/>
        <v>272.39999999999998</v>
      </c>
      <c r="O47">
        <v>400</v>
      </c>
      <c r="P47" s="22"/>
      <c r="Q47" s="29">
        <f t="shared" si="10"/>
        <v>653.76</v>
      </c>
    </row>
    <row r="48" spans="1:25">
      <c r="A48" s="12" t="s">
        <v>90</v>
      </c>
      <c r="G48" s="31">
        <v>833</v>
      </c>
      <c r="J48" s="13"/>
      <c r="K48">
        <f t="shared" si="8"/>
        <v>833</v>
      </c>
      <c r="L48" s="47">
        <f t="shared" si="11"/>
        <v>33.32</v>
      </c>
      <c r="M48" s="22">
        <f t="shared" si="13"/>
        <v>1666</v>
      </c>
      <c r="N48" s="50">
        <f t="shared" si="12"/>
        <v>333.2</v>
      </c>
      <c r="O48">
        <v>400</v>
      </c>
      <c r="P48" s="22"/>
      <c r="Q48" s="29">
        <f t="shared" si="10"/>
        <v>799.68</v>
      </c>
    </row>
    <row r="49" spans="1:17" ht="15.95" thickBot="1">
      <c r="A49" s="43" t="s">
        <v>91</v>
      </c>
      <c r="H49" s="32">
        <v>251</v>
      </c>
      <c r="J49" s="13"/>
      <c r="K49" s="34">
        <f t="shared" si="8"/>
        <v>251</v>
      </c>
      <c r="L49" s="34"/>
      <c r="M49" s="34">
        <f t="shared" si="13"/>
        <v>502</v>
      </c>
      <c r="N49" s="51"/>
      <c r="O49" s="34">
        <v>400</v>
      </c>
      <c r="P49" s="34">
        <v>1000</v>
      </c>
      <c r="Q49" s="46">
        <f t="shared" si="10"/>
        <v>251</v>
      </c>
    </row>
    <row r="50" spans="1:17" ht="15.95" thickBot="1">
      <c r="A50" s="35" t="s">
        <v>92</v>
      </c>
      <c r="I50" s="33">
        <v>4078</v>
      </c>
      <c r="J50" s="36">
        <v>21</v>
      </c>
      <c r="K50" s="48">
        <f t="shared" si="8"/>
        <v>4099</v>
      </c>
      <c r="L50" s="47">
        <f>K50/$M$34</f>
        <v>163.96</v>
      </c>
      <c r="M50" s="48">
        <f t="shared" si="13"/>
        <v>8198</v>
      </c>
      <c r="N50" s="52">
        <f>L50*10</f>
        <v>1639.6000000000001</v>
      </c>
      <c r="O50" s="49">
        <v>2000</v>
      </c>
      <c r="P50" s="48"/>
      <c r="Q50" s="47">
        <f t="shared" si="10"/>
        <v>3935.04</v>
      </c>
    </row>
    <row r="51" spans="1:17">
      <c r="A51" s="12" t="s">
        <v>93</v>
      </c>
      <c r="C51" s="31">
        <v>154</v>
      </c>
      <c r="J51" s="13"/>
      <c r="K51">
        <f t="shared" si="8"/>
        <v>154</v>
      </c>
      <c r="L51" s="29">
        <f>K51/$M$34</f>
        <v>6.16</v>
      </c>
      <c r="M51" s="22">
        <f t="shared" si="13"/>
        <v>308</v>
      </c>
      <c r="N51" s="50">
        <f>L51*10</f>
        <v>61.6</v>
      </c>
      <c r="O51">
        <v>100</v>
      </c>
      <c r="P51" s="22"/>
      <c r="Q51" s="29">
        <f t="shared" si="10"/>
        <v>147.84</v>
      </c>
    </row>
    <row r="52" spans="1:17">
      <c r="A52" s="12" t="s">
        <v>94</v>
      </c>
      <c r="C52" s="31">
        <v>161</v>
      </c>
      <c r="J52" s="13"/>
      <c r="K52">
        <f t="shared" si="8"/>
        <v>161</v>
      </c>
      <c r="L52" s="29">
        <f>K52/$M$34</f>
        <v>6.44</v>
      </c>
      <c r="M52" s="22">
        <f t="shared" si="13"/>
        <v>322</v>
      </c>
      <c r="N52" s="50">
        <f>L52*10</f>
        <v>64.400000000000006</v>
      </c>
      <c r="O52">
        <v>100</v>
      </c>
      <c r="P52" s="22"/>
      <c r="Q52" s="29">
        <f t="shared" si="10"/>
        <v>154.56</v>
      </c>
    </row>
    <row r="53" spans="1:17">
      <c r="A53" s="12" t="s">
        <v>95</v>
      </c>
      <c r="B53" s="30">
        <v>924</v>
      </c>
      <c r="J53" s="13"/>
      <c r="K53">
        <f t="shared" si="8"/>
        <v>924</v>
      </c>
      <c r="L53" s="29">
        <f>K53/$M$34</f>
        <v>36.96</v>
      </c>
      <c r="M53" s="22">
        <f t="shared" si="13"/>
        <v>1848</v>
      </c>
      <c r="N53" s="50">
        <f>L53*10</f>
        <v>369.6</v>
      </c>
      <c r="O53">
        <v>400</v>
      </c>
      <c r="P53" s="22"/>
      <c r="Q53" s="29">
        <f t="shared" si="10"/>
        <v>887.04</v>
      </c>
    </row>
    <row r="54" spans="1:17">
      <c r="A54" s="43" t="s">
        <v>96</v>
      </c>
      <c r="B54" s="34"/>
      <c r="C54" s="34"/>
      <c r="D54" s="34"/>
      <c r="E54" s="34"/>
      <c r="F54" s="34">
        <v>226</v>
      </c>
      <c r="G54" s="34"/>
      <c r="H54" s="34"/>
      <c r="I54" s="34"/>
      <c r="J54" s="45"/>
      <c r="K54" s="34">
        <f t="shared" si="8"/>
        <v>226</v>
      </c>
      <c r="L54" s="46"/>
      <c r="M54" s="34">
        <f t="shared" si="13"/>
        <v>452</v>
      </c>
      <c r="N54" s="50"/>
      <c r="O54" s="34">
        <v>500</v>
      </c>
      <c r="P54" s="34">
        <v>400</v>
      </c>
      <c r="Q54" s="29"/>
    </row>
    <row r="55" spans="1:17">
      <c r="A55" s="12" t="s">
        <v>97</v>
      </c>
      <c r="E55" s="5">
        <v>681</v>
      </c>
      <c r="G55" s="31">
        <v>171</v>
      </c>
      <c r="J55" s="13"/>
      <c r="K55">
        <f t="shared" si="8"/>
        <v>852</v>
      </c>
      <c r="L55" s="29">
        <f>K55/$M$34</f>
        <v>34.08</v>
      </c>
      <c r="M55" s="22">
        <f t="shared" si="13"/>
        <v>1704</v>
      </c>
      <c r="N55" s="50">
        <f>L55*10</f>
        <v>340.79999999999995</v>
      </c>
      <c r="O55">
        <v>400</v>
      </c>
      <c r="Q55" s="29">
        <f>K55-L55</f>
        <v>817.92</v>
      </c>
    </row>
    <row r="56" spans="1:17">
      <c r="A56" s="12" t="s">
        <v>98</v>
      </c>
      <c r="I56" s="33">
        <v>431</v>
      </c>
      <c r="J56" s="13"/>
      <c r="K56">
        <f t="shared" si="8"/>
        <v>431</v>
      </c>
      <c r="L56" s="29">
        <f>K56/$M$34</f>
        <v>17.239999999999998</v>
      </c>
      <c r="M56" s="22">
        <f t="shared" si="13"/>
        <v>862</v>
      </c>
      <c r="N56" s="50">
        <f>L56*10</f>
        <v>172.39999999999998</v>
      </c>
      <c r="O56">
        <v>200</v>
      </c>
      <c r="Q56" s="29">
        <f>K56-L56</f>
        <v>413.76</v>
      </c>
    </row>
    <row r="57" spans="1:17">
      <c r="A57" s="14" t="s">
        <v>99</v>
      </c>
      <c r="B57" s="37"/>
      <c r="C57" s="37"/>
      <c r="D57" s="37"/>
      <c r="E57" s="37"/>
      <c r="F57" s="37"/>
      <c r="G57" s="37"/>
      <c r="H57" s="37"/>
      <c r="I57" s="38">
        <v>340</v>
      </c>
      <c r="J57" s="15"/>
      <c r="K57">
        <f t="shared" si="8"/>
        <v>340</v>
      </c>
      <c r="L57" s="29">
        <f>K57/$M$34</f>
        <v>13.6</v>
      </c>
      <c r="M57" s="22">
        <f t="shared" si="13"/>
        <v>680</v>
      </c>
      <c r="N57" s="50">
        <f>L57*10</f>
        <v>136</v>
      </c>
      <c r="O57">
        <v>200</v>
      </c>
      <c r="Q57" s="29">
        <f>K57-L57</f>
        <v>326.39999999999998</v>
      </c>
    </row>
    <row r="59" spans="1:17">
      <c r="O59">
        <v>3000</v>
      </c>
      <c r="P59">
        <v>1</v>
      </c>
      <c r="Q59">
        <v>1</v>
      </c>
    </row>
    <row r="60" spans="1:17">
      <c r="O60">
        <v>2000</v>
      </c>
      <c r="P60">
        <v>2</v>
      </c>
    </row>
    <row r="61" spans="1:17">
      <c r="O61">
        <v>1500</v>
      </c>
      <c r="P61">
        <v>3</v>
      </c>
    </row>
    <row r="62" spans="1:17">
      <c r="O62">
        <v>1000</v>
      </c>
      <c r="P62">
        <v>3</v>
      </c>
      <c r="Q62">
        <v>1</v>
      </c>
    </row>
    <row r="63" spans="1:17">
      <c r="O63">
        <v>500</v>
      </c>
      <c r="P63">
        <v>4</v>
      </c>
    </row>
    <row r="64" spans="1:17">
      <c r="O64">
        <v>400</v>
      </c>
      <c r="P64">
        <v>5</v>
      </c>
    </row>
    <row r="65" spans="15:16">
      <c r="O65">
        <v>200</v>
      </c>
      <c r="P65">
        <v>3</v>
      </c>
    </row>
    <row r="66" spans="15:16">
      <c r="O66">
        <v>100</v>
      </c>
      <c r="P66">
        <v>3</v>
      </c>
    </row>
    <row r="67" spans="15:16">
      <c r="P67">
        <f>SUM(P59:P66)</f>
        <v>24</v>
      </c>
    </row>
  </sheetData>
  <mergeCells count="15">
    <mergeCell ref="B9:C9"/>
    <mergeCell ref="J15:K15"/>
    <mergeCell ref="J16:K16"/>
    <mergeCell ref="J17:K17"/>
    <mergeCell ref="J10:K10"/>
    <mergeCell ref="J9:K9"/>
    <mergeCell ref="H9:I9"/>
    <mergeCell ref="F9:G9"/>
    <mergeCell ref="D9:E9"/>
    <mergeCell ref="J14:K14"/>
    <mergeCell ref="J32:K32"/>
    <mergeCell ref="J33:K33"/>
    <mergeCell ref="J25:K25"/>
    <mergeCell ref="J31:K31"/>
    <mergeCell ref="L9:M9"/>
  </mergeCells>
  <phoneticPr fontId="3" type="noConversion"/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34FC02811A8F499CA32FC612EE48A0" ma:contentTypeVersion="9" ma:contentTypeDescription="Ein neues Dokument erstellen." ma:contentTypeScope="" ma:versionID="799fd8fbf740541e3223ece83ffb647c">
  <xsd:schema xmlns:xsd="http://www.w3.org/2001/XMLSchema" xmlns:xs="http://www.w3.org/2001/XMLSchema" xmlns:p="http://schemas.microsoft.com/office/2006/metadata/properties" xmlns:ns2="4cde1fc4-2b3d-4add-8ea9-0168bc64bbe7" xmlns:ns3="8101c224-8760-4bfa-b56b-356fc4b4ad60" targetNamespace="http://schemas.microsoft.com/office/2006/metadata/properties" ma:root="true" ma:fieldsID="0a39c6f75a88d1210949dee0ff67d8c7" ns2:_="" ns3:_="">
    <xsd:import namespace="4cde1fc4-2b3d-4add-8ea9-0168bc64bbe7"/>
    <xsd:import namespace="8101c224-8760-4bfa-b56b-356fc4b4a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e1fc4-2b3d-4add-8ea9-0168bc64b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1c224-8760-4bfa-b56b-356fc4b4a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60A610-A9A3-4167-91BB-2A52B2CB35B0}"/>
</file>

<file path=customXml/itemProps2.xml><?xml version="1.0" encoding="utf-8"?>
<ds:datastoreItem xmlns:ds="http://schemas.openxmlformats.org/officeDocument/2006/customXml" ds:itemID="{FB7B2C91-7CBD-43E0-9063-C67D4BA0FBCF}"/>
</file>

<file path=customXml/itemProps3.xml><?xml version="1.0" encoding="utf-8"?>
<ds:datastoreItem xmlns:ds="http://schemas.openxmlformats.org/officeDocument/2006/customXml" ds:itemID="{5E30DB29-23F2-4BBA-9B98-45BC5D41E3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Memeti Nurdzane (memetnur)</cp:lastModifiedBy>
  <cp:revision/>
  <dcterms:created xsi:type="dcterms:W3CDTF">2022-01-24T13:04:14Z</dcterms:created>
  <dcterms:modified xsi:type="dcterms:W3CDTF">2022-02-12T23:20:02Z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0x0101002F34FC02811A8F499CA32FC612EE48A0</vt:lpwstr>
  </property>
</Properties>
</file>