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DD7119E7-F6AF-47F6-A4D8-112A21D945B3}" xr6:coauthVersionLast="36" xr6:coauthVersionMax="36" xr10:uidLastSave="{00000000-0000-0000-0000-000000000000}"/>
  <bookViews>
    <workbookView xWindow="0" yWindow="0" windowWidth="30960" windowHeight="169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4" l="1"/>
  <c r="N16" i="4"/>
  <c r="M16" i="4"/>
  <c r="L7" i="4"/>
  <c r="L16" i="4"/>
  <c r="L12" i="4" s="1"/>
  <c r="L21" i="4" s="1"/>
  <c r="L22" i="4" s="1"/>
  <c r="K22" i="4"/>
  <c r="J22" i="4"/>
  <c r="K21" i="4"/>
  <c r="J21" i="4"/>
  <c r="K11" i="4"/>
  <c r="J11" i="4"/>
  <c r="J9" i="4"/>
  <c r="K9" i="4"/>
  <c r="J7" i="4"/>
  <c r="K7" i="4"/>
  <c r="N19" i="4"/>
  <c r="M19" i="4"/>
  <c r="L19" i="4"/>
  <c r="K20" i="4"/>
  <c r="J20" i="4"/>
  <c r="I20" i="4"/>
  <c r="H20" i="4"/>
  <c r="K19" i="4"/>
  <c r="J19" i="4"/>
  <c r="I19" i="4"/>
  <c r="H19" i="4"/>
  <c r="G19" i="4"/>
  <c r="N17" i="4"/>
  <c r="M17" i="4"/>
  <c r="L17" i="4"/>
  <c r="N13" i="4"/>
  <c r="M13" i="4"/>
  <c r="L13" i="4"/>
  <c r="K14" i="4"/>
  <c r="J14" i="4"/>
  <c r="I14" i="4"/>
  <c r="H14" i="4"/>
  <c r="K17" i="4"/>
  <c r="J17" i="4"/>
  <c r="I17" i="4"/>
  <c r="H17" i="4"/>
  <c r="G17" i="4"/>
  <c r="K16" i="4"/>
  <c r="J16" i="4"/>
  <c r="I16" i="4"/>
  <c r="H16" i="4"/>
  <c r="G16" i="4"/>
  <c r="N11" i="4"/>
  <c r="M11" i="4"/>
  <c r="L11" i="4"/>
  <c r="N9" i="4"/>
  <c r="M9" i="4"/>
  <c r="L9" i="4"/>
  <c r="N7" i="4"/>
  <c r="M7" i="4"/>
  <c r="M4" i="4"/>
  <c r="M2" i="4" s="1"/>
  <c r="K5" i="4"/>
  <c r="J5" i="4"/>
  <c r="I5" i="4"/>
  <c r="H5" i="4"/>
  <c r="G5" i="4"/>
  <c r="F5" i="4"/>
  <c r="E5" i="4"/>
  <c r="D5" i="4"/>
  <c r="C5" i="4"/>
  <c r="K27" i="4"/>
  <c r="J27" i="4"/>
  <c r="I27" i="4"/>
  <c r="H27" i="4"/>
  <c r="G27" i="4"/>
  <c r="F27" i="4"/>
  <c r="E27" i="4"/>
  <c r="D27" i="4"/>
  <c r="C27" i="4"/>
  <c r="K3" i="4"/>
  <c r="J3" i="4"/>
  <c r="I3" i="4"/>
  <c r="H3" i="4"/>
  <c r="G3" i="4"/>
  <c r="F3" i="4"/>
  <c r="E3" i="4"/>
  <c r="D3" i="4"/>
  <c r="C3" i="4"/>
  <c r="N4" i="4" l="1"/>
  <c r="N2" i="4" s="1"/>
  <c r="L2" i="4"/>
  <c r="L4" i="4"/>
  <c r="M12" i="4" l="1"/>
  <c r="M21" i="4" s="1"/>
  <c r="M22" i="4" s="1"/>
  <c r="N12" i="4"/>
  <c r="N21" i="4" s="1"/>
  <c r="N22" i="4" s="1"/>
  <c r="K6" i="4"/>
  <c r="J6" i="4"/>
  <c r="I6" i="4"/>
  <c r="H6" i="4"/>
  <c r="G6" i="4"/>
  <c r="F6" i="4"/>
  <c r="E6" i="4"/>
  <c r="D6" i="4"/>
  <c r="C6" i="4"/>
  <c r="B6" i="4"/>
  <c r="K1" i="4"/>
  <c r="J1" i="4"/>
  <c r="I1" i="4"/>
  <c r="H1" i="4"/>
  <c r="G1" i="4"/>
  <c r="F1" i="4"/>
  <c r="E1" i="4"/>
  <c r="D1" i="4"/>
  <c r="C1" i="4"/>
  <c r="I32" i="3"/>
  <c r="H32" i="3"/>
  <c r="B16" i="3"/>
  <c r="I26" i="3"/>
  <c r="H26" i="3"/>
  <c r="F33" i="3"/>
  <c r="E33" i="3"/>
  <c r="D33" i="3"/>
  <c r="C33" i="3"/>
  <c r="B33" i="3"/>
  <c r="F28" i="3"/>
  <c r="E28" i="3"/>
  <c r="D28" i="3"/>
  <c r="C28" i="3"/>
  <c r="B28" i="3"/>
  <c r="F31" i="3"/>
  <c r="E31" i="3"/>
  <c r="D31" i="3"/>
  <c r="C31" i="3"/>
  <c r="B31" i="3"/>
  <c r="F29" i="3"/>
  <c r="E29" i="3"/>
  <c r="D29" i="3"/>
  <c r="C29" i="3"/>
  <c r="L23" i="3"/>
  <c r="L22" i="3"/>
  <c r="L81" i="1" l="1"/>
  <c r="L79" i="1"/>
  <c r="F18" i="3"/>
  <c r="E18" i="3"/>
  <c r="D18" i="3"/>
  <c r="C18" i="3"/>
  <c r="H5" i="3"/>
  <c r="H4" i="3"/>
  <c r="H3" i="3"/>
  <c r="H2" i="3"/>
  <c r="F9" i="3"/>
  <c r="E9" i="3"/>
  <c r="D9" i="3"/>
  <c r="C9" i="3"/>
  <c r="F16" i="3"/>
  <c r="F17" i="3" s="1"/>
  <c r="E16" i="3"/>
  <c r="E17" i="3" s="1"/>
  <c r="D16" i="3"/>
  <c r="D17" i="3" s="1"/>
  <c r="C16" i="3"/>
  <c r="C17" i="3" s="1"/>
  <c r="B17" i="3"/>
  <c r="F8" i="3"/>
  <c r="E8" i="3"/>
  <c r="D8" i="3"/>
  <c r="C8" i="3"/>
  <c r="B8" i="3"/>
  <c r="F7" i="3"/>
  <c r="E7" i="3"/>
  <c r="D7" i="3"/>
  <c r="C7" i="3"/>
  <c r="B7" i="3"/>
  <c r="Q96" i="1"/>
  <c r="Q91" i="1"/>
  <c r="N96" i="1"/>
  <c r="P95" i="1" s="1"/>
  <c r="K96" i="1"/>
  <c r="M92" i="1" s="1"/>
  <c r="H96" i="1"/>
  <c r="J93" i="1" s="1"/>
  <c r="E96" i="1"/>
  <c r="G94" i="1" s="1"/>
  <c r="B96" i="1"/>
  <c r="D95" i="1"/>
  <c r="P94" i="1"/>
  <c r="M94" i="1"/>
  <c r="J94" i="1"/>
  <c r="D94" i="1"/>
  <c r="D93" i="1"/>
  <c r="D92" i="1"/>
  <c r="N91" i="1"/>
  <c r="P88" i="1" s="1"/>
  <c r="K91" i="1"/>
  <c r="M89" i="1" s="1"/>
  <c r="H91" i="1"/>
  <c r="J90" i="1" s="1"/>
  <c r="E91" i="1"/>
  <c r="G89" i="1" s="1"/>
  <c r="B91" i="1"/>
  <c r="D90" i="1"/>
  <c r="D89" i="1"/>
  <c r="D88" i="1"/>
  <c r="D87" i="1"/>
  <c r="D96" i="1" l="1"/>
  <c r="G95" i="1"/>
  <c r="G92" i="1"/>
  <c r="J95" i="1"/>
  <c r="J92" i="1"/>
  <c r="J96" i="1" s="1"/>
  <c r="M95" i="1"/>
  <c r="P92" i="1"/>
  <c r="P93" i="1"/>
  <c r="P96" i="1" s="1"/>
  <c r="D91" i="1"/>
  <c r="J87" i="1"/>
  <c r="J88" i="1"/>
  <c r="J89" i="1"/>
  <c r="M87" i="1"/>
  <c r="M88" i="1"/>
  <c r="M90" i="1"/>
  <c r="P87" i="1"/>
  <c r="P89" i="1"/>
  <c r="P90" i="1"/>
  <c r="J91" i="1"/>
  <c r="G93" i="1"/>
  <c r="G96" i="1" s="1"/>
  <c r="G87" i="1"/>
  <c r="M93" i="1"/>
  <c r="M96" i="1" s="1"/>
  <c r="G90" i="1"/>
  <c r="G88" i="1"/>
  <c r="K83" i="1"/>
  <c r="J83" i="1"/>
  <c r="I83" i="1"/>
  <c r="H83" i="1"/>
  <c r="G83" i="1"/>
  <c r="K80" i="1"/>
  <c r="J80" i="1"/>
  <c r="I80" i="1"/>
  <c r="H80" i="1"/>
  <c r="G80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0" i="1"/>
  <c r="J60" i="1"/>
  <c r="I60" i="1"/>
  <c r="H60" i="1"/>
  <c r="G60" i="1"/>
  <c r="K55" i="1"/>
  <c r="J55" i="1"/>
  <c r="I55" i="1"/>
  <c r="H55" i="1"/>
  <c r="G55" i="1"/>
  <c r="M91" i="1" l="1"/>
  <c r="P91" i="1"/>
  <c r="G91" i="1"/>
  <c r="N42" i="1"/>
  <c r="P39" i="1" s="1"/>
  <c r="K42" i="1"/>
  <c r="M38" i="1" s="1"/>
  <c r="H42" i="1"/>
  <c r="J41" i="1" s="1"/>
  <c r="E42" i="1"/>
  <c r="G41" i="1" s="1"/>
  <c r="B42" i="1"/>
  <c r="D41" i="1"/>
  <c r="J40" i="1"/>
  <c r="D40" i="1"/>
  <c r="M39" i="1"/>
  <c r="J39" i="1"/>
  <c r="G39" i="1"/>
  <c r="D39" i="1"/>
  <c r="D38" i="1"/>
  <c r="N37" i="1"/>
  <c r="P36" i="1" s="1"/>
  <c r="P34" i="1"/>
  <c r="P33" i="1"/>
  <c r="K37" i="1"/>
  <c r="M35" i="1" s="1"/>
  <c r="J36" i="1"/>
  <c r="J35" i="1"/>
  <c r="J34" i="1"/>
  <c r="J33" i="1"/>
  <c r="J37" i="1" s="1"/>
  <c r="H37" i="1"/>
  <c r="G37" i="1"/>
  <c r="G36" i="1"/>
  <c r="G35" i="1"/>
  <c r="G34" i="1"/>
  <c r="G33" i="1"/>
  <c r="E37" i="1"/>
  <c r="B37" i="1"/>
  <c r="D37" i="1"/>
  <c r="D36" i="1"/>
  <c r="D35" i="1"/>
  <c r="D34" i="1"/>
  <c r="D33" i="1"/>
  <c r="L26" i="1"/>
  <c r="L25" i="1"/>
  <c r="L24" i="1"/>
  <c r="L23" i="1"/>
  <c r="L19" i="1"/>
  <c r="L18" i="1"/>
  <c r="L17" i="1"/>
  <c r="L16" i="1"/>
  <c r="L4" i="1"/>
  <c r="L2" i="1"/>
  <c r="D42" i="1" l="1"/>
  <c r="J38" i="1"/>
  <c r="M40" i="1"/>
  <c r="M41" i="1"/>
  <c r="M42" i="1" s="1"/>
  <c r="P38" i="1"/>
  <c r="P41" i="1"/>
  <c r="P40" i="1"/>
  <c r="G40" i="1"/>
  <c r="G38" i="1"/>
  <c r="G42" i="1" s="1"/>
  <c r="J42" i="1"/>
  <c r="P35" i="1"/>
  <c r="P37" i="1"/>
  <c r="M36" i="1"/>
  <c r="M33" i="1"/>
  <c r="M34" i="1"/>
  <c r="P42" i="1" l="1"/>
  <c r="M37" i="1"/>
</calcChain>
</file>

<file path=xl/sharedStrings.xml><?xml version="1.0" encoding="utf-8"?>
<sst xmlns="http://schemas.openxmlformats.org/spreadsheetml/2006/main" count="207" uniqueCount="167">
  <si>
    <t>招行营业收入（亿元）</t>
    <phoneticPr fontId="1" type="noConversion"/>
  </si>
  <si>
    <t>兴业营业收入（亿元）</t>
    <phoneticPr fontId="1" type="noConversion"/>
  </si>
  <si>
    <t>招行营业收入同比增长（%）</t>
    <phoneticPr fontId="1" type="noConversion"/>
  </si>
  <si>
    <t>兴业营业收入同比增长（%）</t>
    <phoneticPr fontId="1" type="noConversion"/>
  </si>
  <si>
    <t>招行净息差（%）</t>
    <phoneticPr fontId="1" type="noConversion"/>
  </si>
  <si>
    <t>兴业净息差（%）</t>
    <phoneticPr fontId="1" type="noConversion"/>
  </si>
  <si>
    <t>招行生息资产平均收益率（%）</t>
    <phoneticPr fontId="1" type="noConversion"/>
  </si>
  <si>
    <t>兴业生息资产平均收益率（%）</t>
    <phoneticPr fontId="1" type="noConversion"/>
  </si>
  <si>
    <t>招行计息负债平均成本率（%）</t>
    <phoneticPr fontId="1" type="noConversion"/>
  </si>
  <si>
    <t>兴业计息负债平均成本率（%）</t>
    <phoneticPr fontId="1" type="noConversion"/>
  </si>
  <si>
    <t>招行贷款总额（亿元）</t>
    <phoneticPr fontId="1" type="noConversion"/>
  </si>
  <si>
    <t>招行公司贷款（亿元）</t>
    <phoneticPr fontId="1" type="noConversion"/>
  </si>
  <si>
    <t>招行个人贷款（亿元）</t>
    <phoneticPr fontId="1" type="noConversion"/>
  </si>
  <si>
    <t>招行票据贴现（亿元）</t>
    <phoneticPr fontId="1" type="noConversion"/>
  </si>
  <si>
    <t>招行公司贷款占比</t>
    <phoneticPr fontId="1" type="noConversion"/>
  </si>
  <si>
    <t>招行个人贷款占比</t>
    <phoneticPr fontId="1" type="noConversion"/>
  </si>
  <si>
    <t>招行票据贴现占比</t>
    <phoneticPr fontId="1" type="noConversion"/>
  </si>
  <si>
    <t>兴业贷款总额（亿元）</t>
    <phoneticPr fontId="1" type="noConversion"/>
  </si>
  <si>
    <t>兴业公司贷款（亿元）</t>
    <phoneticPr fontId="1" type="noConversion"/>
  </si>
  <si>
    <t>兴业个人贷款（亿元）</t>
    <phoneticPr fontId="1" type="noConversion"/>
  </si>
  <si>
    <t>兴业票据贴现（亿元）</t>
    <phoneticPr fontId="1" type="noConversion"/>
  </si>
  <si>
    <t>兴业公司贷款占比</t>
    <phoneticPr fontId="1" type="noConversion"/>
  </si>
  <si>
    <t>兴业个人贷款占比</t>
    <phoneticPr fontId="1" type="noConversion"/>
  </si>
  <si>
    <t>兴业票据贴现占比</t>
    <phoneticPr fontId="1" type="noConversion"/>
  </si>
  <si>
    <t>CAGR</t>
    <phoneticPr fontId="1" type="noConversion"/>
  </si>
  <si>
    <t>招行贷款</t>
    <phoneticPr fontId="1" type="noConversion"/>
  </si>
  <si>
    <t>招行投资</t>
    <phoneticPr fontId="1" type="noConversion"/>
  </si>
  <si>
    <t>招行存放央行</t>
    <phoneticPr fontId="1" type="noConversion"/>
  </si>
  <si>
    <t>招行存放同业和其他机构</t>
    <phoneticPr fontId="1" type="noConversion"/>
  </si>
  <si>
    <t>平均余额（亿元）</t>
    <phoneticPr fontId="1" type="noConversion"/>
  </si>
  <si>
    <t>平均收益率</t>
    <phoneticPr fontId="1" type="noConversion"/>
  </si>
  <si>
    <t>占比</t>
    <phoneticPr fontId="1" type="noConversion"/>
  </si>
  <si>
    <t>招行生息资产合计</t>
    <phoneticPr fontId="1" type="noConversion"/>
  </si>
  <si>
    <t>兴业贷款</t>
    <phoneticPr fontId="1" type="noConversion"/>
  </si>
  <si>
    <t>兴业投资</t>
    <phoneticPr fontId="1" type="noConversion"/>
  </si>
  <si>
    <t>兴业存放央行</t>
    <phoneticPr fontId="1" type="noConversion"/>
  </si>
  <si>
    <t>兴业存放同业和其他机构</t>
    <phoneticPr fontId="1" type="noConversion"/>
  </si>
  <si>
    <t>兴业生息资产合计</t>
    <phoneticPr fontId="1" type="noConversion"/>
  </si>
  <si>
    <t>招行零售贷款收益率</t>
    <phoneticPr fontId="1" type="noConversion"/>
  </si>
  <si>
    <t>招行对公贷款收益率</t>
    <phoneticPr fontId="1" type="noConversion"/>
  </si>
  <si>
    <t>招行票据贴现收益率</t>
    <phoneticPr fontId="1" type="noConversion"/>
  </si>
  <si>
    <t>兴业零售贷款收益率</t>
    <phoneticPr fontId="1" type="noConversion"/>
  </si>
  <si>
    <t>兴业对公贷款收益率</t>
    <phoneticPr fontId="1" type="noConversion"/>
  </si>
  <si>
    <t>兴业票据贴现收益率</t>
    <phoneticPr fontId="1" type="noConversion"/>
  </si>
  <si>
    <t>招行零售贷款不良率</t>
    <phoneticPr fontId="1" type="noConversion"/>
  </si>
  <si>
    <t>招行对公贷款不良率</t>
    <phoneticPr fontId="1" type="noConversion"/>
  </si>
  <si>
    <t>兴业对公贷款不良率</t>
    <phoneticPr fontId="1" type="noConversion"/>
  </si>
  <si>
    <t>兴业零售贷款不良率</t>
    <phoneticPr fontId="1" type="noConversion"/>
  </si>
  <si>
    <t>招行贷款总不良率</t>
    <phoneticPr fontId="1" type="noConversion"/>
  </si>
  <si>
    <t>兴业贷款总不良率</t>
    <phoneticPr fontId="1" type="noConversion"/>
  </si>
  <si>
    <t>招行贷款关注率</t>
    <phoneticPr fontId="1" type="noConversion"/>
  </si>
  <si>
    <t>招行贷款广义不良率</t>
    <phoneticPr fontId="1" type="noConversion"/>
  </si>
  <si>
    <t>兴业贷款广义不良率</t>
    <phoneticPr fontId="1" type="noConversion"/>
  </si>
  <si>
    <t>兴业贷款关注率</t>
    <phoneticPr fontId="1" type="noConversion"/>
  </si>
  <si>
    <t>招行信用卡不良率</t>
    <phoneticPr fontId="1" type="noConversion"/>
  </si>
  <si>
    <t>兴业信用卡不良率</t>
    <phoneticPr fontId="1" type="noConversion"/>
  </si>
  <si>
    <t>招行个人住房贷款不良率</t>
    <phoneticPr fontId="1" type="noConversion"/>
  </si>
  <si>
    <t>兴业个人住房贷款不良率</t>
    <phoneticPr fontId="1" type="noConversion"/>
  </si>
  <si>
    <t>招行新生成不良贷款（亿元）</t>
    <phoneticPr fontId="1" type="noConversion"/>
  </si>
  <si>
    <t>兴业不良贷款增量（亿元）</t>
    <phoneticPr fontId="1" type="noConversion"/>
  </si>
  <si>
    <t>兴业核销及转出（亿元）</t>
    <phoneticPr fontId="1" type="noConversion"/>
  </si>
  <si>
    <t>兴业新生成不良下界（亿元）</t>
    <phoneticPr fontId="1" type="noConversion"/>
  </si>
  <si>
    <t>招行新生成不良率</t>
    <phoneticPr fontId="1" type="noConversion"/>
  </si>
  <si>
    <t>兴业新生成不良率下界</t>
    <phoneticPr fontId="1" type="noConversion"/>
  </si>
  <si>
    <t>招行拨备覆盖率</t>
    <phoneticPr fontId="1" type="noConversion"/>
  </si>
  <si>
    <t>招行拨备比</t>
    <phoneticPr fontId="1" type="noConversion"/>
  </si>
  <si>
    <t>兴业拨备覆盖率</t>
    <phoneticPr fontId="1" type="noConversion"/>
  </si>
  <si>
    <t>兴业拨备比</t>
    <phoneticPr fontId="1" type="noConversion"/>
  </si>
  <si>
    <t>招行风险加权资产减值准备率</t>
    <phoneticPr fontId="1" type="noConversion"/>
  </si>
  <si>
    <t>招行贷款损失准备（亿元）</t>
    <phoneticPr fontId="1" type="noConversion"/>
  </si>
  <si>
    <t>招行风险加权资产（亿元）</t>
    <phoneticPr fontId="1" type="noConversion"/>
  </si>
  <si>
    <t>兴业贷款损失准备（亿元）</t>
    <phoneticPr fontId="1" type="noConversion"/>
  </si>
  <si>
    <t>兴业风险加权资产（亿元）</t>
    <phoneticPr fontId="1" type="noConversion"/>
  </si>
  <si>
    <t>兴业风险加权资产减值准备率</t>
    <phoneticPr fontId="1" type="noConversion"/>
  </si>
  <si>
    <t>招行存款</t>
    <phoneticPr fontId="1" type="noConversion"/>
  </si>
  <si>
    <t>招行同业和其他金融机构存放</t>
    <phoneticPr fontId="1" type="noConversion"/>
  </si>
  <si>
    <t>招行应付债券</t>
    <phoneticPr fontId="1" type="noConversion"/>
  </si>
  <si>
    <t>招行向央行借款</t>
    <phoneticPr fontId="1" type="noConversion"/>
  </si>
  <si>
    <t>招行计息负债合计</t>
    <phoneticPr fontId="1" type="noConversion"/>
  </si>
  <si>
    <t>兴业存款</t>
    <phoneticPr fontId="1" type="noConversion"/>
  </si>
  <si>
    <t>兴业同业和其他金融机构存放</t>
    <phoneticPr fontId="1" type="noConversion"/>
  </si>
  <si>
    <t>兴业应付债券</t>
    <phoneticPr fontId="1" type="noConversion"/>
  </si>
  <si>
    <t>兴业向央行借款</t>
    <phoneticPr fontId="1" type="noConversion"/>
  </si>
  <si>
    <t>兴业计息负债合计</t>
    <phoneticPr fontId="1" type="noConversion"/>
  </si>
  <si>
    <t>平均成本率</t>
    <phoneticPr fontId="1" type="noConversion"/>
  </si>
  <si>
    <t>招行对公存款占比</t>
    <phoneticPr fontId="1" type="noConversion"/>
  </si>
  <si>
    <t>招行零售存款占比</t>
    <phoneticPr fontId="1" type="noConversion"/>
  </si>
  <si>
    <t>招行对公存款成本率</t>
    <phoneticPr fontId="1" type="noConversion"/>
  </si>
  <si>
    <t>招行零售存款成本率</t>
    <phoneticPr fontId="1" type="noConversion"/>
  </si>
  <si>
    <t>兴业对公存款占比</t>
    <phoneticPr fontId="1" type="noConversion"/>
  </si>
  <si>
    <t>兴业零售存款占比</t>
    <phoneticPr fontId="1" type="noConversion"/>
  </si>
  <si>
    <t>兴业对公存款成本率</t>
    <phoneticPr fontId="1" type="noConversion"/>
  </si>
  <si>
    <t>兴业零售存款成本率</t>
    <phoneticPr fontId="1" type="noConversion"/>
  </si>
  <si>
    <t>招行零售定期成本率</t>
    <phoneticPr fontId="1" type="noConversion"/>
  </si>
  <si>
    <t>兴业零售定期成本率</t>
    <phoneticPr fontId="1" type="noConversion"/>
  </si>
  <si>
    <t>招行零售活期成本率</t>
    <phoneticPr fontId="1" type="noConversion"/>
  </si>
  <si>
    <t>兴业零售活期成本率</t>
    <phoneticPr fontId="1" type="noConversion"/>
  </si>
  <si>
    <t>招行对公活期占比</t>
    <phoneticPr fontId="1" type="noConversion"/>
  </si>
  <si>
    <t>招行对公定期占比</t>
    <phoneticPr fontId="1" type="noConversion"/>
  </si>
  <si>
    <t>招行零售活期占比</t>
    <phoneticPr fontId="1" type="noConversion"/>
  </si>
  <si>
    <t>招行零售定期占比</t>
    <phoneticPr fontId="1" type="noConversion"/>
  </si>
  <si>
    <t>兴业对公活期占比</t>
    <phoneticPr fontId="1" type="noConversion"/>
  </si>
  <si>
    <t>兴业对公定期占比</t>
    <phoneticPr fontId="1" type="noConversion"/>
  </si>
  <si>
    <t>兴业零售活期占比</t>
    <phoneticPr fontId="1" type="noConversion"/>
  </si>
  <si>
    <t>兴业零售定期占比</t>
    <phoneticPr fontId="1" type="noConversion"/>
  </si>
  <si>
    <t>招行对公定期成本率</t>
    <phoneticPr fontId="1" type="noConversion"/>
  </si>
  <si>
    <t>兴业对公定期成本率</t>
    <phoneticPr fontId="1" type="noConversion"/>
  </si>
  <si>
    <t>招行对公活期成本率</t>
    <phoneticPr fontId="1" type="noConversion"/>
  </si>
  <si>
    <t>兴业对公活期成本率</t>
    <phoneticPr fontId="1" type="noConversion"/>
  </si>
  <si>
    <t>招行净利息收入（亿元）</t>
    <phoneticPr fontId="1" type="noConversion"/>
  </si>
  <si>
    <t>招行其他净收入（亿元）</t>
    <phoneticPr fontId="1" type="noConversion"/>
  </si>
  <si>
    <t>招行信用减值损失（亿元）</t>
    <phoneticPr fontId="1" type="noConversion"/>
  </si>
  <si>
    <t>招行业务及管理费（亿元）</t>
    <phoneticPr fontId="1" type="noConversion"/>
  </si>
  <si>
    <t>招行风险资产税前有效收益（亿元）</t>
    <phoneticPr fontId="1" type="noConversion"/>
  </si>
  <si>
    <t>招行风险资产税前有效收益率</t>
    <phoneticPr fontId="1" type="noConversion"/>
  </si>
  <si>
    <t>兴业净利息收入（亿元）</t>
    <phoneticPr fontId="1" type="noConversion"/>
  </si>
  <si>
    <t>兴业其他净收入（亿元）</t>
    <phoneticPr fontId="1" type="noConversion"/>
  </si>
  <si>
    <t>兴业信用减值损失（亿元）</t>
    <phoneticPr fontId="1" type="noConversion"/>
  </si>
  <si>
    <t>兴业业务及管理费（亿元）</t>
    <phoneticPr fontId="1" type="noConversion"/>
  </si>
  <si>
    <t>兴业风险资产税前有效收益（亿元）</t>
    <phoneticPr fontId="1" type="noConversion"/>
  </si>
  <si>
    <t>兴业风险资产税前有效收益率</t>
    <phoneticPr fontId="1" type="noConversion"/>
  </si>
  <si>
    <t>招行资本金补充下限（亿元）</t>
    <phoneticPr fontId="1" type="noConversion"/>
  </si>
  <si>
    <t>招行净利润（亿元）</t>
    <phoneticPr fontId="1" type="noConversion"/>
  </si>
  <si>
    <t>兴业净利润（亿元）</t>
    <phoneticPr fontId="1" type="noConversion"/>
  </si>
  <si>
    <t>兴业资本金补充下限（亿元）</t>
    <phoneticPr fontId="1" type="noConversion"/>
  </si>
  <si>
    <t>招行核心一级资本充足率</t>
    <phoneticPr fontId="1" type="noConversion"/>
  </si>
  <si>
    <t>兴业核心一级资本充足率</t>
    <phoneticPr fontId="1" type="noConversion"/>
  </si>
  <si>
    <t>招行一级资本充足率</t>
    <phoneticPr fontId="1" type="noConversion"/>
  </si>
  <si>
    <t>兴业一级资本充足率</t>
    <phoneticPr fontId="1" type="noConversion"/>
  </si>
  <si>
    <t>招行资本充足率</t>
    <phoneticPr fontId="1" type="noConversion"/>
  </si>
  <si>
    <t>兴业资本充足率</t>
    <phoneticPr fontId="1" type="noConversion"/>
  </si>
  <si>
    <t>招行每股收益（元）</t>
    <phoneticPr fontId="1" type="noConversion"/>
  </si>
  <si>
    <t>兴业每股收益（元）</t>
    <phoneticPr fontId="1" type="noConversion"/>
  </si>
  <si>
    <t>净利润（亿元）</t>
    <phoneticPr fontId="1" type="noConversion"/>
  </si>
  <si>
    <t>风险加权资产增量（亿元）</t>
    <phoneticPr fontId="1" type="noConversion"/>
  </si>
  <si>
    <t>核心一级资本充足率</t>
    <phoneticPr fontId="1" type="noConversion"/>
  </si>
  <si>
    <t>实际可分红净利润（亿元）</t>
    <phoneticPr fontId="1" type="noConversion"/>
  </si>
  <si>
    <t>风险资产净利润率</t>
    <phoneticPr fontId="1" type="noConversion"/>
  </si>
  <si>
    <t>风险加权资产（亿元）</t>
  </si>
  <si>
    <t>手续费（亿元）</t>
    <phoneticPr fontId="1" type="noConversion"/>
  </si>
  <si>
    <t>单位风险资产资金缺口</t>
    <phoneticPr fontId="1" type="noConversion"/>
  </si>
  <si>
    <t>风险加权资产（亿元）</t>
    <phoneticPr fontId="1" type="noConversion"/>
  </si>
  <si>
    <t>风险资产增速</t>
    <phoneticPr fontId="1" type="noConversion"/>
  </si>
  <si>
    <t>总资产（亿元）</t>
    <phoneticPr fontId="1" type="noConversion"/>
  </si>
  <si>
    <t>资产增速</t>
    <phoneticPr fontId="1" type="noConversion"/>
  </si>
  <si>
    <t>风险资产比例</t>
    <phoneticPr fontId="1" type="noConversion"/>
  </si>
  <si>
    <t>预测2021</t>
    <phoneticPr fontId="1" type="noConversion"/>
  </si>
  <si>
    <t>M2（亿元）</t>
    <phoneticPr fontId="1" type="noConversion"/>
  </si>
  <si>
    <t>M2增速</t>
    <phoneticPr fontId="1" type="noConversion"/>
  </si>
  <si>
    <t>风险资产增量（亿元）</t>
    <phoneticPr fontId="1" type="noConversion"/>
  </si>
  <si>
    <t>核心一级资本充足率</t>
    <phoneticPr fontId="1" type="noConversion"/>
  </si>
  <si>
    <t>所需填补的资本金</t>
    <phoneticPr fontId="1" type="noConversion"/>
  </si>
  <si>
    <t>零售总AUM（万亿）</t>
    <phoneticPr fontId="1" type="noConversion"/>
  </si>
  <si>
    <t>零售客户存款（万亿）</t>
    <phoneticPr fontId="1" type="noConversion"/>
  </si>
  <si>
    <t>非存款占比</t>
    <phoneticPr fontId="1" type="noConversion"/>
  </si>
  <si>
    <t>零售财富管理收益率</t>
    <phoneticPr fontId="1" type="noConversion"/>
  </si>
  <si>
    <t>零售AUM增速</t>
    <phoneticPr fontId="1" type="noConversion"/>
  </si>
  <si>
    <t>风险资产税前有效收益率</t>
    <phoneticPr fontId="1" type="noConversion"/>
  </si>
  <si>
    <t>风险资产税前有效收益</t>
    <phoneticPr fontId="1" type="noConversion"/>
  </si>
  <si>
    <t>零售财富管理手续费（亿元）</t>
    <phoneticPr fontId="1" type="noConversion"/>
  </si>
  <si>
    <t>总手续费（亿元）</t>
    <phoneticPr fontId="1" type="noConversion"/>
  </si>
  <si>
    <t>财富管理以外的手续费（亿元）</t>
    <phoneticPr fontId="1" type="noConversion"/>
  </si>
  <si>
    <t>财富管理以外的手续费增速</t>
    <phoneticPr fontId="1" type="noConversion"/>
  </si>
  <si>
    <t>净利润（亿元）</t>
    <phoneticPr fontId="1" type="noConversion"/>
  </si>
  <si>
    <t>自由现金流（亿元）</t>
    <phoneticPr fontId="1" type="noConversion"/>
  </si>
  <si>
    <t>预测2022</t>
    <phoneticPr fontId="1" type="noConversion"/>
  </si>
  <si>
    <t>预测2023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</si>
</sst>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8"/>
      <color rgb="FF333333"/>
      <name val="Arial"/>
      <family val="2"/>
    </font>
    <font>
      <sz val="10.5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7" fontId="0" fillId="0" borderId="0" xfId="0" applyNumberFormat="1"/>
    <xf numFmtId="10" fontId="0" fillId="0" borderId="0" xfId="0" applyNumberFormat="1"/>
    <xf numFmtId="9" fontId="0" fillId="0" borderId="0" xfId="0" applyNumberFormat="1"/>
    <xf numFmtId="176" fontId="0" fillId="0" borderId="0" xfId="0" applyNumberFormat="1"/>
    <xf numFmtId="0" fontId="2" fillId="0" borderId="0" xfId="0" applyFont="1"/>
    <xf numFmtId="178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招行兴业营业收入对比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招行营业收入（亿元）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961.57</c:v>
                </c:pt>
                <c:pt idx="1">
                  <c:v>1133.67</c:v>
                </c:pt>
                <c:pt idx="2">
                  <c:v>1326.04</c:v>
                </c:pt>
                <c:pt idx="3">
                  <c:v>1658.63</c:v>
                </c:pt>
                <c:pt idx="4">
                  <c:v>2014.71</c:v>
                </c:pt>
                <c:pt idx="5">
                  <c:v>2090.25</c:v>
                </c:pt>
                <c:pt idx="6">
                  <c:v>2208.9699999999998</c:v>
                </c:pt>
                <c:pt idx="7">
                  <c:v>2485.5500000000002</c:v>
                </c:pt>
                <c:pt idx="8">
                  <c:v>2697.03</c:v>
                </c:pt>
                <c:pt idx="9">
                  <c:v>2904.82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D-4449-BE09-D9CB5183DB6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兴业营业收入（亿元）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598.70000000000005</c:v>
                </c:pt>
                <c:pt idx="1">
                  <c:v>876.19</c:v>
                </c:pt>
                <c:pt idx="2">
                  <c:v>1092.8699999999999</c:v>
                </c:pt>
                <c:pt idx="3">
                  <c:v>1248.98</c:v>
                </c:pt>
                <c:pt idx="4">
                  <c:v>1543.48</c:v>
                </c:pt>
                <c:pt idx="5">
                  <c:v>1570.6</c:v>
                </c:pt>
                <c:pt idx="6">
                  <c:v>1399.75</c:v>
                </c:pt>
                <c:pt idx="7">
                  <c:v>1582.87</c:v>
                </c:pt>
                <c:pt idx="8">
                  <c:v>1813.08</c:v>
                </c:pt>
                <c:pt idx="9">
                  <c:v>2031.37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D-4449-BE09-D9CB5183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862335"/>
        <c:axId val="1064112527"/>
      </c:barChart>
      <c:lineChart>
        <c:grouping val="standard"/>
        <c:varyColors val="0"/>
        <c:ser>
          <c:idx val="3"/>
          <c:order val="2"/>
          <c:tx>
            <c:strRef>
              <c:f>Sheet1!$A$3</c:f>
              <c:strCache>
                <c:ptCount val="1"/>
                <c:pt idx="0">
                  <c:v>招行营业收入同比增长（%）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34.72</c:v>
                </c:pt>
                <c:pt idx="1">
                  <c:v>17.899999999999999</c:v>
                </c:pt>
                <c:pt idx="2">
                  <c:v>16.97</c:v>
                </c:pt>
                <c:pt idx="3">
                  <c:v>25.08</c:v>
                </c:pt>
                <c:pt idx="4">
                  <c:v>21.47</c:v>
                </c:pt>
                <c:pt idx="5">
                  <c:v>3.75</c:v>
                </c:pt>
                <c:pt idx="6">
                  <c:v>5.33</c:v>
                </c:pt>
                <c:pt idx="7">
                  <c:v>12.52</c:v>
                </c:pt>
                <c:pt idx="8">
                  <c:v>8.51</c:v>
                </c:pt>
                <c:pt idx="9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D-4449-BE09-D9CB5183DB62}"/>
            </c:ext>
          </c:extLst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兴业营业收入同比增长（%）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37.770000000000003</c:v>
                </c:pt>
                <c:pt idx="1">
                  <c:v>46.35</c:v>
                </c:pt>
                <c:pt idx="2">
                  <c:v>24.73</c:v>
                </c:pt>
                <c:pt idx="3">
                  <c:v>14.28</c:v>
                </c:pt>
                <c:pt idx="4">
                  <c:v>23.58</c:v>
                </c:pt>
                <c:pt idx="5">
                  <c:v>1.76</c:v>
                </c:pt>
                <c:pt idx="6">
                  <c:v>-10.89</c:v>
                </c:pt>
                <c:pt idx="7">
                  <c:v>13.08</c:v>
                </c:pt>
                <c:pt idx="8">
                  <c:v>14.54</c:v>
                </c:pt>
                <c:pt idx="9">
                  <c:v>12.04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D-4449-BE09-D9CB5183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868735"/>
        <c:axId val="1064112943"/>
      </c:lineChart>
      <c:catAx>
        <c:axId val="106386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112527"/>
        <c:crosses val="autoZero"/>
        <c:auto val="1"/>
        <c:lblAlgn val="ctr"/>
        <c:lblOffset val="100"/>
        <c:noMultiLvlLbl val="0"/>
      </c:catAx>
      <c:valAx>
        <c:axId val="10641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营业收入（亿元）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862335"/>
        <c:crosses val="autoZero"/>
        <c:crossBetween val="between"/>
      </c:valAx>
      <c:valAx>
        <c:axId val="10641129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营业收入同比增长（</a:t>
                </a:r>
                <a:r>
                  <a:rPr lang="en-US" altLang="zh-CN"/>
                  <a:t>%</a:t>
                </a:r>
                <a:r>
                  <a:rPr lang="zh-CN" altLang="en-US"/>
                  <a:t>）              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868735"/>
        <c:crosses val="max"/>
        <c:crossBetween val="between"/>
      </c:valAx>
      <c:catAx>
        <c:axId val="1063868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4112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招行兴业投资平均收益率对比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招行投资平均收益率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(Sheet1!$C$34,Sheet1!$F$34,Sheet1!$I$34,Sheet1!$L$34,Sheet1!$O$34)</c:f>
              <c:numCache>
                <c:formatCode>0.00%</c:formatCode>
                <c:ptCount val="5"/>
                <c:pt idx="0">
                  <c:v>3.5200000000000002E-2</c:v>
                </c:pt>
                <c:pt idx="1">
                  <c:v>3.6299999999999999E-2</c:v>
                </c:pt>
                <c:pt idx="2">
                  <c:v>3.7699999999999997E-2</c:v>
                </c:pt>
                <c:pt idx="3">
                  <c:v>3.6600000000000001E-2</c:v>
                </c:pt>
                <c:pt idx="4">
                  <c:v>3.4200000000000001E-2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0-49A7-9802-97366B3583B2}"/>
            </c:ext>
          </c:extLst>
        </c:ser>
        <c:ser>
          <c:idx val="1"/>
          <c:order val="1"/>
          <c:tx>
            <c:v>兴业投资平均收益率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(Sheet1!$C$39,Sheet1!$F$39,Sheet1!$I$39,Sheet1!$L$39,Sheet1!$O$39)</c:f>
              <c:numCache>
                <c:formatCode>0.00%</c:formatCode>
                <c:ptCount val="5"/>
                <c:pt idx="0">
                  <c:v>5.5399999999999998E-2</c:v>
                </c:pt>
                <c:pt idx="1">
                  <c:v>4.4999999999999998E-2</c:v>
                </c:pt>
                <c:pt idx="2">
                  <c:v>4.8000000000000001E-2</c:v>
                </c:pt>
                <c:pt idx="3">
                  <c:v>4.4600000000000001E-2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0-49A7-9802-97366B35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4943"/>
        <c:axId val="2039624255"/>
      </c:lineChart>
      <c:catAx>
        <c:axId val="1845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624255"/>
        <c:crosses val="autoZero"/>
        <c:auto val="1"/>
        <c:lblAlgn val="ctr"/>
        <c:lblOffset val="100"/>
        <c:noMultiLvlLbl val="0"/>
      </c:catAx>
      <c:valAx>
        <c:axId val="20396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投资平均收益率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solidFill>
            <a:schemeClr val="bg1"/>
          </a:solidFill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招行贷款结构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招行公司贷款占比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Sheet1!$G$20:$K$20</c:f>
              <c:numCache>
                <c:formatCode>0.00%</c:formatCode>
                <c:ptCount val="5"/>
                <c:pt idx="0">
                  <c:v>0.4803</c:v>
                </c:pt>
                <c:pt idx="1">
                  <c:v>0.4667</c:v>
                </c:pt>
                <c:pt idx="2">
                  <c:v>0.45100000000000001</c:v>
                </c:pt>
                <c:pt idx="3">
                  <c:v>0.42349999999999999</c:v>
                </c:pt>
                <c:pt idx="4">
                  <c:v>0.40110000000000001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8-4EFE-9459-5CEDB1E57DC7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招行个人贷款占比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Sheet1!$G$21:$K$21</c:f>
              <c:numCache>
                <c:formatCode>0.00%</c:formatCode>
                <c:ptCount val="5"/>
                <c:pt idx="0">
                  <c:v>0.47229999999999994</c:v>
                </c:pt>
                <c:pt idx="1">
                  <c:v>0.50080000000000002</c:v>
                </c:pt>
                <c:pt idx="2">
                  <c:v>0.51090000000000002</c:v>
                </c:pt>
                <c:pt idx="3">
                  <c:v>0.52610000000000001</c:v>
                </c:pt>
                <c:pt idx="4">
                  <c:v>0.53310000000000002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8-4EFE-9459-5CEDB1E57DC7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招行票据贴现占比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Sheet1!$G$22:$K$22</c:f>
              <c:numCache>
                <c:formatCode>0.00%</c:formatCode>
                <c:ptCount val="5"/>
                <c:pt idx="0">
                  <c:v>4.7400000000000005E-2</c:v>
                </c:pt>
                <c:pt idx="1">
                  <c:v>3.2500000000000001E-2</c:v>
                </c:pt>
                <c:pt idx="2">
                  <c:v>3.8100000000000002E-2</c:v>
                </c:pt>
                <c:pt idx="3">
                  <c:v>5.0300000000000004E-2</c:v>
                </c:pt>
                <c:pt idx="4">
                  <c:v>6.5799999999999997E-2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8-4EFE-9459-5CEDB1E57D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79119"/>
        <c:axId val="1874095871"/>
      </c:barChart>
      <c:catAx>
        <c:axId val="17967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095871"/>
        <c:crosses val="autoZero"/>
        <c:auto val="1"/>
        <c:lblAlgn val="ctr"/>
        <c:lblOffset val="100"/>
        <c:noMultiLvlLbl val="0"/>
      </c:catAx>
      <c:valAx>
        <c:axId val="18740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兴业贷款结构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兴业公司贷款占比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Sheet1!$G$27:$K$27</c:f>
              <c:numCache>
                <c:formatCode>0.00%</c:formatCode>
                <c:ptCount val="5"/>
                <c:pt idx="0">
                  <c:v>0.61130000000000007</c:v>
                </c:pt>
                <c:pt idx="1">
                  <c:v>0.6099</c:v>
                </c:pt>
                <c:pt idx="2">
                  <c:v>0.54810000000000003</c:v>
                </c:pt>
                <c:pt idx="3">
                  <c:v>0.52190000000000003</c:v>
                </c:pt>
                <c:pt idx="4">
                  <c:v>0.51529999999999998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B-45EA-A355-731C2A4CF8C2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兴业个人贷款占比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Sheet1!$G$28:$K$28</c:f>
              <c:numCache>
                <c:formatCode>0.00%</c:formatCode>
                <c:ptCount val="5"/>
                <c:pt idx="0">
                  <c:v>0.36090000000000005</c:v>
                </c:pt>
                <c:pt idx="1">
                  <c:v>0.37469999999999998</c:v>
                </c:pt>
                <c:pt idx="2">
                  <c:v>0.39750000000000002</c:v>
                </c:pt>
                <c:pt idx="3">
                  <c:v>0.42119999999999996</c:v>
                </c:pt>
                <c:pt idx="4">
                  <c:v>0.43229999999999996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B-45EA-A355-731C2A4CF8C2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兴业票据贴现占比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Sheet1!$G$29:$K$29</c:f>
              <c:numCache>
                <c:formatCode>0.00%</c:formatCode>
                <c:ptCount val="5"/>
                <c:pt idx="0">
                  <c:v>2.7900000000000001E-2</c:v>
                </c:pt>
                <c:pt idx="1">
                  <c:v>1.54E-2</c:v>
                </c:pt>
                <c:pt idx="2">
                  <c:v>5.4400000000000004E-2</c:v>
                </c:pt>
                <c:pt idx="3">
                  <c:v>5.6900000000000006E-2</c:v>
                </c:pt>
                <c:pt idx="4">
                  <c:v>5.2400000000000002E-2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B-45EA-A355-731C2A4CF8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679119"/>
        <c:axId val="1874095871"/>
      </c:barChart>
      <c:catAx>
        <c:axId val="17967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095871"/>
        <c:crosses val="autoZero"/>
        <c:auto val="1"/>
        <c:lblAlgn val="ctr"/>
        <c:lblOffset val="100"/>
        <c:noMultiLvlLbl val="0"/>
      </c:catAx>
      <c:valAx>
        <c:axId val="18740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招行兴业零售贷款收益率对比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招行零售贷款收益率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Sheet1!$G$44:$K$44</c:f>
              <c:numCache>
                <c:formatCode>0.00%</c:formatCode>
                <c:ptCount val="5"/>
                <c:pt idx="0">
                  <c:v>6.0600000000000001E-2</c:v>
                </c:pt>
                <c:pt idx="1">
                  <c:v>5.8099999999999999E-2</c:v>
                </c:pt>
                <c:pt idx="2">
                  <c:v>6.0299999999999999E-2</c:v>
                </c:pt>
                <c:pt idx="3">
                  <c:v>6.0699999999999997E-2</c:v>
                </c:pt>
                <c:pt idx="4">
                  <c:v>5.8900000000000001E-2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3-4465-B3F8-0274AED99419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兴业零售贷款收益率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Sheet1!$G$47:$K$47</c:f>
              <c:numCache>
                <c:formatCode>0.00%</c:formatCode>
                <c:ptCount val="5"/>
                <c:pt idx="0">
                  <c:v>4.82E-2</c:v>
                </c:pt>
                <c:pt idx="1">
                  <c:v>4.3700000000000003E-2</c:v>
                </c:pt>
                <c:pt idx="2">
                  <c:v>4.48E-2</c:v>
                </c:pt>
                <c:pt idx="3">
                  <c:v>6.2700000000000006E-2</c:v>
                </c:pt>
                <c:pt idx="4">
                  <c:v>6.59E-2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3-4465-B3F8-0274AED9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4943"/>
        <c:axId val="2039624255"/>
      </c:lineChart>
      <c:catAx>
        <c:axId val="1845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624255"/>
        <c:crosses val="autoZero"/>
        <c:auto val="1"/>
        <c:lblAlgn val="ctr"/>
        <c:lblOffset val="100"/>
        <c:noMultiLvlLbl val="0"/>
      </c:catAx>
      <c:valAx>
        <c:axId val="2039624255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贷款平均收益率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solidFill>
            <a:schemeClr val="bg1">
              <a:alpha val="96000"/>
            </a:schemeClr>
          </a:solidFill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招行兴业对公贷款收益率对比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招行对公贷款收益率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Sheet1!$G$45:$K$45</c:f>
              <c:numCache>
                <c:formatCode>0.00%</c:formatCode>
                <c:ptCount val="5"/>
                <c:pt idx="0">
                  <c:v>4.2500000000000003E-2</c:v>
                </c:pt>
                <c:pt idx="1">
                  <c:v>3.9899999999999998E-2</c:v>
                </c:pt>
                <c:pt idx="2">
                  <c:v>4.24E-2</c:v>
                </c:pt>
                <c:pt idx="3">
                  <c:v>4.3400000000000001E-2</c:v>
                </c:pt>
                <c:pt idx="4">
                  <c:v>3.9800000000000002E-2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3-4FC2-B52F-B19B7E84B73F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兴业对公贷款收益率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Sheet1!$G$48:$K$48</c:f>
              <c:numCache>
                <c:formatCode>0.00%</c:formatCode>
                <c:ptCount val="5"/>
                <c:pt idx="0">
                  <c:v>5.0599999999999999E-2</c:v>
                </c:pt>
                <c:pt idx="1">
                  <c:v>4.7199999999999999E-2</c:v>
                </c:pt>
                <c:pt idx="2">
                  <c:v>4.82E-2</c:v>
                </c:pt>
                <c:pt idx="3">
                  <c:v>4.7100000000000003E-2</c:v>
                </c:pt>
                <c:pt idx="4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3-4FC2-B52F-B19B7E84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4943"/>
        <c:axId val="2039624255"/>
      </c:lineChart>
      <c:catAx>
        <c:axId val="1845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624255"/>
        <c:crosses val="autoZero"/>
        <c:auto val="1"/>
        <c:lblAlgn val="ctr"/>
        <c:lblOffset val="100"/>
        <c:noMultiLvlLbl val="0"/>
      </c:catAx>
      <c:valAx>
        <c:axId val="2039624255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贷款平均收益率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solidFill>
            <a:schemeClr val="bg1">
              <a:alpha val="96000"/>
            </a:schemeClr>
          </a:solidFill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招行兴业贷款不良率对比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招行贷款总不良率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Sheet1!$G$53:$K$53</c:f>
              <c:numCache>
                <c:formatCode>0.00%</c:formatCode>
                <c:ptCount val="5"/>
                <c:pt idx="0">
                  <c:v>1.8700000000000001E-2</c:v>
                </c:pt>
                <c:pt idx="1">
                  <c:v>1.61E-2</c:v>
                </c:pt>
                <c:pt idx="2">
                  <c:v>1.3600000000000001E-2</c:v>
                </c:pt>
                <c:pt idx="3">
                  <c:v>1.1599999999999999E-2</c:v>
                </c:pt>
                <c:pt idx="4">
                  <c:v>1.0700000000000001E-2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0-4F4B-B804-B9405FC828F7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兴业贷款总不良率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Sheet1!$G$58:$K$58</c:f>
              <c:numCache>
                <c:formatCode>0.00%</c:formatCode>
                <c:ptCount val="5"/>
                <c:pt idx="0">
                  <c:v>1.6500000000000001E-2</c:v>
                </c:pt>
                <c:pt idx="1">
                  <c:v>1.5900000000000001E-2</c:v>
                </c:pt>
                <c:pt idx="2">
                  <c:v>1.5700000000000002E-2</c:v>
                </c:pt>
                <c:pt idx="3">
                  <c:v>1.54E-2</c:v>
                </c:pt>
                <c:pt idx="4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0-4F4B-B804-B9405FC8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410047"/>
        <c:axId val="1767610895"/>
      </c:lineChart>
      <c:catAx>
        <c:axId val="176441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610895"/>
        <c:crosses val="autoZero"/>
        <c:auto val="1"/>
        <c:lblAlgn val="ctr"/>
        <c:lblOffset val="100"/>
        <c:noMultiLvlLbl val="0"/>
      </c:catAx>
      <c:valAx>
        <c:axId val="1767610895"/>
        <c:scaling>
          <c:orientation val="minMax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不良率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4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招行兴业对公贷款不良率对比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招行对公贷款不良率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Sheet1!$G$51:$K$51</c:f>
              <c:numCache>
                <c:formatCode>0.00%</c:formatCode>
                <c:ptCount val="5"/>
                <c:pt idx="0">
                  <c:v>2.92E-2</c:v>
                </c:pt>
                <c:pt idx="1">
                  <c:v>2.5000000000000001E-2</c:v>
                </c:pt>
                <c:pt idx="2">
                  <c:v>2.1299999999999999E-2</c:v>
                </c:pt>
                <c:pt idx="3">
                  <c:v>1.84E-2</c:v>
                </c:pt>
                <c:pt idx="4">
                  <c:v>1.5800000000000002E-2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3-4158-8B4C-16F7324DB7A1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兴业对公贷款不良率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Sheet1!$G$56:$K$56</c:f>
              <c:numCache>
                <c:formatCode>0.00%</c:formatCode>
                <c:ptCount val="5"/>
                <c:pt idx="0">
                  <c:v>2.1399999999999999E-2</c:v>
                </c:pt>
                <c:pt idx="1">
                  <c:v>2.12E-2</c:v>
                </c:pt>
                <c:pt idx="2">
                  <c:v>2.4E-2</c:v>
                </c:pt>
                <c:pt idx="3">
                  <c:v>2.35E-2</c:v>
                </c:pt>
                <c:pt idx="4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3-4158-8B4C-16F7324D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410047"/>
        <c:axId val="1767610895"/>
      </c:lineChart>
      <c:catAx>
        <c:axId val="176441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610895"/>
        <c:crosses val="autoZero"/>
        <c:auto val="1"/>
        <c:lblAlgn val="ctr"/>
        <c:lblOffset val="100"/>
        <c:noMultiLvlLbl val="0"/>
      </c:catAx>
      <c:valAx>
        <c:axId val="1767610895"/>
        <c:scaling>
          <c:orientation val="minMax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不良率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4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招行兴业零售贷款不良率对比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招行零售贷款不良率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Sheet1!$G$52:$K$52</c:f>
              <c:numCache>
                <c:formatCode>0.00%</c:formatCode>
                <c:ptCount val="5"/>
                <c:pt idx="0" formatCode="0%">
                  <c:v>0.01</c:v>
                </c:pt>
                <c:pt idx="1">
                  <c:v>8.8999999999999999E-3</c:v>
                </c:pt>
                <c:pt idx="2">
                  <c:v>7.9000000000000008E-3</c:v>
                </c:pt>
                <c:pt idx="3">
                  <c:v>7.3000000000000001E-3</c:v>
                </c:pt>
                <c:pt idx="4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1-4482-BE9D-1C649BFEB0ED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兴业零售贷款不良率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Sheet1!$G$57:$K$57</c:f>
              <c:numCache>
                <c:formatCode>0.00%</c:formatCode>
                <c:ptCount val="5"/>
                <c:pt idx="0">
                  <c:v>9.2999999999999992E-3</c:v>
                </c:pt>
                <c:pt idx="1">
                  <c:v>8.0000000000000002E-3</c:v>
                </c:pt>
                <c:pt idx="2">
                  <c:v>6.4000000000000003E-3</c:v>
                </c:pt>
                <c:pt idx="3">
                  <c:v>7.4999999999999997E-3</c:v>
                </c:pt>
                <c:pt idx="4">
                  <c:v>1.04E-2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1-4482-BE9D-1C649BFE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410047"/>
        <c:axId val="1767610895"/>
      </c:lineChart>
      <c:catAx>
        <c:axId val="176441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610895"/>
        <c:crosses val="autoZero"/>
        <c:auto val="1"/>
        <c:lblAlgn val="ctr"/>
        <c:lblOffset val="100"/>
        <c:noMultiLvlLbl val="0"/>
      </c:catAx>
      <c:valAx>
        <c:axId val="1767610895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不良率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4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招行兴业贷款广义不良率对比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招行贷款广义不良率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Sheet1!$G$55:$K$55</c:f>
              <c:numCache>
                <c:formatCode>0.00%</c:formatCode>
                <c:ptCount val="5"/>
                <c:pt idx="0">
                  <c:v>3.9599999999999996E-2</c:v>
                </c:pt>
                <c:pt idx="1">
                  <c:v>3.2100000000000004E-2</c:v>
                </c:pt>
                <c:pt idx="2">
                  <c:v>2.8700000000000003E-2</c:v>
                </c:pt>
                <c:pt idx="3">
                  <c:v>2.3299999999999998E-2</c:v>
                </c:pt>
                <c:pt idx="4">
                  <c:v>1.8800000000000004E-2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F-4241-8226-8CCCE3FF57A8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兴业贷款广义不良率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Sheet1!$G$60:$K$60</c:f>
              <c:numCache>
                <c:formatCode>0.00%</c:formatCode>
                <c:ptCount val="5"/>
                <c:pt idx="0">
                  <c:v>4.24E-2</c:v>
                </c:pt>
                <c:pt idx="1">
                  <c:v>3.9E-2</c:v>
                </c:pt>
                <c:pt idx="2">
                  <c:v>3.6199999999999996E-2</c:v>
                </c:pt>
                <c:pt idx="3">
                  <c:v>3.32E-2</c:v>
                </c:pt>
                <c:pt idx="4">
                  <c:v>2.6200000000000001E-2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F-4241-8226-8CCCE3FF5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410047"/>
        <c:axId val="1767610895"/>
      </c:lineChart>
      <c:catAx>
        <c:axId val="176441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610895"/>
        <c:crosses val="autoZero"/>
        <c:auto val="1"/>
        <c:lblAlgn val="ctr"/>
        <c:lblOffset val="100"/>
        <c:noMultiLvlLbl val="0"/>
      </c:catAx>
      <c:valAx>
        <c:axId val="1767610895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不良率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4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招行兴业信用卡不良率对比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招行信用卡不良率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Sheet1!$G$62:$K$62</c:f>
              <c:numCache>
                <c:formatCode>0.00%</c:formatCode>
                <c:ptCount val="5"/>
                <c:pt idx="0">
                  <c:v>1.3999999999999999E-2</c:v>
                </c:pt>
                <c:pt idx="1">
                  <c:v>1.11E-2</c:v>
                </c:pt>
                <c:pt idx="2">
                  <c:v>1.11E-2</c:v>
                </c:pt>
                <c:pt idx="3">
                  <c:v>1.3500000000000002E-2</c:v>
                </c:pt>
                <c:pt idx="4">
                  <c:v>1.66E-2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C-43E6-9848-FB694331CA28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兴业信用卡不良率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Sheet1!$G$63:$K$63</c:f>
              <c:numCache>
                <c:formatCode>0.00%</c:formatCode>
                <c:ptCount val="5"/>
                <c:pt idx="0">
                  <c:v>1.44E-2</c:v>
                </c:pt>
                <c:pt idx="1">
                  <c:v>1.29E-2</c:v>
                </c:pt>
                <c:pt idx="2">
                  <c:v>1.06E-2</c:v>
                </c:pt>
                <c:pt idx="3">
                  <c:v>1.47E-2</c:v>
                </c:pt>
                <c:pt idx="4">
                  <c:v>2.1600000000000001E-2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C-43E6-9848-FB694331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84623"/>
        <c:axId val="1767104239"/>
      </c:lineChart>
      <c:catAx>
        <c:axId val="177048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104239"/>
        <c:crosses val="autoZero"/>
        <c:auto val="1"/>
        <c:lblAlgn val="ctr"/>
        <c:lblOffset val="100"/>
        <c:noMultiLvlLbl val="0"/>
      </c:catAx>
      <c:valAx>
        <c:axId val="17671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信用卡不良率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4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招行兴业净息差对比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招行净息差（%）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3.06</c:v>
                </c:pt>
                <c:pt idx="1">
                  <c:v>3.03</c:v>
                </c:pt>
                <c:pt idx="2">
                  <c:v>2.82</c:v>
                </c:pt>
                <c:pt idx="3">
                  <c:v>2.52</c:v>
                </c:pt>
                <c:pt idx="4">
                  <c:v>2.75</c:v>
                </c:pt>
                <c:pt idx="5">
                  <c:v>2.5</c:v>
                </c:pt>
                <c:pt idx="6">
                  <c:v>2.4300000000000002</c:v>
                </c:pt>
                <c:pt idx="7">
                  <c:v>2.57</c:v>
                </c:pt>
                <c:pt idx="8">
                  <c:v>2.59</c:v>
                </c:pt>
                <c:pt idx="9">
                  <c:v>2.4900000000000002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7-4084-B24C-6AEBDBFBE2EE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兴业净息差（%）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2.52</c:v>
                </c:pt>
                <c:pt idx="1">
                  <c:v>2.64</c:v>
                </c:pt>
                <c:pt idx="2">
                  <c:v>2.44</c:v>
                </c:pt>
                <c:pt idx="3">
                  <c:v>2.48</c:v>
                </c:pt>
                <c:pt idx="4">
                  <c:v>2.4500000000000002</c:v>
                </c:pt>
                <c:pt idx="5">
                  <c:v>2.0699999999999998</c:v>
                </c:pt>
                <c:pt idx="6">
                  <c:v>1.73</c:v>
                </c:pt>
                <c:pt idx="7">
                  <c:v>1.83</c:v>
                </c:pt>
                <c:pt idx="8">
                  <c:v>2.25</c:v>
                </c:pt>
                <c:pt idx="9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7-4084-B24C-6AEBDBFB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11551"/>
        <c:axId val="1192267311"/>
      </c:lineChart>
      <c:catAx>
        <c:axId val="114831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2267311"/>
        <c:crosses val="autoZero"/>
        <c:auto val="1"/>
        <c:lblAlgn val="ctr"/>
        <c:lblOffset val="100"/>
        <c:noMultiLvlLbl val="0"/>
      </c:catAx>
      <c:valAx>
        <c:axId val="11922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净息差（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1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招行兴业个人住房贷款不良率对比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招行个人住房贷款不良率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Sheet1!$G$64:$K$64</c:f>
              <c:numCache>
                <c:formatCode>0.00%</c:formatCode>
                <c:ptCount val="5"/>
                <c:pt idx="0">
                  <c:v>4.1999999999999997E-3</c:v>
                </c:pt>
                <c:pt idx="1">
                  <c:v>3.3E-3</c:v>
                </c:pt>
                <c:pt idx="2">
                  <c:v>2.8000000000000004E-3</c:v>
                </c:pt>
                <c:pt idx="3">
                  <c:v>2.5000000000000001E-3</c:v>
                </c:pt>
                <c:pt idx="4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CE4-BF03-95CAE83493C6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兴业个人住房贷款不良率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Sheet1!$G$65:$K$65</c:f>
              <c:numCache>
                <c:formatCode>0.00%</c:formatCode>
                <c:ptCount val="5"/>
                <c:pt idx="0">
                  <c:v>3.4000000000000002E-3</c:v>
                </c:pt>
                <c:pt idx="1">
                  <c:v>3.0000000000000001E-3</c:v>
                </c:pt>
                <c:pt idx="2">
                  <c:v>3.0999999999999999E-3</c:v>
                </c:pt>
                <c:pt idx="3">
                  <c:v>3.3E-3</c:v>
                </c:pt>
                <c:pt idx="4">
                  <c:v>5.3E-3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8-4CE4-BF03-95CAE834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84623"/>
        <c:axId val="1767104239"/>
      </c:lineChart>
      <c:catAx>
        <c:axId val="177048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104239"/>
        <c:crosses val="autoZero"/>
        <c:auto val="1"/>
        <c:lblAlgn val="ctr"/>
        <c:lblOffset val="100"/>
        <c:noMultiLvlLbl val="0"/>
      </c:catAx>
      <c:valAx>
        <c:axId val="17671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信用卡不良率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4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招行兴业新生成不良率对比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招行新生成不良率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Sheet1!$G$71:$K$71</c:f>
              <c:numCache>
                <c:formatCode>0.00%</c:formatCode>
                <c:ptCount val="5"/>
                <c:pt idx="0">
                  <c:v>1.9293732280992529E-2</c:v>
                </c:pt>
                <c:pt idx="1">
                  <c:v>1.0248681362698468E-2</c:v>
                </c:pt>
                <c:pt idx="2">
                  <c:v>8.9696656576068248E-3</c:v>
                </c:pt>
                <c:pt idx="3">
                  <c:v>9.8460133833632099E-3</c:v>
                </c:pt>
                <c:pt idx="4">
                  <c:v>1.1163565532633092E-2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B-4A2A-A117-D0FAA529A1A5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兴业新生成不良率下界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Sheet1!$G$72:$K$72</c:f>
              <c:numCache>
                <c:formatCode>0.00%</c:formatCode>
                <c:ptCount val="5"/>
                <c:pt idx="0">
                  <c:v>1.4406095929732179E-2</c:v>
                </c:pt>
                <c:pt idx="1">
                  <c:v>1.6770512137475085E-2</c:v>
                </c:pt>
                <c:pt idx="2">
                  <c:v>1.238308949783953E-2</c:v>
                </c:pt>
                <c:pt idx="3">
                  <c:v>1.0164317318479908E-2</c:v>
                </c:pt>
                <c:pt idx="4">
                  <c:v>1.228063628023887E-2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B-4A2A-A117-D0FAA529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874415"/>
        <c:axId val="1563925343"/>
      </c:lineChart>
      <c:catAx>
        <c:axId val="188287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925343"/>
        <c:crosses val="autoZero"/>
        <c:auto val="1"/>
        <c:lblAlgn val="ctr"/>
        <c:lblOffset val="100"/>
        <c:noMultiLvlLbl val="0"/>
      </c:catAx>
      <c:valAx>
        <c:axId val="15639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8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招行兴业拨备覆盖率对比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招行拨备覆盖率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Sheet1!$G$74:$K$74</c:f>
              <c:numCache>
                <c:formatCode>0.00%</c:formatCode>
                <c:ptCount val="5"/>
                <c:pt idx="0">
                  <c:v>1.8002</c:v>
                </c:pt>
                <c:pt idx="1">
                  <c:v>2.6211000000000002</c:v>
                </c:pt>
                <c:pt idx="2">
                  <c:v>3.5817999999999999</c:v>
                </c:pt>
                <c:pt idx="3">
                  <c:v>4.2678000000000003</c:v>
                </c:pt>
                <c:pt idx="4">
                  <c:v>4.3768000000000002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D-4673-9896-CF3A6B33C6C1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兴业拨备覆盖率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Sheet1!$G$76:$K$76</c:f>
              <c:numCache>
                <c:formatCode>0.00%</c:formatCode>
                <c:ptCount val="5"/>
                <c:pt idx="0">
                  <c:v>2.1051000000000002</c:v>
                </c:pt>
                <c:pt idx="1">
                  <c:v>2.1177999999999999</c:v>
                </c:pt>
                <c:pt idx="2">
                  <c:v>2.0728</c:v>
                </c:pt>
                <c:pt idx="3">
                  <c:v>1.9913000000000001</c:v>
                </c:pt>
                <c:pt idx="4">
                  <c:v>2.1882999999999999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D-4673-9896-CF3A6B33C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84623"/>
        <c:axId val="1767104239"/>
      </c:lineChart>
      <c:catAx>
        <c:axId val="177048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104239"/>
        <c:crosses val="autoZero"/>
        <c:auto val="1"/>
        <c:lblAlgn val="ctr"/>
        <c:lblOffset val="100"/>
        <c:noMultiLvlLbl val="0"/>
      </c:catAx>
      <c:valAx>
        <c:axId val="17671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拨备覆盖率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4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招行兴业拨备比对比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招行拨备比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Sheet1!$G$75:$K$75</c:f>
              <c:numCache>
                <c:formatCode>0.00%</c:formatCode>
                <c:ptCount val="5"/>
                <c:pt idx="0">
                  <c:v>3.3700000000000001E-2</c:v>
                </c:pt>
                <c:pt idx="1">
                  <c:v>4.2200000000000001E-2</c:v>
                </c:pt>
                <c:pt idx="2">
                  <c:v>4.8800000000000003E-2</c:v>
                </c:pt>
                <c:pt idx="3">
                  <c:v>4.9700000000000001E-2</c:v>
                </c:pt>
                <c:pt idx="4">
                  <c:v>4.6699999999999998E-2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8A2-9E7F-D3D54727D550}"/>
            </c:ext>
          </c:extLst>
        </c:ser>
        <c:ser>
          <c:idx val="1"/>
          <c:order val="1"/>
          <c:tx>
            <c:strRef>
              <c:f>Sheet1!$A$77</c:f>
              <c:strCache>
                <c:ptCount val="1"/>
                <c:pt idx="0">
                  <c:v>兴业拨备比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Sheet1!$G$77:$K$77</c:f>
              <c:numCache>
                <c:formatCode>0.00%</c:formatCode>
                <c:ptCount val="5"/>
                <c:pt idx="0">
                  <c:v>3.4799999999999998E-2</c:v>
                </c:pt>
                <c:pt idx="1">
                  <c:v>3.3700000000000001E-2</c:v>
                </c:pt>
                <c:pt idx="2">
                  <c:v>3.2599999999999997E-2</c:v>
                </c:pt>
                <c:pt idx="3">
                  <c:v>3.0700000000000002E-2</c:v>
                </c:pt>
                <c:pt idx="4">
                  <c:v>2.7400000000000001E-2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48A2-9E7F-D3D54727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84623"/>
        <c:axId val="1767104239"/>
      </c:lineChart>
      <c:catAx>
        <c:axId val="177048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104239"/>
        <c:crosses val="autoZero"/>
        <c:auto val="1"/>
        <c:lblAlgn val="ctr"/>
        <c:lblOffset val="100"/>
        <c:noMultiLvlLbl val="0"/>
      </c:catAx>
      <c:valAx>
        <c:axId val="17671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拨备比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4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招行兴业风险加权资产减值准备率对比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招行风险加权资产减值准备率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Sheet1!$G$80:$K$80</c:f>
              <c:numCache>
                <c:formatCode>0.00%</c:formatCode>
                <c:ptCount val="5"/>
                <c:pt idx="0">
                  <c:v>2.8558273339468979E-2</c:v>
                </c:pt>
                <c:pt idx="1">
                  <c:v>3.8461007453814422E-2</c:v>
                </c:pt>
                <c:pt idx="2">
                  <c:v>4.4790189455502928E-2</c:v>
                </c:pt>
                <c:pt idx="3">
                  <c:v>4.3148051445701573E-2</c:v>
                </c:pt>
                <c:pt idx="4">
                  <c:v>4.1093107766965807E-2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E-455B-BFF6-13C0640FE2FD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兴业风险加权资产减值准备率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Sheet1!$G$83:$K$83</c:f>
              <c:numCache>
                <c:formatCode>0.00%</c:formatCode>
                <c:ptCount val="5"/>
                <c:pt idx="0">
                  <c:v>1.9052227423341925E-2</c:v>
                </c:pt>
                <c:pt idx="1">
                  <c:v>1.8962013664675977E-2</c:v>
                </c:pt>
                <c:pt idx="2">
                  <c:v>2.0200810465716791E-2</c:v>
                </c:pt>
                <c:pt idx="3">
                  <c:v>2.060775717195076E-2</c:v>
                </c:pt>
                <c:pt idx="4">
                  <c:v>1.9185325074032145E-2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E-455B-BFF6-13C0640F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84623"/>
        <c:axId val="1767104239"/>
      </c:lineChart>
      <c:catAx>
        <c:axId val="177048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104239"/>
        <c:crosses val="autoZero"/>
        <c:auto val="1"/>
        <c:lblAlgn val="ctr"/>
        <c:lblOffset val="100"/>
        <c:noMultiLvlLbl val="0"/>
      </c:catAx>
      <c:valAx>
        <c:axId val="17671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风险加权资产减值准备率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4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招商银行计息负债结构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Sheet1!$A$87</c:f>
              <c:strCache>
                <c:ptCount val="1"/>
                <c:pt idx="0">
                  <c:v>招行存款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(Sheet1!$D$87,Sheet1!$G$87,Sheet1!$J$87,Sheet1!$M$87,Sheet1!$P$87)</c:f>
              <c:numCache>
                <c:formatCode>0.00%</c:formatCode>
                <c:ptCount val="5"/>
                <c:pt idx="0">
                  <c:v>0.72797694094677345</c:v>
                </c:pt>
                <c:pt idx="1">
                  <c:v>0.72211499502408738</c:v>
                </c:pt>
                <c:pt idx="2">
                  <c:v>0.7334931851385581</c:v>
                </c:pt>
                <c:pt idx="3">
                  <c:v>0.73776400071088055</c:v>
                </c:pt>
                <c:pt idx="4">
                  <c:v>0.76213576200010635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2-4543-8D4F-76E4CD586725}"/>
            </c:ext>
          </c:extLst>
        </c:ser>
        <c:ser>
          <c:idx val="2"/>
          <c:order val="1"/>
          <c:tx>
            <c:strRef>
              <c:f>Sheet1!$A$88</c:f>
              <c:strCache>
                <c:ptCount val="1"/>
                <c:pt idx="0">
                  <c:v>招行同业和其他金融机构存放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(Sheet1!$D$88,Sheet1!$G$88,Sheet1!$J$88,Sheet1!$M$88,Sheet1!$P$88)</c:f>
              <c:numCache>
                <c:formatCode>0.00%</c:formatCode>
                <c:ptCount val="5"/>
                <c:pt idx="0">
                  <c:v>0.17571325973995416</c:v>
                </c:pt>
                <c:pt idx="1">
                  <c:v>0.1603922821911497</c:v>
                </c:pt>
                <c:pt idx="2">
                  <c:v>0.14826824729487728</c:v>
                </c:pt>
                <c:pt idx="3">
                  <c:v>0.13417201749580721</c:v>
                </c:pt>
                <c:pt idx="4">
                  <c:v>0.13341346988677641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2-4543-8D4F-76E4CD586725}"/>
            </c:ext>
          </c:extLst>
        </c:ser>
        <c:ser>
          <c:idx val="3"/>
          <c:order val="2"/>
          <c:tx>
            <c:strRef>
              <c:f>Sheet1!$A$89</c:f>
              <c:strCache>
                <c:ptCount val="1"/>
                <c:pt idx="0">
                  <c:v>招行应付债券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(Sheet1!$D$89,Sheet1!$G$89,Sheet1!$J$89,Sheet1!$M$89,Sheet1!$P$89)</c:f>
              <c:numCache>
                <c:formatCode>0.00%</c:formatCode>
                <c:ptCount val="5"/>
                <c:pt idx="0">
                  <c:v>6.0622125436696303E-2</c:v>
                </c:pt>
                <c:pt idx="1">
                  <c:v>6.1790545492952223E-2</c:v>
                </c:pt>
                <c:pt idx="2">
                  <c:v>5.843707608977998E-2</c:v>
                </c:pt>
                <c:pt idx="3">
                  <c:v>8.0227195380613042E-2</c:v>
                </c:pt>
                <c:pt idx="4">
                  <c:v>6.4338643088753839E-2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2-4543-8D4F-76E4CD586725}"/>
            </c:ext>
          </c:extLst>
        </c:ser>
        <c:ser>
          <c:idx val="0"/>
          <c:order val="3"/>
          <c:tx>
            <c:strRef>
              <c:f>Sheet1!$A$90</c:f>
              <c:strCache>
                <c:ptCount val="1"/>
                <c:pt idx="0">
                  <c:v>招行向央行借款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(Sheet1!$D$90,Sheet1!$G$90,Sheet1!$J$90,Sheet1!$M$90,Sheet1!$P$90)</c:f>
              <c:numCache>
                <c:formatCode>0.00%</c:formatCode>
                <c:ptCount val="5"/>
                <c:pt idx="0">
                  <c:v>3.5687673876576058E-2</c:v>
                </c:pt>
                <c:pt idx="1">
                  <c:v>5.5702177291810637E-2</c:v>
                </c:pt>
                <c:pt idx="2">
                  <c:v>5.9801491476784659E-2</c:v>
                </c:pt>
                <c:pt idx="3">
                  <c:v>4.7836786412699242E-2</c:v>
                </c:pt>
                <c:pt idx="4">
                  <c:v>4.0112125024363454E-2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2-4543-8D4F-76E4CD5867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8306351"/>
        <c:axId val="1070008879"/>
      </c:barChart>
      <c:catAx>
        <c:axId val="114830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008879"/>
        <c:crosses val="autoZero"/>
        <c:auto val="1"/>
        <c:lblAlgn val="ctr"/>
        <c:lblOffset val="100"/>
        <c:noMultiLvlLbl val="0"/>
      </c:catAx>
      <c:valAx>
        <c:axId val="1070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0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兴业银行计息负债结构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Sheet1!$A$92</c:f>
              <c:strCache>
                <c:ptCount val="1"/>
                <c:pt idx="0">
                  <c:v>兴业存款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(Sheet1!$D$92,Sheet1!$G$92,Sheet1!$J$92,Sheet1!$M$92,Sheet1!$P$92)</c:f>
              <c:numCache>
                <c:formatCode>0.00%</c:formatCode>
                <c:ptCount val="5"/>
                <c:pt idx="0">
                  <c:v>0.46896169535065124</c:v>
                </c:pt>
                <c:pt idx="1">
                  <c:v>0.49711653829116259</c:v>
                </c:pt>
                <c:pt idx="2">
                  <c:v>0.53087987698333206</c:v>
                </c:pt>
                <c:pt idx="3">
                  <c:v>0.58118137674748849</c:v>
                </c:pt>
                <c:pt idx="4">
                  <c:v>0.57890748115973067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C-4A66-8991-B3040F521D90}"/>
            </c:ext>
          </c:extLst>
        </c:ser>
        <c:ser>
          <c:idx val="2"/>
          <c:order val="1"/>
          <c:tx>
            <c:strRef>
              <c:f>Sheet1!$A$93</c:f>
              <c:strCache>
                <c:ptCount val="1"/>
                <c:pt idx="0">
                  <c:v>兴业同业和其他金融机构存放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(Sheet1!$D$93,Sheet1!$G$93,Sheet1!$J$93,Sheet1!$M$93,Sheet1!$P$93)</c:f>
              <c:numCache>
                <c:formatCode>0.00%</c:formatCode>
                <c:ptCount val="5"/>
                <c:pt idx="0">
                  <c:v>0.37367260181182599</c:v>
                </c:pt>
                <c:pt idx="1">
                  <c:v>0.34059728128062378</c:v>
                </c:pt>
                <c:pt idx="2">
                  <c:v>0.31046401245026328</c:v>
                </c:pt>
                <c:pt idx="3">
                  <c:v>0.25318277760339997</c:v>
                </c:pt>
                <c:pt idx="4">
                  <c:v>0.25897064041431339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C-4A66-8991-B3040F521D90}"/>
            </c:ext>
          </c:extLst>
        </c:ser>
        <c:ser>
          <c:idx val="3"/>
          <c:order val="2"/>
          <c:tx>
            <c:strRef>
              <c:f>Sheet1!$A$94</c:f>
              <c:strCache>
                <c:ptCount val="1"/>
                <c:pt idx="0">
                  <c:v>兴业应付债券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(Sheet1!$D$94,Sheet1!$G$94,Sheet1!$J$94,Sheet1!$M$94,Sheet1!$P$94)</c:f>
              <c:numCache>
                <c:formatCode>0.00%</c:formatCode>
                <c:ptCount val="5"/>
                <c:pt idx="0">
                  <c:v>0.13182662271238516</c:v>
                </c:pt>
                <c:pt idx="1">
                  <c:v>0.12315521035940061</c:v>
                </c:pt>
                <c:pt idx="2">
                  <c:v>0.11506791655776226</c:v>
                </c:pt>
                <c:pt idx="3">
                  <c:v>0.13077258836140354</c:v>
                </c:pt>
                <c:pt idx="4">
                  <c:v>0.13681157548038225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C-4A66-8991-B3040F521D90}"/>
            </c:ext>
          </c:extLst>
        </c:ser>
        <c:ser>
          <c:idx val="0"/>
          <c:order val="3"/>
          <c:tx>
            <c:strRef>
              <c:f>Sheet1!$A$95</c:f>
              <c:strCache>
                <c:ptCount val="1"/>
                <c:pt idx="0">
                  <c:v>兴业向央行借款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(Sheet1!$D$95,Sheet1!$G$95,Sheet1!$J$95,Sheet1!$M$95,Sheet1!$P$95)</c:f>
              <c:numCache>
                <c:formatCode>0.00%</c:formatCode>
                <c:ptCount val="5"/>
                <c:pt idx="0">
                  <c:v>2.55390801251376E-2</c:v>
                </c:pt>
                <c:pt idx="1">
                  <c:v>3.9130970068813019E-2</c:v>
                </c:pt>
                <c:pt idx="2">
                  <c:v>4.3588194008642486E-2</c:v>
                </c:pt>
                <c:pt idx="3">
                  <c:v>3.4863257287707984E-2</c:v>
                </c:pt>
                <c:pt idx="4">
                  <c:v>2.5310302945573737E-2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C-4A66-8991-B3040F521D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8306351"/>
        <c:axId val="1070008879"/>
      </c:barChart>
      <c:catAx>
        <c:axId val="114830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008879"/>
        <c:crosses val="autoZero"/>
        <c:auto val="1"/>
        <c:lblAlgn val="ctr"/>
        <c:lblOffset val="100"/>
        <c:noMultiLvlLbl val="0"/>
      </c:catAx>
      <c:valAx>
        <c:axId val="1070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0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招行兴业存款平均成本率对比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招行存款平均成本率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(Sheet1!$C$87,Sheet1!$F$87,Sheet1!$I$87,Sheet1!$L$87,Sheet1!$O$87)</c:f>
              <c:numCache>
                <c:formatCode>0.00%</c:formatCode>
                <c:ptCount val="5"/>
                <c:pt idx="0">
                  <c:v>1.2699999999999999E-2</c:v>
                </c:pt>
                <c:pt idx="1">
                  <c:v>1.2699999999999999E-2</c:v>
                </c:pt>
                <c:pt idx="2">
                  <c:v>1.4500000000000001E-2</c:v>
                </c:pt>
                <c:pt idx="3">
                  <c:v>1.5800000000000002E-2</c:v>
                </c:pt>
                <c:pt idx="4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F-49A2-AD08-56B769F2B6E2}"/>
            </c:ext>
          </c:extLst>
        </c:ser>
        <c:ser>
          <c:idx val="1"/>
          <c:order val="1"/>
          <c:tx>
            <c:v>兴业存款平均成本率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(Sheet1!$C$92,Sheet1!$F$92,Sheet1!$I$92,Sheet1!$L$92,Sheet1!$O$92)</c:f>
              <c:numCache>
                <c:formatCode>0.00%</c:formatCode>
                <c:ptCount val="5"/>
                <c:pt idx="0">
                  <c:v>1.7000000000000001E-2</c:v>
                </c:pt>
                <c:pt idx="1">
                  <c:v>1.89E-2</c:v>
                </c:pt>
                <c:pt idx="2">
                  <c:v>2.1899999999999999E-2</c:v>
                </c:pt>
                <c:pt idx="3">
                  <c:v>2.3900000000000001E-2</c:v>
                </c:pt>
                <c:pt idx="4">
                  <c:v>2.2599999999999999E-2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F-49A2-AD08-56B769F2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4943"/>
        <c:axId val="2039624255"/>
      </c:lineChart>
      <c:catAx>
        <c:axId val="1845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624255"/>
        <c:crosses val="autoZero"/>
        <c:auto val="1"/>
        <c:lblAlgn val="ctr"/>
        <c:lblOffset val="100"/>
        <c:noMultiLvlLbl val="0"/>
      </c:catAx>
      <c:valAx>
        <c:axId val="20396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存款平均收益率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solidFill>
            <a:schemeClr val="bg1"/>
          </a:solidFill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招行兴业同业负债平均成本率对比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招行同业负债平均成本率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(Sheet1!$C$88,Sheet1!$F$88,Sheet1!$I$88,Sheet1!$L$88,Sheet1!$O$88)</c:f>
              <c:numCache>
                <c:formatCode>0.00%</c:formatCode>
                <c:ptCount val="5"/>
                <c:pt idx="0">
                  <c:v>2.3099999999999999E-2</c:v>
                </c:pt>
                <c:pt idx="1">
                  <c:v>2.7400000000000001E-2</c:v>
                </c:pt>
                <c:pt idx="2">
                  <c:v>2.6700000000000002E-2</c:v>
                </c:pt>
                <c:pt idx="3">
                  <c:v>2.2599999999999999E-2</c:v>
                </c:pt>
                <c:pt idx="4">
                  <c:v>1.6400000000000001E-2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A-488A-9773-05F11199363C}"/>
            </c:ext>
          </c:extLst>
        </c:ser>
        <c:ser>
          <c:idx val="1"/>
          <c:order val="1"/>
          <c:tx>
            <c:v>兴业同业负债平均成本率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(Sheet1!$C$93,Sheet1!$F$93,Sheet1!$I$93,Sheet1!$L$93,Sheet1!$O$93)</c:f>
              <c:numCache>
                <c:formatCode>0.00%</c:formatCode>
                <c:ptCount val="5"/>
                <c:pt idx="0">
                  <c:v>2.92E-2</c:v>
                </c:pt>
                <c:pt idx="1">
                  <c:v>3.7100000000000001E-2</c:v>
                </c:pt>
                <c:pt idx="2">
                  <c:v>3.6600000000000001E-2</c:v>
                </c:pt>
                <c:pt idx="3">
                  <c:v>2.8299999999999999E-2</c:v>
                </c:pt>
                <c:pt idx="4">
                  <c:v>2.1700000000000001E-2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A-488A-9773-05F11199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4943"/>
        <c:axId val="2039624255"/>
      </c:lineChart>
      <c:catAx>
        <c:axId val="1845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624255"/>
        <c:crosses val="autoZero"/>
        <c:auto val="1"/>
        <c:lblAlgn val="ctr"/>
        <c:lblOffset val="100"/>
        <c:noMultiLvlLbl val="0"/>
      </c:catAx>
      <c:valAx>
        <c:axId val="20396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同业负债平均收益率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solidFill>
            <a:schemeClr val="bg1"/>
          </a:solidFill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招行兴业应付债券平均成本率对比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招行应付债券平均成本率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(Sheet1!$C$89,Sheet1!$F$89,Sheet1!$I$89,Sheet1!$L$89,Sheet1!$O$89)</c:f>
              <c:numCache>
                <c:formatCode>0.00%</c:formatCode>
                <c:ptCount val="5"/>
                <c:pt idx="0">
                  <c:v>3.2899999999999999E-2</c:v>
                </c:pt>
                <c:pt idx="1">
                  <c:v>3.9600000000000003E-2</c:v>
                </c:pt>
                <c:pt idx="2">
                  <c:v>4.2700000000000002E-2</c:v>
                </c:pt>
                <c:pt idx="3">
                  <c:v>3.5000000000000003E-2</c:v>
                </c:pt>
                <c:pt idx="4">
                  <c:v>3.2300000000000002E-2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4463-90BF-3D7F5174B21E}"/>
            </c:ext>
          </c:extLst>
        </c:ser>
        <c:ser>
          <c:idx val="1"/>
          <c:order val="1"/>
          <c:tx>
            <c:v>兴业应付债券平均成本率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(Sheet1!$C$94,Sheet1!$F$94,Sheet1!$I$94,Sheet1!$L$94,Sheet1!$O$94)</c:f>
              <c:numCache>
                <c:formatCode>0.00%</c:formatCode>
                <c:ptCount val="5"/>
                <c:pt idx="0">
                  <c:v>3.3099999999999997E-2</c:v>
                </c:pt>
                <c:pt idx="1">
                  <c:v>3.95E-2</c:v>
                </c:pt>
                <c:pt idx="2">
                  <c:v>3.9899999999999998E-2</c:v>
                </c:pt>
                <c:pt idx="3">
                  <c:v>3.4000000000000002E-2</c:v>
                </c:pt>
                <c:pt idx="4">
                  <c:v>2.9899999999999999E-2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4463-90BF-3D7F5174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4943"/>
        <c:axId val="2039624255"/>
      </c:lineChart>
      <c:catAx>
        <c:axId val="1845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624255"/>
        <c:crosses val="autoZero"/>
        <c:auto val="1"/>
        <c:lblAlgn val="ctr"/>
        <c:lblOffset val="100"/>
        <c:noMultiLvlLbl val="0"/>
      </c:catAx>
      <c:valAx>
        <c:axId val="20396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应付债券平均收益率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solidFill>
            <a:schemeClr val="bg1"/>
          </a:solidFill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招行兴业生息资产平均收益率对比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招行生息资产平均收益率（%）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Sheet1!$D$10:$K$10</c:f>
              <c:numCache>
                <c:formatCode>General</c:formatCode>
                <c:ptCount val="8"/>
                <c:pt idx="0">
                  <c:v>4.95</c:v>
                </c:pt>
                <c:pt idx="1">
                  <c:v>5.0199999999999996</c:v>
                </c:pt>
                <c:pt idx="2">
                  <c:v>4.72</c:v>
                </c:pt>
                <c:pt idx="3">
                  <c:v>4</c:v>
                </c:pt>
                <c:pt idx="4">
                  <c:v>4.0599999999999996</c:v>
                </c:pt>
                <c:pt idx="5">
                  <c:v>4.34</c:v>
                </c:pt>
                <c:pt idx="6">
                  <c:v>4.38</c:v>
                </c:pt>
                <c:pt idx="7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3-4E1E-92A8-B00B91BB9AA3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兴业生息资产平均收益率（%）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Sheet1!$D$11:$K$11</c:f>
              <c:numCache>
                <c:formatCode>General</c:formatCode>
                <c:ptCount val="8"/>
                <c:pt idx="0">
                  <c:v>5.39</c:v>
                </c:pt>
                <c:pt idx="1">
                  <c:v>5.69</c:v>
                </c:pt>
                <c:pt idx="2">
                  <c:v>5.24</c:v>
                </c:pt>
                <c:pt idx="3">
                  <c:v>4.4000000000000004</c:v>
                </c:pt>
                <c:pt idx="4">
                  <c:v>4.25</c:v>
                </c:pt>
                <c:pt idx="5">
                  <c:v>4.4400000000000004</c:v>
                </c:pt>
                <c:pt idx="6">
                  <c:v>4.62</c:v>
                </c:pt>
                <c:pt idx="7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3-4E1E-92A8-B00B91BB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856047"/>
        <c:axId val="989048479"/>
      </c:lineChart>
      <c:catAx>
        <c:axId val="119085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048479"/>
        <c:crosses val="autoZero"/>
        <c:auto val="1"/>
        <c:lblAlgn val="ctr"/>
        <c:lblOffset val="100"/>
        <c:noMultiLvlLbl val="0"/>
      </c:catAx>
      <c:valAx>
        <c:axId val="9890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生息资产平均收益率（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8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招行存款结构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招行对公存款占比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Sheet2!$B$2:$F$2</c:f>
              <c:numCache>
                <c:formatCode>0.00%</c:formatCode>
                <c:ptCount val="5"/>
                <c:pt idx="0">
                  <c:v>0.66209999999999991</c:v>
                </c:pt>
                <c:pt idx="1">
                  <c:v>0.67069999999999996</c:v>
                </c:pt>
                <c:pt idx="2">
                  <c:v>0.64480000000000004</c:v>
                </c:pt>
                <c:pt idx="3">
                  <c:v>0.62709999999999999</c:v>
                </c:pt>
                <c:pt idx="4">
                  <c:v>0.63890000000000002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7-475A-8699-74FC501E092A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招行零售存款占比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Sheet2!$B$3:$F$3</c:f>
              <c:numCache>
                <c:formatCode>0.00%</c:formatCode>
                <c:ptCount val="5"/>
                <c:pt idx="0">
                  <c:v>0.33789999999999998</c:v>
                </c:pt>
                <c:pt idx="1">
                  <c:v>0.32929999999999998</c:v>
                </c:pt>
                <c:pt idx="2">
                  <c:v>0.35520000000000002</c:v>
                </c:pt>
                <c:pt idx="3">
                  <c:v>0.37290000000000001</c:v>
                </c:pt>
                <c:pt idx="4">
                  <c:v>0.36109999999999998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7-475A-8699-74FC501E09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6064240"/>
        <c:axId val="1110460336"/>
      </c:barChart>
      <c:catAx>
        <c:axId val="123606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460336"/>
        <c:crosses val="autoZero"/>
        <c:auto val="1"/>
        <c:lblAlgn val="ctr"/>
        <c:lblOffset val="100"/>
        <c:noMultiLvlLbl val="0"/>
      </c:catAx>
      <c:valAx>
        <c:axId val="11104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0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兴业存款结构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兴业对公存款占比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Sheet2!$B$6:$F$6</c:f>
              <c:numCache>
                <c:formatCode>0.00%</c:formatCode>
                <c:ptCount val="5"/>
                <c:pt idx="0">
                  <c:v>0.79659999999999997</c:v>
                </c:pt>
                <c:pt idx="1">
                  <c:v>0.79590000000000005</c:v>
                </c:pt>
                <c:pt idx="2">
                  <c:v>0.76989999999999992</c:v>
                </c:pt>
                <c:pt idx="3">
                  <c:v>0.74639999999999995</c:v>
                </c:pt>
                <c:pt idx="4">
                  <c:v>0.74250000000000005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A-41D9-ABE7-66990B2A3E12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兴业零售存款占比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Sheet2!$B$7:$F$7</c:f>
              <c:numCache>
                <c:formatCode>0.00%</c:formatCode>
                <c:ptCount val="5"/>
                <c:pt idx="0">
                  <c:v>0.13019999999999998</c:v>
                </c:pt>
                <c:pt idx="1">
                  <c:v>0.13650000000000001</c:v>
                </c:pt>
                <c:pt idx="2">
                  <c:v>0.15909999999999999</c:v>
                </c:pt>
                <c:pt idx="3">
                  <c:v>0.17600000000000002</c:v>
                </c:pt>
                <c:pt idx="4">
                  <c:v>0.1797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A-41D9-ABE7-66990B2A3E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6064240"/>
        <c:axId val="1110460336"/>
      </c:barChart>
      <c:catAx>
        <c:axId val="123606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460336"/>
        <c:crosses val="autoZero"/>
        <c:auto val="1"/>
        <c:lblAlgn val="ctr"/>
        <c:lblOffset val="100"/>
        <c:noMultiLvlLbl val="0"/>
      </c:catAx>
      <c:valAx>
        <c:axId val="11104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0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招行兴业对公存款成本率对比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招行对公存款成本率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Sheet2!$B$4:$F$4</c:f>
              <c:numCache>
                <c:formatCode>0.00%</c:formatCode>
                <c:ptCount val="5"/>
                <c:pt idx="0">
                  <c:v>1.46E-2</c:v>
                </c:pt>
                <c:pt idx="1">
                  <c:v>1.4999999999999999E-2</c:v>
                </c:pt>
                <c:pt idx="2">
                  <c:v>1.67E-2</c:v>
                </c:pt>
                <c:pt idx="3">
                  <c:v>1.7500000000000002E-2</c:v>
                </c:pt>
                <c:pt idx="4">
                  <c:v>1.7299999999999999E-2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7-40E4-B01E-5A95C945A118}"/>
            </c:ext>
          </c:extLst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兴业对公存款成本率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Sheet2!$B$8:$F$8</c:f>
              <c:numCache>
                <c:formatCode>0.00%</c:formatCode>
                <c:ptCount val="5"/>
                <c:pt idx="0">
                  <c:v>1.72E-2</c:v>
                </c:pt>
                <c:pt idx="1">
                  <c:v>1.9299999999999998E-2</c:v>
                </c:pt>
                <c:pt idx="2">
                  <c:v>2.2499999999999999E-2</c:v>
                </c:pt>
                <c:pt idx="3">
                  <c:v>2.4199999999999999E-2</c:v>
                </c:pt>
                <c:pt idx="4">
                  <c:v>2.2499999999999999E-2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7-40E4-B01E-5A95C945A1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641632"/>
        <c:axId val="776756288"/>
      </c:lineChart>
      <c:catAx>
        <c:axId val="14196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56288"/>
        <c:crosses val="autoZero"/>
        <c:auto val="1"/>
        <c:lblAlgn val="ctr"/>
        <c:lblOffset val="100"/>
        <c:noMultiLvlLbl val="0"/>
      </c:catAx>
      <c:valAx>
        <c:axId val="7767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对公存款成本率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招行兴业零售存款成本率对比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招行零售存款成本率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Sheet2!$B$5:$F$5</c:f>
              <c:numCache>
                <c:formatCode>0.00%</c:formatCode>
                <c:ptCount val="5"/>
                <c:pt idx="0">
                  <c:v>9.0000000000000011E-3</c:v>
                </c:pt>
                <c:pt idx="1">
                  <c:v>8.0000000000000002E-3</c:v>
                </c:pt>
                <c:pt idx="2">
                  <c:v>1.03E-2</c:v>
                </c:pt>
                <c:pt idx="3">
                  <c:v>1.2800000000000001E-2</c:v>
                </c:pt>
                <c:pt idx="4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C-48E2-933A-76B6BE7E7698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兴业零售存款成本率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Sheet2!$B$9:$F$9</c:f>
              <c:numCache>
                <c:formatCode>0.00%</c:formatCode>
                <c:ptCount val="5"/>
                <c:pt idx="0">
                  <c:v>1.5600000000000001E-2</c:v>
                </c:pt>
                <c:pt idx="1">
                  <c:v>1.67E-2</c:v>
                </c:pt>
                <c:pt idx="2">
                  <c:v>1.84E-2</c:v>
                </c:pt>
                <c:pt idx="3">
                  <c:v>2.2499999999999999E-2</c:v>
                </c:pt>
                <c:pt idx="4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C-48E2-933A-76B6BE7E76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641632"/>
        <c:axId val="776756288"/>
      </c:lineChart>
      <c:catAx>
        <c:axId val="14196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56288"/>
        <c:crosses val="autoZero"/>
        <c:auto val="1"/>
        <c:lblAlgn val="ctr"/>
        <c:lblOffset val="100"/>
        <c:noMultiLvlLbl val="0"/>
      </c:catAx>
      <c:valAx>
        <c:axId val="7767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零售存款成本率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招行存款结构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Sheet2!$P$2</c:f>
              <c:strCache>
                <c:ptCount val="1"/>
                <c:pt idx="0">
                  <c:v>招行对公活期占比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Sheet2!$Q$1:$U$1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Sheet2!$Q$2:$U$2</c:f>
              <c:numCache>
                <c:formatCode>0.00%</c:formatCode>
                <c:ptCount val="5"/>
                <c:pt idx="0">
                  <c:v>0.37909999999999999</c:v>
                </c:pt>
                <c:pt idx="1">
                  <c:v>0.38919999999999999</c:v>
                </c:pt>
                <c:pt idx="2">
                  <c:v>0.41249999999999998</c:v>
                </c:pt>
                <c:pt idx="3">
                  <c:v>0.3493</c:v>
                </c:pt>
                <c:pt idx="4">
                  <c:v>0.4098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7-40D3-91A5-45B1A23E9143}"/>
            </c:ext>
          </c:extLst>
        </c:ser>
        <c:ser>
          <c:idx val="1"/>
          <c:order val="1"/>
          <c:tx>
            <c:strRef>
              <c:f>Sheet2!$P$3</c:f>
              <c:strCache>
                <c:ptCount val="1"/>
                <c:pt idx="0">
                  <c:v>招行对公定期占比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Sheet2!$Q$1:$U$1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Sheet2!$Q$3:$U$3</c:f>
              <c:numCache>
                <c:formatCode>0.00%</c:formatCode>
                <c:ptCount val="5"/>
                <c:pt idx="0">
                  <c:v>0.28299999999999997</c:v>
                </c:pt>
                <c:pt idx="1">
                  <c:v>0.28149999999999997</c:v>
                </c:pt>
                <c:pt idx="2">
                  <c:v>0.23230000000000001</c:v>
                </c:pt>
                <c:pt idx="3">
                  <c:v>0.27789999999999998</c:v>
                </c:pt>
                <c:pt idx="4">
                  <c:v>0.2291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7-40D3-91A5-45B1A23E9143}"/>
            </c:ext>
          </c:extLst>
        </c:ser>
        <c:ser>
          <c:idx val="2"/>
          <c:order val="2"/>
          <c:tx>
            <c:strRef>
              <c:f>Sheet2!$P$4</c:f>
              <c:strCache>
                <c:ptCount val="1"/>
                <c:pt idx="0">
                  <c:v>招行零售活期占比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Sheet2!$Q$1:$U$1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Sheet2!$Q$4:$U$4</c:f>
              <c:numCache>
                <c:formatCode>0.00%</c:formatCode>
                <c:ptCount val="5"/>
                <c:pt idx="0">
                  <c:v>0.25030000000000002</c:v>
                </c:pt>
                <c:pt idx="1">
                  <c:v>0.2392</c:v>
                </c:pt>
                <c:pt idx="2">
                  <c:v>0.2409</c:v>
                </c:pt>
                <c:pt idx="3">
                  <c:v>0.24179999999999999</c:v>
                </c:pt>
                <c:pt idx="4">
                  <c:v>0.24879999999999999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7-40D3-91A5-45B1A23E9143}"/>
            </c:ext>
          </c:extLst>
        </c:ser>
        <c:ser>
          <c:idx val="3"/>
          <c:order val="3"/>
          <c:tx>
            <c:strRef>
              <c:f>Sheet2!$P$5</c:f>
              <c:strCache>
                <c:ptCount val="1"/>
                <c:pt idx="0">
                  <c:v>招行零售定期占比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Sheet2!$Q$1:$U$1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Sheet2!$Q$5:$U$5</c:f>
              <c:numCache>
                <c:formatCode>0.00%</c:formatCode>
                <c:ptCount val="5"/>
                <c:pt idx="0">
                  <c:v>8.7599999999999997E-2</c:v>
                </c:pt>
                <c:pt idx="1">
                  <c:v>9.01E-2</c:v>
                </c:pt>
                <c:pt idx="2">
                  <c:v>0.1143</c:v>
                </c:pt>
                <c:pt idx="3">
                  <c:v>0.13100000000000001</c:v>
                </c:pt>
                <c:pt idx="4">
                  <c:v>0.1123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A7-40D3-91A5-45B1A23E91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8438256"/>
        <c:axId val="1005814656"/>
      </c:barChart>
      <c:catAx>
        <c:axId val="141843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814656"/>
        <c:crosses val="autoZero"/>
        <c:auto val="1"/>
        <c:lblAlgn val="ctr"/>
        <c:lblOffset val="100"/>
        <c:noMultiLvlLbl val="0"/>
      </c:catAx>
      <c:valAx>
        <c:axId val="10058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4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兴业存款结构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Sheet2!$P$6</c:f>
              <c:strCache>
                <c:ptCount val="1"/>
                <c:pt idx="0">
                  <c:v>兴业对公活期占比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Sheet2!$Q$1:$U$1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Sheet2!$Q$6:$U$6</c:f>
              <c:numCache>
                <c:formatCode>0.00%</c:formatCode>
                <c:ptCount val="5"/>
                <c:pt idx="0">
                  <c:v>0.35980000000000001</c:v>
                </c:pt>
                <c:pt idx="1">
                  <c:v>0.35099999999999998</c:v>
                </c:pt>
                <c:pt idx="2">
                  <c:v>0.30309999999999998</c:v>
                </c:pt>
                <c:pt idx="3">
                  <c:v>0.31309999999999999</c:v>
                </c:pt>
                <c:pt idx="4">
                  <c:v>0.31909999999999999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B-4427-B615-478ACF6D258C}"/>
            </c:ext>
          </c:extLst>
        </c:ser>
        <c:ser>
          <c:idx val="1"/>
          <c:order val="1"/>
          <c:tx>
            <c:strRef>
              <c:f>Sheet2!$P$7</c:f>
              <c:strCache>
                <c:ptCount val="1"/>
                <c:pt idx="0">
                  <c:v>兴业对公定期占比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Sheet2!$Q$1:$U$1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Sheet2!$Q$7:$U$7</c:f>
              <c:numCache>
                <c:formatCode>0.00%</c:formatCode>
                <c:ptCount val="5"/>
                <c:pt idx="0">
                  <c:v>0.43669999999999998</c:v>
                </c:pt>
                <c:pt idx="1">
                  <c:v>0.44490000000000002</c:v>
                </c:pt>
                <c:pt idx="2">
                  <c:v>0.46679999999999999</c:v>
                </c:pt>
                <c:pt idx="3">
                  <c:v>0.43330000000000002</c:v>
                </c:pt>
                <c:pt idx="4">
                  <c:v>0.4234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B-4427-B615-478ACF6D258C}"/>
            </c:ext>
          </c:extLst>
        </c:ser>
        <c:ser>
          <c:idx val="2"/>
          <c:order val="2"/>
          <c:tx>
            <c:strRef>
              <c:f>Sheet2!$P$8</c:f>
              <c:strCache>
                <c:ptCount val="1"/>
                <c:pt idx="0">
                  <c:v>兴业零售活期占比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Sheet2!$Q$1:$U$1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Sheet2!$Q$8:$U$8</c:f>
              <c:numCache>
                <c:formatCode>0.00%</c:formatCode>
                <c:ptCount val="5"/>
                <c:pt idx="0">
                  <c:v>7.9899999999999999E-2</c:v>
                </c:pt>
                <c:pt idx="1">
                  <c:v>7.3599999999999999E-2</c:v>
                </c:pt>
                <c:pt idx="2">
                  <c:v>7.6700000000000004E-2</c:v>
                </c:pt>
                <c:pt idx="3">
                  <c:v>7.6300000000000007E-2</c:v>
                </c:pt>
                <c:pt idx="4">
                  <c:v>8.0299999999999996E-2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B-4427-B615-478ACF6D258C}"/>
            </c:ext>
          </c:extLst>
        </c:ser>
        <c:ser>
          <c:idx val="3"/>
          <c:order val="3"/>
          <c:tx>
            <c:strRef>
              <c:f>Sheet2!$P$9</c:f>
              <c:strCache>
                <c:ptCount val="1"/>
                <c:pt idx="0">
                  <c:v>兴业零售定期占比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Sheet2!$Q$1:$U$1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Sheet2!$Q$9:$U$9</c:f>
              <c:numCache>
                <c:formatCode>0.00%</c:formatCode>
                <c:ptCount val="5"/>
                <c:pt idx="0">
                  <c:v>5.0299999999999997E-2</c:v>
                </c:pt>
                <c:pt idx="1">
                  <c:v>6.2899999999999998E-2</c:v>
                </c:pt>
                <c:pt idx="2">
                  <c:v>8.2400000000000001E-2</c:v>
                </c:pt>
                <c:pt idx="3">
                  <c:v>9.9699999999999997E-2</c:v>
                </c:pt>
                <c:pt idx="4">
                  <c:v>9.9400000000000002E-2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5B-4427-B615-478ACF6D25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0043472"/>
        <c:axId val="1475428048"/>
      </c:barChart>
      <c:catAx>
        <c:axId val="147004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428048"/>
        <c:crosses val="autoZero"/>
        <c:auto val="1"/>
        <c:lblAlgn val="ctr"/>
        <c:lblOffset val="100"/>
        <c:noMultiLvlLbl val="0"/>
      </c:catAx>
      <c:valAx>
        <c:axId val="1475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00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招行兴业零售活期成本率对比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招行零售活期成本率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Sheet2!$B$13:$F$13</c:f>
              <c:numCache>
                <c:formatCode>0.00%</c:formatCode>
                <c:ptCount val="5"/>
                <c:pt idx="0">
                  <c:v>3.7000000000000002E-3</c:v>
                </c:pt>
                <c:pt idx="1">
                  <c:v>3.7000000000000002E-3</c:v>
                </c:pt>
                <c:pt idx="2">
                  <c:v>3.3E-3</c:v>
                </c:pt>
                <c:pt idx="3">
                  <c:v>3.7000000000000002E-3</c:v>
                </c:pt>
                <c:pt idx="4">
                  <c:v>3.4999999999999996E-3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1F9-8C5E-28B2CFC4F3F5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兴业零售活期成本率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Sheet2!$B$14:$F$14</c:f>
              <c:numCache>
                <c:formatCode>0.00%</c:formatCode>
                <c:ptCount val="5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3.0999999999999999E-3</c:v>
                </c:pt>
                <c:pt idx="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F-41F9-8C5E-28B2CFC4F3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641632"/>
        <c:axId val="776756288"/>
      </c:lineChart>
      <c:catAx>
        <c:axId val="14196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56288"/>
        <c:crosses val="autoZero"/>
        <c:auto val="1"/>
        <c:lblAlgn val="ctr"/>
        <c:lblOffset val="100"/>
        <c:noMultiLvlLbl val="0"/>
      </c:catAx>
      <c:valAx>
        <c:axId val="776756288"/>
        <c:scaling>
          <c:orientation val="minMax"/>
          <c:min val="2.800000000000000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零售活期成本率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招行兴业对公活期成本率对比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Sheet2!$I$13</c:f>
              <c:strCache>
                <c:ptCount val="1"/>
                <c:pt idx="0">
                  <c:v>招行对公活期成本率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Sheet2!$J$1:$N$1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Sheet2!$J$13:$N$13</c:f>
              <c:numCache>
                <c:formatCode>0.00%</c:formatCode>
                <c:ptCount val="5"/>
                <c:pt idx="0">
                  <c:v>6.6E-3</c:v>
                </c:pt>
                <c:pt idx="1">
                  <c:v>7.3000000000000001E-3</c:v>
                </c:pt>
                <c:pt idx="2">
                  <c:v>8.1000000000000013E-3</c:v>
                </c:pt>
                <c:pt idx="3">
                  <c:v>8.199999999999999E-3</c:v>
                </c:pt>
                <c:pt idx="4">
                  <c:v>8.6999999999999994E-3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F-4C63-BB5D-E8A15860C843}"/>
            </c:ext>
          </c:extLst>
        </c:ser>
        <c:ser>
          <c:idx val="2"/>
          <c:order val="1"/>
          <c:tx>
            <c:strRef>
              <c:f>Sheet2!$I$14</c:f>
              <c:strCache>
                <c:ptCount val="1"/>
                <c:pt idx="0">
                  <c:v>兴业对公活期成本率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Sheet2!$J$1:$N$1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Sheet2!$J$14:$N$14</c:f>
              <c:numCache>
                <c:formatCode>0.00%</c:formatCode>
                <c:ptCount val="5"/>
                <c:pt idx="0">
                  <c:v>6.3E-3</c:v>
                </c:pt>
                <c:pt idx="1">
                  <c:v>6.8000000000000005E-3</c:v>
                </c:pt>
                <c:pt idx="2">
                  <c:v>7.4999999999999997E-3</c:v>
                </c:pt>
                <c:pt idx="3">
                  <c:v>9.4999999999999998E-3</c:v>
                </c:pt>
                <c:pt idx="4">
                  <c:v>9.7999999999999997E-3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F-4C63-BB5D-E8A15860C8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641632"/>
        <c:axId val="776756288"/>
      </c:lineChart>
      <c:catAx>
        <c:axId val="14196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56288"/>
        <c:crosses val="autoZero"/>
        <c:auto val="1"/>
        <c:lblAlgn val="ctr"/>
        <c:lblOffset val="100"/>
        <c:noMultiLvlLbl val="0"/>
      </c:catAx>
      <c:valAx>
        <c:axId val="776756288"/>
        <c:scaling>
          <c:orientation val="minMax"/>
          <c:min val="2.800000000000000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对公活期成本率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招行兴业零售定期成本率对比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招行零售定期成本率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Sheet2!$B$11:$F$11</c:f>
              <c:numCache>
                <c:formatCode>0.00%</c:formatCode>
                <c:ptCount val="5"/>
                <c:pt idx="0">
                  <c:v>2.2599999999999999E-2</c:v>
                </c:pt>
                <c:pt idx="1">
                  <c:v>2.06E-2</c:v>
                </c:pt>
                <c:pt idx="2">
                  <c:v>2.69E-2</c:v>
                </c:pt>
                <c:pt idx="3">
                  <c:v>2.9600000000000001E-2</c:v>
                </c:pt>
                <c:pt idx="4">
                  <c:v>2.92E-2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4-47EB-A977-9731BC177915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兴业零售定期成本率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Sheet2!$B$12:$F$12</c:f>
              <c:numCache>
                <c:formatCode>0.00%</c:formatCode>
                <c:ptCount val="5"/>
                <c:pt idx="0">
                  <c:v>3.2400000000000005E-2</c:v>
                </c:pt>
                <c:pt idx="1">
                  <c:v>3.4500000000000003E-2</c:v>
                </c:pt>
                <c:pt idx="2">
                  <c:v>3.44E-2</c:v>
                </c:pt>
                <c:pt idx="3">
                  <c:v>3.7900000000000003E-2</c:v>
                </c:pt>
                <c:pt idx="4">
                  <c:v>3.7699999999999997E-2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4-47EB-A977-9731BC1779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641632"/>
        <c:axId val="776756288"/>
      </c:lineChart>
      <c:catAx>
        <c:axId val="14196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56288"/>
        <c:crosses val="autoZero"/>
        <c:auto val="1"/>
        <c:lblAlgn val="ctr"/>
        <c:lblOffset val="100"/>
        <c:noMultiLvlLbl val="0"/>
      </c:catAx>
      <c:valAx>
        <c:axId val="776756288"/>
        <c:scaling>
          <c:orientation val="minMax"/>
          <c:min val="2.800000000000000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零售定期成本率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招行兴业对公定期成本率对比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Sheet2!$I$11</c:f>
              <c:strCache>
                <c:ptCount val="1"/>
                <c:pt idx="0">
                  <c:v>招行对公定期成本率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Sheet2!$J$1:$N$1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Sheet2!$J$11:$N$11</c:f>
              <c:numCache>
                <c:formatCode>0.00%</c:formatCode>
                <c:ptCount val="5"/>
                <c:pt idx="0">
                  <c:v>2.4300000000000002E-2</c:v>
                </c:pt>
                <c:pt idx="1">
                  <c:v>2.46E-2</c:v>
                </c:pt>
                <c:pt idx="2">
                  <c:v>2.75E-2</c:v>
                </c:pt>
                <c:pt idx="3">
                  <c:v>2.8500000000000001E-2</c:v>
                </c:pt>
                <c:pt idx="4">
                  <c:v>2.86E-2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A-4D2E-B7FB-7001E7AAB0FB}"/>
            </c:ext>
          </c:extLst>
        </c:ser>
        <c:ser>
          <c:idx val="2"/>
          <c:order val="1"/>
          <c:tx>
            <c:strRef>
              <c:f>Sheet2!$I$12</c:f>
              <c:strCache>
                <c:ptCount val="1"/>
                <c:pt idx="0">
                  <c:v>兴业对公定期成本率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Sheet2!$J$1:$N$1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Sheet2!$J$12:$N$12</c:f>
              <c:numCache>
                <c:formatCode>0.00%</c:formatCode>
                <c:ptCount val="5"/>
                <c:pt idx="0">
                  <c:v>2.52E-2</c:v>
                </c:pt>
                <c:pt idx="1">
                  <c:v>2.8399999999999998E-2</c:v>
                </c:pt>
                <c:pt idx="2">
                  <c:v>3.2199999999999999E-2</c:v>
                </c:pt>
                <c:pt idx="3">
                  <c:v>3.3300000000000003E-2</c:v>
                </c:pt>
                <c:pt idx="4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A-4D2E-B7FB-7001E7AAB0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641632"/>
        <c:axId val="776756288"/>
      </c:lineChart>
      <c:catAx>
        <c:axId val="14196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56288"/>
        <c:crosses val="autoZero"/>
        <c:auto val="1"/>
        <c:lblAlgn val="ctr"/>
        <c:lblOffset val="100"/>
        <c:noMultiLvlLbl val="0"/>
      </c:catAx>
      <c:valAx>
        <c:axId val="776756288"/>
        <c:scaling>
          <c:orientation val="minMax"/>
          <c:min val="2.800000000000000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对公定期成本率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招行兴业计息负债平均成本率对比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招行计息负债平均成本率（%）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2.2999999999999998</c:v>
                </c:pt>
                <c:pt idx="1">
                  <c:v>2.69</c:v>
                </c:pt>
                <c:pt idx="2">
                  <c:v>2.13</c:v>
                </c:pt>
                <c:pt idx="3">
                  <c:v>1.63</c:v>
                </c:pt>
                <c:pt idx="4">
                  <c:v>1.77</c:v>
                </c:pt>
                <c:pt idx="5">
                  <c:v>1.9</c:v>
                </c:pt>
                <c:pt idx="6">
                  <c:v>1.9</c:v>
                </c:pt>
                <c:pt idx="7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0-41C7-B73E-848058F721F3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兴业计息负债平均成本率（%）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Sheet1!$D$14:$K$14</c:f>
              <c:numCache>
                <c:formatCode>General</c:formatCode>
                <c:ptCount val="8"/>
                <c:pt idx="0">
                  <c:v>3.16</c:v>
                </c:pt>
                <c:pt idx="1">
                  <c:v>3.45</c:v>
                </c:pt>
                <c:pt idx="2">
                  <c:v>2.97</c:v>
                </c:pt>
                <c:pt idx="3">
                  <c:v>2.4</c:v>
                </c:pt>
                <c:pt idx="4">
                  <c:v>2.81</c:v>
                </c:pt>
                <c:pt idx="5">
                  <c:v>2.9</c:v>
                </c:pt>
                <c:pt idx="6">
                  <c:v>2.66</c:v>
                </c:pt>
                <c:pt idx="7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0-41C7-B73E-848058F72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856047"/>
        <c:axId val="989048479"/>
      </c:lineChart>
      <c:catAx>
        <c:axId val="119085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048479"/>
        <c:crosses val="autoZero"/>
        <c:auto val="1"/>
        <c:lblAlgn val="ctr"/>
        <c:lblOffset val="100"/>
        <c:noMultiLvlLbl val="0"/>
      </c:catAx>
      <c:valAx>
        <c:axId val="9890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计息负债平均成本率</a:t>
                </a:r>
                <a:r>
                  <a:rPr lang="zh-CN" altLang="en-US"/>
                  <a:t>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8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招行兴业风险资产税前有效收益率对比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Sheet3!$A$8</c:f>
              <c:strCache>
                <c:ptCount val="1"/>
                <c:pt idx="0">
                  <c:v>招行风险资产税前有效收益率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Sheet3!$B$8:$F$8</c:f>
              <c:numCache>
                <c:formatCode>0.00%</c:formatCode>
                <c:ptCount val="5"/>
                <c:pt idx="0">
                  <c:v>6.9644017940094834E-3</c:v>
                </c:pt>
                <c:pt idx="1">
                  <c:v>8.5491872111976355E-3</c:v>
                </c:pt>
                <c:pt idx="2">
                  <c:v>1.0783089699454421E-2</c:v>
                </c:pt>
                <c:pt idx="3">
                  <c:v>1.0984447725594374E-2</c:v>
                </c:pt>
                <c:pt idx="4">
                  <c:v>9.9465368608020639E-3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2-47D7-A39A-3361C4650ED0}"/>
            </c:ext>
          </c:extLst>
        </c:ser>
        <c:ser>
          <c:idx val="1"/>
          <c:order val="1"/>
          <c:tx>
            <c:strRef>
              <c:f>Sheet3!$A$17</c:f>
              <c:strCache>
                <c:ptCount val="1"/>
                <c:pt idx="0">
                  <c:v>兴业风险资产税前有效收益率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Sheet3!$B$1:$F$1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Sheet3!$B$17:$F$17</c:f>
              <c:numCache>
                <c:formatCode>0.00%</c:formatCode>
                <c:ptCount val="5"/>
                <c:pt idx="0">
                  <c:v>8.6338294850891537E-3</c:v>
                </c:pt>
                <c:pt idx="1">
                  <c:v>6.3927076020154428E-3</c:v>
                </c:pt>
                <c:pt idx="2">
                  <c:v>5.6694579891705598E-3</c:v>
                </c:pt>
                <c:pt idx="3">
                  <c:v>9.0325454262259845E-3</c:v>
                </c:pt>
                <c:pt idx="4">
                  <c:v>7.3693146385543449E-3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2-47D7-A39A-3361C4650E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9060896"/>
        <c:axId val="777201440"/>
      </c:lineChart>
      <c:catAx>
        <c:axId val="14390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201440"/>
        <c:crosses val="autoZero"/>
        <c:auto val="1"/>
        <c:lblAlgn val="ctr"/>
        <c:lblOffset val="100"/>
        <c:noMultiLvlLbl val="0"/>
      </c:catAx>
      <c:valAx>
        <c:axId val="777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风险资产税前有效收益率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0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招行兴业核心一级资本充足率对比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Sheet3!$M$2</c:f>
              <c:strCache>
                <c:ptCount val="1"/>
                <c:pt idx="0">
                  <c:v>招行核心一级资本充足率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Sheet3!$N$1:$U$1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Sheet3!$N$2:$U$2</c:f>
              <c:numCache>
                <c:formatCode>0.00%</c:formatCode>
                <c:ptCount val="8"/>
                <c:pt idx="0">
                  <c:v>9.2699999999999991E-2</c:v>
                </c:pt>
                <c:pt idx="1">
                  <c:v>0.10439999999999999</c:v>
                </c:pt>
                <c:pt idx="2">
                  <c:v>0.10830000000000001</c:v>
                </c:pt>
                <c:pt idx="3">
                  <c:v>0.11539999999999999</c:v>
                </c:pt>
                <c:pt idx="4">
                  <c:v>0.1206</c:v>
                </c:pt>
                <c:pt idx="5">
                  <c:v>0.11779999999999999</c:v>
                </c:pt>
                <c:pt idx="6">
                  <c:v>0.1195</c:v>
                </c:pt>
                <c:pt idx="7">
                  <c:v>0.1229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0-415B-9C54-6D6DFB4886E4}"/>
            </c:ext>
          </c:extLst>
        </c:ser>
        <c:ser>
          <c:idx val="1"/>
          <c:order val="1"/>
          <c:tx>
            <c:strRef>
              <c:f>Sheet3!$M$3</c:f>
              <c:strCache>
                <c:ptCount val="1"/>
                <c:pt idx="0">
                  <c:v>兴业核心一级资本充足率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Sheet3!$N$1:$U$1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Sheet3!$N$3:$U$3</c:f>
              <c:numCache>
                <c:formatCode>0.00%</c:formatCode>
                <c:ptCount val="8"/>
                <c:pt idx="0">
                  <c:v>8.6800000000000002E-2</c:v>
                </c:pt>
                <c:pt idx="1">
                  <c:v>8.4499999999999992E-2</c:v>
                </c:pt>
                <c:pt idx="2">
                  <c:v>8.43E-2</c:v>
                </c:pt>
                <c:pt idx="3">
                  <c:v>8.5500000000000007E-2</c:v>
                </c:pt>
                <c:pt idx="4">
                  <c:v>9.0700000000000003E-2</c:v>
                </c:pt>
                <c:pt idx="5">
                  <c:v>9.3000000000000013E-2</c:v>
                </c:pt>
                <c:pt idx="6">
                  <c:v>9.4700000000000006E-2</c:v>
                </c:pt>
                <c:pt idx="7">
                  <c:v>9.3299999999999994E-2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0-415B-9C54-6D6DFB4886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638432"/>
        <c:axId val="1191751920"/>
      </c:lineChart>
      <c:catAx>
        <c:axId val="141963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751920"/>
        <c:crosses val="autoZero"/>
        <c:auto val="1"/>
        <c:lblAlgn val="ctr"/>
        <c:lblOffset val="100"/>
        <c:noMultiLvlLbl val="0"/>
      </c:catAx>
      <c:valAx>
        <c:axId val="1191751920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核心一级资本充足率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招行兴业一级资本充足率对比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Sheet3!$M$4</c:f>
              <c:strCache>
                <c:ptCount val="1"/>
                <c:pt idx="0">
                  <c:v>招行一级资本充足率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Sheet3!$N$1:$U$1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Sheet3!$N$4:$U$4</c:f>
              <c:numCache>
                <c:formatCode>0.00%</c:formatCode>
                <c:ptCount val="8"/>
                <c:pt idx="0">
                  <c:v>9.2699999999999991E-2</c:v>
                </c:pt>
                <c:pt idx="1">
                  <c:v>0.10439999999999999</c:v>
                </c:pt>
                <c:pt idx="2">
                  <c:v>0.10830000000000001</c:v>
                </c:pt>
                <c:pt idx="3">
                  <c:v>0.11539999999999999</c:v>
                </c:pt>
                <c:pt idx="4">
                  <c:v>0.13019999999999998</c:v>
                </c:pt>
                <c:pt idx="5">
                  <c:v>0.12619999999999998</c:v>
                </c:pt>
                <c:pt idx="6">
                  <c:v>0.12689999999999999</c:v>
                </c:pt>
                <c:pt idx="7">
                  <c:v>0.13980000000000001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D-43B4-AEB5-43E5A9401630}"/>
            </c:ext>
          </c:extLst>
        </c:ser>
        <c:ser>
          <c:idx val="1"/>
          <c:order val="1"/>
          <c:tx>
            <c:strRef>
              <c:f>Sheet3!$M$5</c:f>
              <c:strCache>
                <c:ptCount val="1"/>
                <c:pt idx="0">
                  <c:v>兴业一级资本充足率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Sheet3!$N$1:$U$1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Sheet3!$N$5:$U$5</c:f>
              <c:numCache>
                <c:formatCode>0.00%</c:formatCode>
                <c:ptCount val="8"/>
                <c:pt idx="0">
                  <c:v>8.6800000000000002E-2</c:v>
                </c:pt>
                <c:pt idx="1">
                  <c:v>8.8900000000000007E-2</c:v>
                </c:pt>
                <c:pt idx="2">
                  <c:v>9.1899999999999996E-2</c:v>
                </c:pt>
                <c:pt idx="3">
                  <c:v>9.2300000000000007E-2</c:v>
                </c:pt>
                <c:pt idx="4">
                  <c:v>9.6699999999999994E-2</c:v>
                </c:pt>
                <c:pt idx="5">
                  <c:v>9.849999999999999E-2</c:v>
                </c:pt>
                <c:pt idx="6">
                  <c:v>0.1056</c:v>
                </c:pt>
                <c:pt idx="7">
                  <c:v>0.1085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D-43B4-AEB5-43E5A9401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638432"/>
        <c:axId val="1191751920"/>
      </c:lineChart>
      <c:catAx>
        <c:axId val="141963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751920"/>
        <c:crosses val="autoZero"/>
        <c:auto val="1"/>
        <c:lblAlgn val="ctr"/>
        <c:lblOffset val="100"/>
        <c:noMultiLvlLbl val="0"/>
      </c:catAx>
      <c:valAx>
        <c:axId val="1191751920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核心一级资本充足率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招行兴业资本充足率对比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Sheet3!$M$6</c:f>
              <c:strCache>
                <c:ptCount val="1"/>
                <c:pt idx="0">
                  <c:v>招行资本充足率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Sheet3!$O$1:$U$1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Sheet3!$O$6:$U$6</c:f>
              <c:numCache>
                <c:formatCode>0.00%</c:formatCode>
                <c:ptCount val="7"/>
                <c:pt idx="0">
                  <c:v>0.12380000000000001</c:v>
                </c:pt>
                <c:pt idx="1">
                  <c:v>0.12570000000000001</c:v>
                </c:pt>
                <c:pt idx="2">
                  <c:v>0.1333</c:v>
                </c:pt>
                <c:pt idx="3">
                  <c:v>0.15479999999999999</c:v>
                </c:pt>
                <c:pt idx="4">
                  <c:v>0.15679999999999999</c:v>
                </c:pt>
                <c:pt idx="5">
                  <c:v>0.15539999999999998</c:v>
                </c:pt>
                <c:pt idx="6">
                  <c:v>0.16539999999999999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3-49C6-9B13-96A0920E678E}"/>
            </c:ext>
          </c:extLst>
        </c:ser>
        <c:ser>
          <c:idx val="1"/>
          <c:order val="1"/>
          <c:tx>
            <c:strRef>
              <c:f>Sheet3!$M$7</c:f>
              <c:strCache>
                <c:ptCount val="1"/>
                <c:pt idx="0">
                  <c:v>兴业资本充足率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Sheet3!$O$1:$U$1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Sheet3!$O$7:$U$7</c:f>
              <c:numCache>
                <c:formatCode>0.00%</c:formatCode>
                <c:ptCount val="7"/>
                <c:pt idx="0">
                  <c:v>0.11289999999999999</c:v>
                </c:pt>
                <c:pt idx="1">
                  <c:v>0.1119</c:v>
                </c:pt>
                <c:pt idx="2">
                  <c:v>0.1202</c:v>
                </c:pt>
                <c:pt idx="3">
                  <c:v>0.12189999999999999</c:v>
                </c:pt>
                <c:pt idx="4">
                  <c:v>0.122</c:v>
                </c:pt>
                <c:pt idx="5">
                  <c:v>0.1336</c:v>
                </c:pt>
                <c:pt idx="6">
                  <c:v>0.13470000000000001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3-49C6-9B13-96A0920E6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638432"/>
        <c:axId val="1191751920"/>
      </c:lineChart>
      <c:catAx>
        <c:axId val="141963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751920"/>
        <c:crosses val="autoZero"/>
        <c:auto val="1"/>
        <c:lblAlgn val="ctr"/>
        <c:lblOffset val="100"/>
        <c:noMultiLvlLbl val="0"/>
      </c:catAx>
      <c:valAx>
        <c:axId val="1191751920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核心一级资本充足率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招行兴业每股收益对比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Sheet3!$A$22</c:f>
              <c:strCache>
                <c:ptCount val="1"/>
                <c:pt idx="0">
                  <c:v>招行每股收益（元）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Sheet3!$B$21:$K$21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Sheet3!$B$22:$K$22</c:f>
              <c:numCache>
                <c:formatCode>#,##0.00_ </c:formatCode>
                <c:ptCount val="10"/>
                <c:pt idx="0">
                  <c:v>1.67</c:v>
                </c:pt>
                <c:pt idx="1">
                  <c:v>2.1</c:v>
                </c:pt>
                <c:pt idx="2">
                  <c:v>2.2999999999999998</c:v>
                </c:pt>
                <c:pt idx="3">
                  <c:v>2.2200000000000002</c:v>
                </c:pt>
                <c:pt idx="4">
                  <c:v>2.29</c:v>
                </c:pt>
                <c:pt idx="5">
                  <c:v>2.46</c:v>
                </c:pt>
                <c:pt idx="6">
                  <c:v>2.78</c:v>
                </c:pt>
                <c:pt idx="7">
                  <c:v>3.13</c:v>
                </c:pt>
                <c:pt idx="8">
                  <c:v>3.62</c:v>
                </c:pt>
                <c:pt idx="9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5-482F-A085-9B7FB91D54B4}"/>
            </c:ext>
          </c:extLst>
        </c:ser>
        <c:ser>
          <c:idx val="1"/>
          <c:order val="1"/>
          <c:tx>
            <c:strRef>
              <c:f>Sheet3!$A$23</c:f>
              <c:strCache>
                <c:ptCount val="1"/>
                <c:pt idx="0">
                  <c:v>兴业每股收益（元）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Sheet3!$B$21:$K$21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Sheet3!$B$23:$K$23</c:f>
              <c:numCache>
                <c:formatCode>#,##0.00_ </c:formatCode>
                <c:ptCount val="10"/>
                <c:pt idx="0">
                  <c:v>2.36</c:v>
                </c:pt>
                <c:pt idx="1">
                  <c:v>3.22</c:v>
                </c:pt>
                <c:pt idx="2">
                  <c:v>2.16</c:v>
                </c:pt>
                <c:pt idx="3">
                  <c:v>2.4700000000000002</c:v>
                </c:pt>
                <c:pt idx="4">
                  <c:v>2.63</c:v>
                </c:pt>
                <c:pt idx="5">
                  <c:v>2.77</c:v>
                </c:pt>
                <c:pt idx="6">
                  <c:v>2.74</c:v>
                </c:pt>
                <c:pt idx="7">
                  <c:v>2.85</c:v>
                </c:pt>
                <c:pt idx="8">
                  <c:v>3.1</c:v>
                </c:pt>
                <c:pt idx="9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5-482F-A085-9B7FB91D54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638432"/>
        <c:axId val="1191751920"/>
      </c:lineChart>
      <c:catAx>
        <c:axId val="141963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751920"/>
        <c:crosses val="autoZero"/>
        <c:auto val="1"/>
        <c:lblAlgn val="ctr"/>
        <c:lblOffset val="100"/>
        <c:noMultiLvlLbl val="0"/>
      </c:catAx>
      <c:valAx>
        <c:axId val="11917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每股收益（元）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6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招商银行贷款结构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招行公司贷款（亿元）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BFE9589-84CE-41D6-AA8F-B5D172F065F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372-4A12-9B29-325A3B297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8CA4F9-4AB2-40AB-8986-8476301579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72-4A12-9B29-325A3B297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C06D99-C0EB-4FD9-A594-C4244DCC85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72-4A12-9B29-325A3B297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A742C0-B533-4F3A-95FA-404E8BCAA3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72-4A12-9B29-325A3B297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63DDD6-1E11-4827-87B8-824A2BAD5D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72-4A12-9B29-325A3B2970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Sheet1!$G$17:$K$17</c:f>
              <c:numCache>
                <c:formatCode>General</c:formatCode>
                <c:ptCount val="5"/>
                <c:pt idx="0">
                  <c:v>15665.7</c:v>
                </c:pt>
                <c:pt idx="1">
                  <c:v>16638.61</c:v>
                </c:pt>
                <c:pt idx="2">
                  <c:v>17739.29</c:v>
                </c:pt>
                <c:pt idx="3">
                  <c:v>19019.939999999999</c:v>
                </c:pt>
                <c:pt idx="4">
                  <c:v>20172.32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Sheet1!$G$20:$K$20</c15:f>
                <c15:dlblRangeCache>
                  <c:ptCount val="5"/>
                  <c:pt idx="0">
                    <c:v>48.03%</c:v>
                  </c:pt>
                  <c:pt idx="1">
                    <c:v>46.67%</c:v>
                  </c:pt>
                  <c:pt idx="2">
                    <c:v>45.10%</c:v>
                  </c:pt>
                  <c:pt idx="3">
                    <c:v>42.35%</c:v>
                  </c:pt>
                  <c:pt idx="4">
                    <c:v>40.11%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372-4A12-9B29-325A3B29704E}"/>
            </c:ext>
          </c:extLst>
        </c:ser>
        <c:ser>
          <c:idx val="2"/>
          <c:order val="1"/>
          <c:tx>
            <c:strRef>
              <c:f>Sheet1!$A$18</c:f>
              <c:strCache>
                <c:ptCount val="1"/>
                <c:pt idx="0">
                  <c:v>招行个人贷款（亿元）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3CEBC5F-2975-4380-80A1-92CA48C431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372-4A12-9B29-325A3B297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8223D6-186F-4F19-B176-089E0E1BD3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72-4A12-9B29-325A3B297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532F51-E576-4433-9B3A-56A05B619C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72-4A12-9B29-325A3B297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82E67C-C1FF-402F-8728-5D8BB67487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72-4A12-9B29-325A3B297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5CC4FE-1D68-4464-AD35-355C2F508B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72-4A12-9B29-325A3B2970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Sheet1!$G$18:$K$18</c:f>
              <c:numCache>
                <c:formatCode>General</c:formatCode>
                <c:ptCount val="5"/>
                <c:pt idx="0">
                  <c:v>15405.94</c:v>
                </c:pt>
                <c:pt idx="1">
                  <c:v>17852.95</c:v>
                </c:pt>
                <c:pt idx="2">
                  <c:v>20093.39</c:v>
                </c:pt>
                <c:pt idx="3">
                  <c:v>23626.16</c:v>
                </c:pt>
                <c:pt idx="4">
                  <c:v>26811.599999999999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Sheet1!$G$21:$K$21</c15:f>
                <c15:dlblRangeCache>
                  <c:ptCount val="5"/>
                  <c:pt idx="0">
                    <c:v>47.23%</c:v>
                  </c:pt>
                  <c:pt idx="1">
                    <c:v>50.08%</c:v>
                  </c:pt>
                  <c:pt idx="2">
                    <c:v>51.09%</c:v>
                  </c:pt>
                  <c:pt idx="3">
                    <c:v>52.61%</c:v>
                  </c:pt>
                  <c:pt idx="4">
                    <c:v>53.31%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372-4A12-9B29-325A3B29704E}"/>
            </c:ext>
          </c:extLst>
        </c:ser>
        <c:ser>
          <c:idx val="3"/>
          <c:order val="2"/>
          <c:tx>
            <c:strRef>
              <c:f>Sheet1!$A$19</c:f>
              <c:strCache>
                <c:ptCount val="1"/>
                <c:pt idx="0">
                  <c:v>招行票据贴现（亿元）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39DF8F2-706F-419A-8F6D-5663CB1BBB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372-4A12-9B29-325A3B297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7A8770-0DD6-4E47-91A6-4171ABC00D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72-4A12-9B29-325A3B297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12D364-0950-48E1-9A5B-BBC8BD1250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72-4A12-9B29-325A3B297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F59D8C-EA98-4135-9D75-92FD9AE321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72-4A12-9B29-325A3B297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7AADB2-BAC2-4A8D-8E39-E596F40098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72-4A12-9B29-325A3B2970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Sheet1!$G$19:$K$19</c:f>
              <c:numCache>
                <c:formatCode>General</c:formatCode>
                <c:ptCount val="5"/>
                <c:pt idx="0">
                  <c:v>1545.17</c:v>
                </c:pt>
                <c:pt idx="1">
                  <c:v>1158.8800000000001</c:v>
                </c:pt>
                <c:pt idx="2">
                  <c:v>1497.66</c:v>
                </c:pt>
                <c:pt idx="3">
                  <c:v>2260.4</c:v>
                </c:pt>
                <c:pt idx="4">
                  <c:v>3307.36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Sheet1!$G$22:$K$22</c15:f>
                <c15:dlblRangeCache>
                  <c:ptCount val="5"/>
                  <c:pt idx="0">
                    <c:v>4.74%</c:v>
                  </c:pt>
                  <c:pt idx="1">
                    <c:v>3.25%</c:v>
                  </c:pt>
                  <c:pt idx="2">
                    <c:v>3.81%</c:v>
                  </c:pt>
                  <c:pt idx="3">
                    <c:v>5.03%</c:v>
                  </c:pt>
                  <c:pt idx="4">
                    <c:v>6.58%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372-4A12-9B29-325A3B2970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8306351"/>
        <c:axId val="1070008879"/>
      </c:barChart>
      <c:catAx>
        <c:axId val="114830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008879"/>
        <c:crosses val="autoZero"/>
        <c:auto val="1"/>
        <c:lblAlgn val="ctr"/>
        <c:lblOffset val="100"/>
        <c:noMultiLvlLbl val="0"/>
      </c:catAx>
      <c:valAx>
        <c:axId val="1070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贷款结构（亿元）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0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兴业银行贷款结构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Sheet1!$A$24</c:f>
              <c:strCache>
                <c:ptCount val="1"/>
                <c:pt idx="0">
                  <c:v>兴业公司贷款（亿元）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C2C28C7-4B64-4BF9-9004-631B1AC78FB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5E3-4346-BF46-F3EBA48C74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9CC729-99F5-4471-A3C8-FB63B6DA79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5E3-4346-BF46-F3EBA48C74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9520E4-476A-4E81-B2C5-7CFE416BF1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5E3-4346-BF46-F3EBA48C74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845FFD-BE5D-4A1E-81D0-748D78A436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5E3-4346-BF46-F3EBA48C74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EA79EA-263B-4E63-BDB7-0C0D7898E8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5E3-4346-BF46-F3EBA48C74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Sheet1!$G$24:$K$24</c:f>
              <c:numCache>
                <c:formatCode>General</c:formatCode>
                <c:ptCount val="5"/>
                <c:pt idx="0">
                  <c:v>12713.47</c:v>
                </c:pt>
                <c:pt idx="1">
                  <c:v>14823.62</c:v>
                </c:pt>
                <c:pt idx="2">
                  <c:v>16082.07</c:v>
                </c:pt>
                <c:pt idx="3">
                  <c:v>17960.8</c:v>
                </c:pt>
                <c:pt idx="4">
                  <c:v>20435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Sheet1!$G$27:$K$27</c15:f>
                <c15:dlblRangeCache>
                  <c:ptCount val="5"/>
                  <c:pt idx="0">
                    <c:v>61.13%</c:v>
                  </c:pt>
                  <c:pt idx="1">
                    <c:v>60.99%</c:v>
                  </c:pt>
                  <c:pt idx="2">
                    <c:v>54.81%</c:v>
                  </c:pt>
                  <c:pt idx="3">
                    <c:v>52.19%</c:v>
                  </c:pt>
                  <c:pt idx="4">
                    <c:v>51.53%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5E3-4346-BF46-F3EBA48C7459}"/>
            </c:ext>
          </c:extLst>
        </c:ser>
        <c:ser>
          <c:idx val="2"/>
          <c:order val="1"/>
          <c:tx>
            <c:strRef>
              <c:f>Sheet1!$A$25</c:f>
              <c:strCache>
                <c:ptCount val="1"/>
                <c:pt idx="0">
                  <c:v>兴业个人贷款（亿元）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9D03ED9-E3E3-458E-BC1C-BD58D489D8D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5E3-4346-BF46-F3EBA48C74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6AB935-5D92-49FD-BBF7-26E5E6661C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5E3-4346-BF46-F3EBA48C74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026D96-08FE-4539-B943-B5A604FB9D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5E3-4346-BF46-F3EBA48C74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3AC732-77F8-44D9-8E1C-B3C314761D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5E3-4346-BF46-F3EBA48C74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195B7F-9D71-4872-952C-A0F2E3A3F7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5E3-4346-BF46-F3EBA48C74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Sheet1!$G$25:$K$25</c:f>
              <c:numCache>
                <c:formatCode>General</c:formatCode>
                <c:ptCount val="5"/>
                <c:pt idx="0">
                  <c:v>7505.38</c:v>
                </c:pt>
                <c:pt idx="1">
                  <c:v>9108.24</c:v>
                </c:pt>
                <c:pt idx="2">
                  <c:v>11664.04</c:v>
                </c:pt>
                <c:pt idx="3">
                  <c:v>14495.47</c:v>
                </c:pt>
                <c:pt idx="4">
                  <c:v>17144.71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Sheet1!$G$28:$K$28</c15:f>
                <c15:dlblRangeCache>
                  <c:ptCount val="5"/>
                  <c:pt idx="0">
                    <c:v>36.09%</c:v>
                  </c:pt>
                  <c:pt idx="1">
                    <c:v>37.47%</c:v>
                  </c:pt>
                  <c:pt idx="2">
                    <c:v>39.75%</c:v>
                  </c:pt>
                  <c:pt idx="3">
                    <c:v>42.12%</c:v>
                  </c:pt>
                  <c:pt idx="4">
                    <c:v>43.23%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5E3-4346-BF46-F3EBA48C7459}"/>
            </c:ext>
          </c:extLst>
        </c:ser>
        <c:ser>
          <c:idx val="3"/>
          <c:order val="2"/>
          <c:tx>
            <c:strRef>
              <c:f>Sheet1!$A$26</c:f>
              <c:strCache>
                <c:ptCount val="1"/>
                <c:pt idx="0">
                  <c:v>兴业票据贴现（亿元）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69431D9-95EC-44CB-9ECC-DAF81C73D3E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5E3-4346-BF46-F3EBA48C74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DD560D-F1B4-46A2-BFD9-67650F2EE8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5E3-4346-BF46-F3EBA48C74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344D0F-B3A0-462E-90E4-87843C46BA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5E3-4346-BF46-F3EBA48C74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D9E33D-1BBE-4FD5-80B3-7885BB6931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5E3-4346-BF46-F3EBA48C74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45DE5D-8057-45F9-947B-03DB5AECD9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5E3-4346-BF46-F3EBA48C74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Sheet1!$G$26:$K$26</c:f>
              <c:numCache>
                <c:formatCode>General</c:formatCode>
                <c:ptCount val="5"/>
                <c:pt idx="0">
                  <c:v>579.29</c:v>
                </c:pt>
                <c:pt idx="1">
                  <c:v>375.09</c:v>
                </c:pt>
                <c:pt idx="2">
                  <c:v>1594.71</c:v>
                </c:pt>
                <c:pt idx="3">
                  <c:v>1958.24</c:v>
                </c:pt>
                <c:pt idx="4">
                  <c:v>2077.0300000000002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Sheet1!$G$29:$K$29</c15:f>
                <c15:dlblRangeCache>
                  <c:ptCount val="5"/>
                  <c:pt idx="0">
                    <c:v>2.79%</c:v>
                  </c:pt>
                  <c:pt idx="1">
                    <c:v>1.54%</c:v>
                  </c:pt>
                  <c:pt idx="2">
                    <c:v>5.44%</c:v>
                  </c:pt>
                  <c:pt idx="3">
                    <c:v>5.69%</c:v>
                  </c:pt>
                  <c:pt idx="4">
                    <c:v>5.24%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E5E3-4346-BF46-F3EBA48C74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8306351"/>
        <c:axId val="1070008879"/>
      </c:barChart>
      <c:catAx>
        <c:axId val="114830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008879"/>
        <c:crosses val="autoZero"/>
        <c:auto val="1"/>
        <c:lblAlgn val="ctr"/>
        <c:lblOffset val="100"/>
        <c:noMultiLvlLbl val="0"/>
      </c:catAx>
      <c:valAx>
        <c:axId val="1070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贷款结构（亿元）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0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招商银行生息资产结构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Sheet1!$A$33</c:f>
              <c:strCache>
                <c:ptCount val="1"/>
                <c:pt idx="0">
                  <c:v>招行贷款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(Sheet1!$D$33,Sheet1!$G$33,Sheet1!$J$33,Sheet1!$M$33,Sheet1!$P$33)</c:f>
              <c:numCache>
                <c:formatCode>0.00%</c:formatCode>
                <c:ptCount val="5"/>
                <c:pt idx="0">
                  <c:v>0.57110359116586351</c:v>
                </c:pt>
                <c:pt idx="1">
                  <c:v>0.58801820332882981</c:v>
                </c:pt>
                <c:pt idx="2">
                  <c:v>0.61251292440776706</c:v>
                </c:pt>
                <c:pt idx="3">
                  <c:v>0.64124645407908143</c:v>
                </c:pt>
                <c:pt idx="4">
                  <c:v>0.64807619261573657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83-4334-8C77-A4856FCEF0E3}"/>
            </c:ext>
          </c:extLst>
        </c:ser>
        <c:ser>
          <c:idx val="2"/>
          <c:order val="1"/>
          <c:tx>
            <c:strRef>
              <c:f>Sheet1!$A$34</c:f>
              <c:strCache>
                <c:ptCount val="1"/>
                <c:pt idx="0">
                  <c:v>招行投资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(Sheet1!$D$34,Sheet1!$G$34,Sheet1!$J$34,Sheet1!$M$34,Sheet1!$P$34)</c:f>
              <c:numCache>
                <c:formatCode>0.00%</c:formatCode>
                <c:ptCount val="5"/>
                <c:pt idx="0">
                  <c:v>0.24150635925176708</c:v>
                </c:pt>
                <c:pt idx="1">
                  <c:v>0.24007102201068917</c:v>
                </c:pt>
                <c:pt idx="2">
                  <c:v>0.20479131434961945</c:v>
                </c:pt>
                <c:pt idx="3">
                  <c:v>0.19959657558624569</c:v>
                </c:pt>
                <c:pt idx="4">
                  <c:v>0.20339958651607615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83-4334-8C77-A4856FCEF0E3}"/>
            </c:ext>
          </c:extLst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招行存放央行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(Sheet1!$D$35,Sheet1!$G$35,Sheet1!$J$35,Sheet1!$M$35,Sheet1!$P$35)</c:f>
              <c:numCache>
                <c:formatCode>0.00%</c:formatCode>
                <c:ptCount val="5"/>
                <c:pt idx="0">
                  <c:v>0.1034925656155868</c:v>
                </c:pt>
                <c:pt idx="1">
                  <c:v>9.496093336893148E-2</c:v>
                </c:pt>
                <c:pt idx="2">
                  <c:v>8.1787461807244138E-2</c:v>
                </c:pt>
                <c:pt idx="3">
                  <c:v>7.3802989627830953E-2</c:v>
                </c:pt>
                <c:pt idx="4">
                  <c:v>6.5849471375032234E-2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83-4334-8C77-A4856FCEF0E3}"/>
            </c:ext>
          </c:extLst>
        </c:ser>
        <c:ser>
          <c:idx val="0"/>
          <c:order val="3"/>
          <c:tx>
            <c:strRef>
              <c:f>Sheet1!$A$36</c:f>
              <c:strCache>
                <c:ptCount val="1"/>
                <c:pt idx="0">
                  <c:v>招行存放同业和其他机构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(Sheet1!$D$36,Sheet1!$G$36,Sheet1!$J$36,Sheet1!$M$36,Sheet1!$P$36)</c:f>
              <c:numCache>
                <c:formatCode>0.00%</c:formatCode>
                <c:ptCount val="5"/>
                <c:pt idx="0">
                  <c:v>8.3897483966782663E-2</c:v>
                </c:pt>
                <c:pt idx="1">
                  <c:v>7.6949841291549401E-2</c:v>
                </c:pt>
                <c:pt idx="2">
                  <c:v>0.1009082994353693</c:v>
                </c:pt>
                <c:pt idx="3">
                  <c:v>8.5353980706841776E-2</c:v>
                </c:pt>
                <c:pt idx="4">
                  <c:v>8.2674749493155023E-2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83-4334-8C77-A4856FCEF0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8306351"/>
        <c:axId val="1070008879"/>
      </c:barChart>
      <c:catAx>
        <c:axId val="114830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008879"/>
        <c:crosses val="autoZero"/>
        <c:auto val="1"/>
        <c:lblAlgn val="ctr"/>
        <c:lblOffset val="100"/>
        <c:noMultiLvlLbl val="0"/>
      </c:catAx>
      <c:valAx>
        <c:axId val="1070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0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兴业银行生息资产结构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Sheet1!$A$38</c:f>
              <c:strCache>
                <c:ptCount val="1"/>
                <c:pt idx="0">
                  <c:v>兴业贷款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(Sheet1!$D$38,Sheet1!$G$38,Sheet1!$J$38,Sheet1!$M$38,Sheet1!$P$38)</c:f>
              <c:numCache>
                <c:formatCode>0.00%</c:formatCode>
                <c:ptCount val="5"/>
                <c:pt idx="0">
                  <c:v>0.37047077730271089</c:v>
                </c:pt>
                <c:pt idx="1">
                  <c:v>0.39152641346774103</c:v>
                </c:pt>
                <c:pt idx="2">
                  <c:v>0.44913427766852054</c:v>
                </c:pt>
                <c:pt idx="3">
                  <c:v>0.52933381983928929</c:v>
                </c:pt>
                <c:pt idx="4">
                  <c:v>0.56261279776691464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F-4A0F-AE4F-0803276B2EAA}"/>
            </c:ext>
          </c:extLst>
        </c:ser>
        <c:ser>
          <c:idx val="2"/>
          <c:order val="1"/>
          <c:tx>
            <c:strRef>
              <c:f>Sheet1!$A$39</c:f>
              <c:strCache>
                <c:ptCount val="1"/>
                <c:pt idx="0">
                  <c:v>兴业投资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(Sheet1!$D$39,Sheet1!$G$39,Sheet1!$J$39,Sheet1!$M$39,Sheet1!$P$39)</c:f>
              <c:numCache>
                <c:formatCode>0.00%</c:formatCode>
                <c:ptCount val="5"/>
                <c:pt idx="0">
                  <c:v>0.505065690191283</c:v>
                </c:pt>
                <c:pt idx="1">
                  <c:v>0.49411340914042845</c:v>
                </c:pt>
                <c:pt idx="2">
                  <c:v>0.43094469522902179</c:v>
                </c:pt>
                <c:pt idx="3">
                  <c:v>0.342362571620697</c:v>
                </c:pt>
                <c:pt idx="4">
                  <c:v>0.30434653039299187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F-4A0F-AE4F-0803276B2EAA}"/>
            </c:ext>
          </c:extLst>
        </c:ser>
        <c:ser>
          <c:idx val="3"/>
          <c:order val="2"/>
          <c:tx>
            <c:strRef>
              <c:f>Sheet1!$A$41</c:f>
              <c:strCache>
                <c:ptCount val="1"/>
                <c:pt idx="0">
                  <c:v>兴业存放同业和其他机构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(Sheet1!$D$41,Sheet1!$G$41,Sheet1!$J$41,Sheet1!$M$41,Sheet1!$P$41)</c:f>
              <c:numCache>
                <c:formatCode>0.00%</c:formatCode>
                <c:ptCount val="5"/>
                <c:pt idx="0">
                  <c:v>4.8397585836239931E-2</c:v>
                </c:pt>
                <c:pt idx="1">
                  <c:v>3.6629088201252401E-2</c:v>
                </c:pt>
                <c:pt idx="2">
                  <c:v>4.875228774278164E-2</c:v>
                </c:pt>
                <c:pt idx="3">
                  <c:v>6.2276474478253477E-2</c:v>
                </c:pt>
                <c:pt idx="4">
                  <c:v>7.6823566720514103E-2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F-4A0F-AE4F-0803276B2EAA}"/>
            </c:ext>
          </c:extLst>
        </c:ser>
        <c:ser>
          <c:idx val="0"/>
          <c:order val="3"/>
          <c:tx>
            <c:strRef>
              <c:f>Sheet1!$A$40</c:f>
              <c:strCache>
                <c:ptCount val="1"/>
                <c:pt idx="0">
                  <c:v>兴业存放央行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(Sheet1!$D$40,Sheet1!$G$40,Sheet1!$J$40,Sheet1!$M$40,Sheet1!$P$40)</c:f>
              <c:numCache>
                <c:formatCode>0.00%</c:formatCode>
                <c:ptCount val="5"/>
                <c:pt idx="0">
                  <c:v>7.6065946669766182E-2</c:v>
                </c:pt>
                <c:pt idx="1">
                  <c:v>7.7731089190578084E-2</c:v>
                </c:pt>
                <c:pt idx="2">
                  <c:v>7.1168739359676145E-2</c:v>
                </c:pt>
                <c:pt idx="3">
                  <c:v>6.6027134061760265E-2</c:v>
                </c:pt>
                <c:pt idx="4">
                  <c:v>5.6217105119579371E-2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F-4A0F-AE4F-0803276B2E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8306351"/>
        <c:axId val="1070008879"/>
      </c:barChart>
      <c:catAx>
        <c:axId val="114830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008879"/>
        <c:crosses val="autoZero"/>
        <c:auto val="1"/>
        <c:lblAlgn val="ctr"/>
        <c:lblOffset val="100"/>
        <c:noMultiLvlLbl val="0"/>
      </c:catAx>
      <c:valAx>
        <c:axId val="1070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30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招行兴业贷款平均收益率对比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招行贷款平均收益率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(Sheet1!$C$33,Sheet1!$F$33,Sheet1!$I$33,Sheet1!$L$33,Sheet1!$O$33)</c:f>
              <c:numCache>
                <c:formatCode>0.00%</c:formatCode>
                <c:ptCount val="5"/>
                <c:pt idx="0">
                  <c:v>4.9200000000000001E-2</c:v>
                </c:pt>
                <c:pt idx="1">
                  <c:v>4.8099999999999997E-2</c:v>
                </c:pt>
                <c:pt idx="2">
                  <c:v>5.1299999999999998E-2</c:v>
                </c:pt>
                <c:pt idx="3">
                  <c:v>5.1700000000000003E-2</c:v>
                </c:pt>
                <c:pt idx="4">
                  <c:v>4.8899999999999999E-2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0F0-AB7C-AF94A12B4385}"/>
            </c:ext>
          </c:extLst>
        </c:ser>
        <c:ser>
          <c:idx val="1"/>
          <c:order val="1"/>
          <c:tx>
            <c:v>兴业贷款平均收益率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Sheet1!$G$1:$K$1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(Sheet1!$C$38,Sheet1!$F$38,Sheet1!$I$38,Sheet1!$L$38,Sheet1!$O$38)</c:f>
              <c:numCache>
                <c:formatCode>0.00%</c:formatCode>
                <c:ptCount val="5"/>
                <c:pt idx="0">
                  <c:v>4.99E-2</c:v>
                </c:pt>
                <c:pt idx="1">
                  <c:v>4.5900000000000003E-2</c:v>
                </c:pt>
                <c:pt idx="2">
                  <c:v>4.6899999999999997E-2</c:v>
                </c:pt>
                <c:pt idx="3">
                  <c:v>5.3400000000000003E-2</c:v>
                </c:pt>
                <c:pt idx="4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A-40F0-AB7C-AF94A12B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4943"/>
        <c:axId val="2039624255"/>
      </c:lineChart>
      <c:catAx>
        <c:axId val="1845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624255"/>
        <c:crosses val="autoZero"/>
        <c:auto val="1"/>
        <c:lblAlgn val="ctr"/>
        <c:lblOffset val="100"/>
        <c:noMultiLvlLbl val="0"/>
      </c:catAx>
      <c:valAx>
        <c:axId val="20396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贷款平均收益率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out"/>
        <c:tickLblPos val="nextTo"/>
        <c:spPr>
          <a:solidFill>
            <a:schemeClr val="bg1"/>
          </a:solidFill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</xdr:colOff>
      <xdr:row>0</xdr:row>
      <xdr:rowOff>0</xdr:rowOff>
    </xdr:from>
    <xdr:to>
      <xdr:col>26</xdr:col>
      <xdr:colOff>350520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1BC21B-BD94-465A-B00E-3151E76CB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</xdr:colOff>
      <xdr:row>16</xdr:row>
      <xdr:rowOff>60960</xdr:rowOff>
    </xdr:from>
    <xdr:to>
      <xdr:col>26</xdr:col>
      <xdr:colOff>579120</xdr:colOff>
      <xdr:row>32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15ADA6-03B4-457F-9DB2-31A25BEC7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15240</xdr:colOff>
      <xdr:row>33</xdr:row>
      <xdr:rowOff>7620</xdr:rowOff>
    </xdr:from>
    <xdr:to>
      <xdr:col>26</xdr:col>
      <xdr:colOff>320040</xdr:colOff>
      <xdr:row>48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F4BF6A-8130-4849-9151-71B06AB5D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480549</xdr:colOff>
      <xdr:row>227</xdr:row>
      <xdr:rowOff>168863</xdr:rowOff>
    </xdr:from>
    <xdr:to>
      <xdr:col>4</xdr:col>
      <xdr:colOff>154967</xdr:colOff>
      <xdr:row>243</xdr:row>
      <xdr:rowOff>107904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2893C58-E0C9-494C-8018-C51EFDEBF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7620</xdr:colOff>
      <xdr:row>66</xdr:row>
      <xdr:rowOff>68580</xdr:rowOff>
    </xdr:from>
    <xdr:to>
      <xdr:col>26</xdr:col>
      <xdr:colOff>312420</xdr:colOff>
      <xdr:row>82</xdr:row>
      <xdr:rowOff>7620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9942862-DEDB-4214-8D69-131565250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30480</xdr:colOff>
      <xdr:row>83</xdr:row>
      <xdr:rowOff>7620</xdr:rowOff>
    </xdr:from>
    <xdr:to>
      <xdr:col>26</xdr:col>
      <xdr:colOff>335280</xdr:colOff>
      <xdr:row>98</xdr:row>
      <xdr:rowOff>121920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001E21F-2434-4190-A5A4-CBB50A9FD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494404</xdr:colOff>
      <xdr:row>127</xdr:row>
      <xdr:rowOff>157779</xdr:rowOff>
    </xdr:from>
    <xdr:to>
      <xdr:col>4</xdr:col>
      <xdr:colOff>90544</xdr:colOff>
      <xdr:row>143</xdr:row>
      <xdr:rowOff>96819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3C27B1D-B484-4306-A739-342F9DD2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677284</xdr:colOff>
      <xdr:row>127</xdr:row>
      <xdr:rowOff>157779</xdr:rowOff>
    </xdr:from>
    <xdr:to>
      <xdr:col>9</xdr:col>
      <xdr:colOff>479164</xdr:colOff>
      <xdr:row>143</xdr:row>
      <xdr:rowOff>96819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20B923-FE56-4DC1-9539-9059332D2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258184</xdr:colOff>
      <xdr:row>127</xdr:row>
      <xdr:rowOff>153969</xdr:rowOff>
    </xdr:from>
    <xdr:to>
      <xdr:col>15</xdr:col>
      <xdr:colOff>108025</xdr:colOff>
      <xdr:row>143</xdr:row>
      <xdr:rowOff>93009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2BBBB7-D796-4119-9CA3-418CB4655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517264</xdr:colOff>
      <xdr:row>145</xdr:row>
      <xdr:rowOff>16585</xdr:rowOff>
    </xdr:from>
    <xdr:to>
      <xdr:col>4</xdr:col>
      <xdr:colOff>113404</xdr:colOff>
      <xdr:row>160</xdr:row>
      <xdr:rowOff>134919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A68B284-3DBA-42EC-9FA1-92C8A9F96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715384</xdr:colOff>
      <xdr:row>144</xdr:row>
      <xdr:rowOff>153969</xdr:rowOff>
    </xdr:from>
    <xdr:to>
      <xdr:col>9</xdr:col>
      <xdr:colOff>517264</xdr:colOff>
      <xdr:row>160</xdr:row>
      <xdr:rowOff>93009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39BD3AB-E205-4B94-A911-146C724A8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220084</xdr:colOff>
      <xdr:row>145</xdr:row>
      <xdr:rowOff>8965</xdr:rowOff>
    </xdr:from>
    <xdr:to>
      <xdr:col>15</xdr:col>
      <xdr:colOff>69925</xdr:colOff>
      <xdr:row>160</xdr:row>
      <xdr:rowOff>127299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F3752B2-D78C-437E-A3B4-197A5FC0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524884</xdr:colOff>
      <xdr:row>162</xdr:row>
      <xdr:rowOff>1345</xdr:rowOff>
    </xdr:from>
    <xdr:to>
      <xdr:col>4</xdr:col>
      <xdr:colOff>121024</xdr:colOff>
      <xdr:row>177</xdr:row>
      <xdr:rowOff>119679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1903E53-913F-4AB7-A4F6-9677E2B5C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715384</xdr:colOff>
      <xdr:row>161</xdr:row>
      <xdr:rowOff>165399</xdr:rowOff>
    </xdr:from>
    <xdr:to>
      <xdr:col>9</xdr:col>
      <xdr:colOff>517264</xdr:colOff>
      <xdr:row>177</xdr:row>
      <xdr:rowOff>104439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5C1F1A6-3087-4F84-B0EC-BAC3A15DE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204844</xdr:colOff>
      <xdr:row>161</xdr:row>
      <xdr:rowOff>173019</xdr:rowOff>
    </xdr:from>
    <xdr:to>
      <xdr:col>15</xdr:col>
      <xdr:colOff>54685</xdr:colOff>
      <xdr:row>177</xdr:row>
      <xdr:rowOff>112059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6722157A-E633-408B-97CD-6BFFFB1AC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540124</xdr:colOff>
      <xdr:row>178</xdr:row>
      <xdr:rowOff>119679</xdr:rowOff>
    </xdr:from>
    <xdr:to>
      <xdr:col>4</xdr:col>
      <xdr:colOff>136264</xdr:colOff>
      <xdr:row>194</xdr:row>
      <xdr:rowOff>58719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E0E383B-E06A-4108-969D-F59ADFB08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616324</xdr:colOff>
      <xdr:row>178</xdr:row>
      <xdr:rowOff>150159</xdr:rowOff>
    </xdr:from>
    <xdr:to>
      <xdr:col>9</xdr:col>
      <xdr:colOff>418204</xdr:colOff>
      <xdr:row>194</xdr:row>
      <xdr:rowOff>89199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D35BD438-1AAE-43E2-9B62-F19BB3149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197224</xdr:colOff>
      <xdr:row>179</xdr:row>
      <xdr:rowOff>35859</xdr:rowOff>
    </xdr:from>
    <xdr:to>
      <xdr:col>15</xdr:col>
      <xdr:colOff>47065</xdr:colOff>
      <xdr:row>194</xdr:row>
      <xdr:rowOff>150159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9E49790F-0DA4-447D-9C5D-C60BC226E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524884</xdr:colOff>
      <xdr:row>195</xdr:row>
      <xdr:rowOff>24205</xdr:rowOff>
    </xdr:from>
    <xdr:to>
      <xdr:col>4</xdr:col>
      <xdr:colOff>121024</xdr:colOff>
      <xdr:row>210</xdr:row>
      <xdr:rowOff>142539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9948277E-7308-4D89-AA58-05419BB7B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623944</xdr:colOff>
      <xdr:row>195</xdr:row>
      <xdr:rowOff>66339</xdr:rowOff>
    </xdr:from>
    <xdr:to>
      <xdr:col>9</xdr:col>
      <xdr:colOff>425824</xdr:colOff>
      <xdr:row>211</xdr:row>
      <xdr:rowOff>1345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3E8E8ADA-B4D5-4FE8-8D97-78DF3D3F6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175260</xdr:colOff>
      <xdr:row>195</xdr:row>
      <xdr:rowOff>81579</xdr:rowOff>
    </xdr:from>
    <xdr:to>
      <xdr:col>15</xdr:col>
      <xdr:colOff>24205</xdr:colOff>
      <xdr:row>211</xdr:row>
      <xdr:rowOff>16585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4D90AE8E-615A-4F13-A3A6-6EEE15B8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509644</xdr:colOff>
      <xdr:row>211</xdr:row>
      <xdr:rowOff>112059</xdr:rowOff>
    </xdr:from>
    <xdr:to>
      <xdr:col>4</xdr:col>
      <xdr:colOff>105784</xdr:colOff>
      <xdr:row>227</xdr:row>
      <xdr:rowOff>51099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88F05B66-B3B8-49F7-A9AB-E8DEB7684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578224</xdr:colOff>
      <xdr:row>211</xdr:row>
      <xdr:rowOff>104439</xdr:rowOff>
    </xdr:from>
    <xdr:to>
      <xdr:col>9</xdr:col>
      <xdr:colOff>349624</xdr:colOff>
      <xdr:row>227</xdr:row>
      <xdr:rowOff>43479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48B35088-5426-4CFB-AD68-60B52F74D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175260</xdr:colOff>
      <xdr:row>211</xdr:row>
      <xdr:rowOff>142539</xdr:rowOff>
    </xdr:from>
    <xdr:to>
      <xdr:col>15</xdr:col>
      <xdr:colOff>24205</xdr:colOff>
      <xdr:row>227</xdr:row>
      <xdr:rowOff>81579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5F4DE5A1-D25A-4700-ABAB-1745D0C8D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537883</xdr:colOff>
      <xdr:row>228</xdr:row>
      <xdr:rowOff>26895</xdr:rowOff>
    </xdr:from>
    <xdr:to>
      <xdr:col>9</xdr:col>
      <xdr:colOff>465718</xdr:colOff>
      <xdr:row>243</xdr:row>
      <xdr:rowOff>145229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5F1EEFDF-B34C-48CD-A49C-78B071D1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161365</xdr:colOff>
      <xdr:row>228</xdr:row>
      <xdr:rowOff>53789</xdr:rowOff>
    </xdr:from>
    <xdr:to>
      <xdr:col>15</xdr:col>
      <xdr:colOff>43927</xdr:colOff>
      <xdr:row>243</xdr:row>
      <xdr:rowOff>172123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E20788F6-C93D-494C-A85A-2EBCBC293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752954</xdr:colOff>
      <xdr:row>111</xdr:row>
      <xdr:rowOff>92702</xdr:rowOff>
    </xdr:from>
    <xdr:to>
      <xdr:col>4</xdr:col>
      <xdr:colOff>190418</xdr:colOff>
      <xdr:row>127</xdr:row>
      <xdr:rowOff>44212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7AE2CAD2-A0C0-4C3C-B457-0A7E46DB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328352</xdr:colOff>
      <xdr:row>111</xdr:row>
      <xdr:rowOff>101138</xdr:rowOff>
    </xdr:from>
    <xdr:to>
      <xdr:col>9</xdr:col>
      <xdr:colOff>88546</xdr:colOff>
      <xdr:row>127</xdr:row>
      <xdr:rowOff>46983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DD7FF78E-829D-4F31-993D-01AC18C3B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292493</xdr:colOff>
      <xdr:row>111</xdr:row>
      <xdr:rowOff>101138</xdr:rowOff>
    </xdr:from>
    <xdr:to>
      <xdr:col>14</xdr:col>
      <xdr:colOff>294735</xdr:colOff>
      <xdr:row>127</xdr:row>
      <xdr:rowOff>46983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A8436A15-1435-47F8-89E2-7FD634EB4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15</xdr:row>
      <xdr:rowOff>95250</xdr:rowOff>
    </xdr:from>
    <xdr:to>
      <xdr:col>14</xdr:col>
      <xdr:colOff>266700</xdr:colOff>
      <xdr:row>31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A97FB4-6864-45C9-A855-B55B64A6F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</xdr:colOff>
      <xdr:row>15</xdr:row>
      <xdr:rowOff>76200</xdr:rowOff>
    </xdr:from>
    <xdr:to>
      <xdr:col>6</xdr:col>
      <xdr:colOff>243840</xdr:colOff>
      <xdr:row>31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A1D68D-0693-4509-813C-9E440DC0A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525780</xdr:colOff>
      <xdr:row>15</xdr:row>
      <xdr:rowOff>110490</xdr:rowOff>
    </xdr:from>
    <xdr:to>
      <xdr:col>22</xdr:col>
      <xdr:colOff>220980</xdr:colOff>
      <xdr:row>31</xdr:row>
      <xdr:rowOff>49530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35AA4C-A0BB-4666-84D3-1930C49E0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31</xdr:row>
      <xdr:rowOff>160020</xdr:rowOff>
    </xdr:from>
    <xdr:to>
      <xdr:col>6</xdr:col>
      <xdr:colOff>274320</xdr:colOff>
      <xdr:row>47</xdr:row>
      <xdr:rowOff>99060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B82689-A7FA-4C15-948F-6C8FE2299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</xdr:colOff>
      <xdr:row>31</xdr:row>
      <xdr:rowOff>148590</xdr:rowOff>
    </xdr:from>
    <xdr:to>
      <xdr:col>13</xdr:col>
      <xdr:colOff>125730</xdr:colOff>
      <xdr:row>47</xdr:row>
      <xdr:rowOff>87630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24086C7-193F-459D-B5C5-A4E90FE3D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72390</xdr:colOff>
      <xdr:row>32</xdr:row>
      <xdr:rowOff>3810</xdr:rowOff>
    </xdr:from>
    <xdr:to>
      <xdr:col>20</xdr:col>
      <xdr:colOff>339090</xdr:colOff>
      <xdr:row>47</xdr:row>
      <xdr:rowOff>118110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F076723-B022-49CA-9643-D756019B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243840</xdr:colOff>
      <xdr:row>48</xdr:row>
      <xdr:rowOff>106680</xdr:rowOff>
    </xdr:from>
    <xdr:to>
      <xdr:col>6</xdr:col>
      <xdr:colOff>365760</xdr:colOff>
      <xdr:row>64</xdr:row>
      <xdr:rowOff>45720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D55C267-139C-4EA2-977E-96468561E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48</xdr:row>
      <xdr:rowOff>83820</xdr:rowOff>
    </xdr:from>
    <xdr:to>
      <xdr:col>13</xdr:col>
      <xdr:colOff>129540</xdr:colOff>
      <xdr:row>64</xdr:row>
      <xdr:rowOff>22860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E701B7A-1D68-4AA9-87A4-339831FF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266700</xdr:colOff>
      <xdr:row>64</xdr:row>
      <xdr:rowOff>114300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461F45D-8145-4B27-AB9E-ABD9035E9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236220</xdr:colOff>
      <xdr:row>65</xdr:row>
      <xdr:rowOff>38100</xdr:rowOff>
    </xdr:from>
    <xdr:to>
      <xdr:col>6</xdr:col>
      <xdr:colOff>358140</xdr:colOff>
      <xdr:row>80</xdr:row>
      <xdr:rowOff>152400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6C50442-445F-4836-AEA3-869BD3290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118110</xdr:colOff>
      <xdr:row>14</xdr:row>
      <xdr:rowOff>163830</xdr:rowOff>
    </xdr:from>
    <xdr:to>
      <xdr:col>21</xdr:col>
      <xdr:colOff>300990</xdr:colOff>
      <xdr:row>30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1CDC58-4B3B-4C2D-BCB5-562DA8AB0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544830</xdr:colOff>
      <xdr:row>32</xdr:row>
      <xdr:rowOff>11430</xdr:rowOff>
    </xdr:from>
    <xdr:to>
      <xdr:col>19</xdr:col>
      <xdr:colOff>30480</xdr:colOff>
      <xdr:row>47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5C0F153-B6D3-4BFD-8E17-D90912189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548640</xdr:colOff>
      <xdr:row>35</xdr:row>
      <xdr:rowOff>106680</xdr:rowOff>
    </xdr:from>
    <xdr:to>
      <xdr:col>10</xdr:col>
      <xdr:colOff>60960</xdr:colOff>
      <xdr:row>51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672C1C-C0B7-424B-AC71-CD879F861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502920</xdr:colOff>
      <xdr:row>48</xdr:row>
      <xdr:rowOff>121920</xdr:rowOff>
    </xdr:from>
    <xdr:to>
      <xdr:col>18</xdr:col>
      <xdr:colOff>297180</xdr:colOff>
      <xdr:row>64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77A53E0-13BB-48AB-834F-8B3F871A6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190500</xdr:colOff>
      <xdr:row>36</xdr:row>
      <xdr:rowOff>160020</xdr:rowOff>
    </xdr:from>
    <xdr:to>
      <xdr:col>28</xdr:col>
      <xdr:colOff>270510</xdr:colOff>
      <xdr:row>52</xdr:row>
      <xdr:rowOff>99060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04437C6-F256-4511-9129-0DA5BC20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opLeftCell="A112" zoomScaleNormal="100" workbookViewId="0">
      <selection activeCell="G18" sqref="G18:K18"/>
    </sheetView>
  </sheetViews>
  <sheetFormatPr defaultRowHeight="13.8" x14ac:dyDescent="0.25"/>
  <cols>
    <col min="1" max="1" width="30.33203125" bestFit="1" customWidth="1"/>
    <col min="2" max="2" width="18.33203125" bestFit="1" customWidth="1"/>
    <col min="3" max="3" width="17.21875" bestFit="1" customWidth="1"/>
    <col min="5" max="5" width="18.33203125" bestFit="1" customWidth="1"/>
    <col min="6" max="6" width="11.6640625" bestFit="1" customWidth="1"/>
    <col min="7" max="7" width="10" bestFit="1" customWidth="1"/>
    <col min="8" max="8" width="18.33203125" bestFit="1" customWidth="1"/>
    <col min="9" max="9" width="11.6640625" bestFit="1" customWidth="1"/>
    <col min="10" max="10" width="9.5546875" bestFit="1" customWidth="1"/>
    <col min="11" max="11" width="18.33203125" bestFit="1" customWidth="1"/>
    <col min="12" max="12" width="11.6640625" bestFit="1" customWidth="1"/>
    <col min="14" max="14" width="18.33203125" bestFit="1" customWidth="1"/>
    <col min="15" max="15" width="11.6640625" bestFit="1" customWidth="1"/>
    <col min="17" max="17" width="9.5546875" bestFit="1" customWidth="1"/>
  </cols>
  <sheetData>
    <row r="1" spans="1:12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 t="s">
        <v>24</v>
      </c>
    </row>
    <row r="2" spans="1:12" x14ac:dyDescent="0.25">
      <c r="A2" t="s">
        <v>0</v>
      </c>
      <c r="B2">
        <v>961.57</v>
      </c>
      <c r="C2">
        <v>1133.67</v>
      </c>
      <c r="D2">
        <v>1326.04</v>
      </c>
      <c r="E2">
        <v>1658.63</v>
      </c>
      <c r="F2">
        <v>2014.71</v>
      </c>
      <c r="G2">
        <v>2090.25</v>
      </c>
      <c r="H2">
        <v>2208.9699999999998</v>
      </c>
      <c r="I2">
        <v>2485.5500000000002</v>
      </c>
      <c r="J2">
        <v>2697.03</v>
      </c>
      <c r="K2">
        <v>2904.82</v>
      </c>
      <c r="L2" s="2">
        <f>POWER(K2/B2,1/(K1-B1))-1</f>
        <v>0.13070341098903082</v>
      </c>
    </row>
    <row r="3" spans="1:12" x14ac:dyDescent="0.25">
      <c r="A3" t="s">
        <v>2</v>
      </c>
      <c r="B3">
        <v>34.72</v>
      </c>
      <c r="C3">
        <v>17.899999999999999</v>
      </c>
      <c r="D3">
        <v>16.97</v>
      </c>
      <c r="E3">
        <v>25.08</v>
      </c>
      <c r="F3">
        <v>21.47</v>
      </c>
      <c r="G3">
        <v>3.75</v>
      </c>
      <c r="H3">
        <v>5.33</v>
      </c>
      <c r="I3">
        <v>12.52</v>
      </c>
      <c r="J3">
        <v>8.51</v>
      </c>
      <c r="K3">
        <v>7.7</v>
      </c>
    </row>
    <row r="4" spans="1:12" x14ac:dyDescent="0.25">
      <c r="A4" t="s">
        <v>1</v>
      </c>
      <c r="B4">
        <v>598.70000000000005</v>
      </c>
      <c r="C4">
        <v>876.19</v>
      </c>
      <c r="D4">
        <v>1092.8699999999999</v>
      </c>
      <c r="E4">
        <v>1248.98</v>
      </c>
      <c r="F4">
        <v>1543.48</v>
      </c>
      <c r="G4">
        <v>1570.6</v>
      </c>
      <c r="H4">
        <v>1399.75</v>
      </c>
      <c r="I4">
        <v>1582.87</v>
      </c>
      <c r="J4">
        <v>1813.08</v>
      </c>
      <c r="K4">
        <v>2031.37</v>
      </c>
      <c r="L4" s="2">
        <f>POWER(K4/B4,1/(K1-B1))-1</f>
        <v>0.14538979256219253</v>
      </c>
    </row>
    <row r="5" spans="1:12" x14ac:dyDescent="0.25">
      <c r="A5" t="s">
        <v>3</v>
      </c>
      <c r="B5">
        <v>37.770000000000003</v>
      </c>
      <c r="C5">
        <v>46.35</v>
      </c>
      <c r="D5">
        <v>24.73</v>
      </c>
      <c r="E5">
        <v>14.28</v>
      </c>
      <c r="F5">
        <v>23.58</v>
      </c>
      <c r="G5">
        <v>1.76</v>
      </c>
      <c r="H5">
        <v>-10.89</v>
      </c>
      <c r="I5">
        <v>13.08</v>
      </c>
      <c r="J5">
        <v>14.54</v>
      </c>
      <c r="K5">
        <v>12.04</v>
      </c>
    </row>
    <row r="7" spans="1:12" x14ac:dyDescent="0.25">
      <c r="A7" t="s">
        <v>4</v>
      </c>
      <c r="B7">
        <v>3.06</v>
      </c>
      <c r="C7">
        <v>3.03</v>
      </c>
      <c r="D7">
        <v>2.82</v>
      </c>
      <c r="E7">
        <v>2.52</v>
      </c>
      <c r="F7">
        <v>2.75</v>
      </c>
      <c r="G7">
        <v>2.5</v>
      </c>
      <c r="H7">
        <v>2.4300000000000002</v>
      </c>
      <c r="I7">
        <v>2.57</v>
      </c>
      <c r="J7">
        <v>2.59</v>
      </c>
      <c r="K7">
        <v>2.4900000000000002</v>
      </c>
    </row>
    <row r="8" spans="1:12" x14ac:dyDescent="0.25">
      <c r="A8" t="s">
        <v>5</v>
      </c>
      <c r="B8">
        <v>2.52</v>
      </c>
      <c r="C8">
        <v>2.64</v>
      </c>
      <c r="D8">
        <v>2.44</v>
      </c>
      <c r="E8">
        <v>2.48</v>
      </c>
      <c r="F8">
        <v>2.4500000000000002</v>
      </c>
      <c r="G8">
        <v>2.0699999999999998</v>
      </c>
      <c r="H8">
        <v>1.73</v>
      </c>
      <c r="I8">
        <v>1.83</v>
      </c>
      <c r="J8">
        <v>2.25</v>
      </c>
      <c r="K8">
        <v>2.36</v>
      </c>
    </row>
    <row r="10" spans="1:12" x14ac:dyDescent="0.25">
      <c r="A10" t="s">
        <v>6</v>
      </c>
      <c r="B10">
        <v>4.87</v>
      </c>
      <c r="C10">
        <v>5.14</v>
      </c>
      <c r="D10">
        <v>4.95</v>
      </c>
      <c r="E10">
        <v>5.0199999999999996</v>
      </c>
      <c r="F10">
        <v>4.72</v>
      </c>
      <c r="G10">
        <v>4</v>
      </c>
      <c r="H10">
        <v>4.0599999999999996</v>
      </c>
      <c r="I10">
        <v>4.34</v>
      </c>
      <c r="J10">
        <v>4.38</v>
      </c>
      <c r="K10">
        <v>4.13</v>
      </c>
    </row>
    <row r="11" spans="1:12" x14ac:dyDescent="0.25">
      <c r="A11" t="s">
        <v>7</v>
      </c>
      <c r="D11">
        <v>5.39</v>
      </c>
      <c r="E11">
        <v>5.69</v>
      </c>
      <c r="F11">
        <v>5.24</v>
      </c>
      <c r="G11">
        <v>4.4000000000000004</v>
      </c>
      <c r="H11">
        <v>4.25</v>
      </c>
      <c r="I11">
        <v>4.4400000000000004</v>
      </c>
      <c r="J11">
        <v>4.62</v>
      </c>
      <c r="K11">
        <v>4.47</v>
      </c>
    </row>
    <row r="13" spans="1:12" x14ac:dyDescent="0.25">
      <c r="A13" t="s">
        <v>8</v>
      </c>
      <c r="B13">
        <v>1.93</v>
      </c>
      <c r="C13">
        <v>2.27</v>
      </c>
      <c r="D13">
        <v>2.2999999999999998</v>
      </c>
      <c r="E13">
        <v>2.69</v>
      </c>
      <c r="F13">
        <v>2.13</v>
      </c>
      <c r="G13">
        <v>1.63</v>
      </c>
      <c r="H13">
        <v>1.77</v>
      </c>
      <c r="I13">
        <v>1.9</v>
      </c>
      <c r="J13">
        <v>1.9</v>
      </c>
      <c r="K13">
        <v>1.73</v>
      </c>
    </row>
    <row r="14" spans="1:12" x14ac:dyDescent="0.25">
      <c r="A14" t="s">
        <v>9</v>
      </c>
      <c r="D14">
        <v>3.16</v>
      </c>
      <c r="E14">
        <v>3.45</v>
      </c>
      <c r="F14">
        <v>2.97</v>
      </c>
      <c r="G14">
        <v>2.4</v>
      </c>
      <c r="H14">
        <v>2.81</v>
      </c>
      <c r="I14">
        <v>2.9</v>
      </c>
      <c r="J14">
        <v>2.66</v>
      </c>
      <c r="K14">
        <v>2.36</v>
      </c>
    </row>
    <row r="15" spans="1:12" x14ac:dyDescent="0.25">
      <c r="L15" s="1"/>
    </row>
    <row r="16" spans="1:12" x14ac:dyDescent="0.25">
      <c r="A16" t="s">
        <v>10</v>
      </c>
      <c r="G16">
        <v>32616.81</v>
      </c>
      <c r="H16">
        <v>35650.44</v>
      </c>
      <c r="I16">
        <v>39330.339999999997</v>
      </c>
      <c r="J16">
        <v>44906.5</v>
      </c>
      <c r="K16">
        <v>50291.28</v>
      </c>
      <c r="L16" s="2">
        <f>POWER(K16/G16,1/(K1-G1))-1</f>
        <v>0.11432737933004278</v>
      </c>
    </row>
    <row r="17" spans="1:16" x14ac:dyDescent="0.25">
      <c r="A17" t="s">
        <v>11</v>
      </c>
      <c r="G17">
        <v>15665.7</v>
      </c>
      <c r="H17">
        <v>16638.61</v>
      </c>
      <c r="I17">
        <v>17739.29</v>
      </c>
      <c r="J17">
        <v>19019.939999999999</v>
      </c>
      <c r="K17">
        <v>20172.32</v>
      </c>
      <c r="L17" s="2">
        <f>POWER(K17/G17,1/(K1-G1))-1</f>
        <v>6.5249921453727877E-2</v>
      </c>
    </row>
    <row r="18" spans="1:16" x14ac:dyDescent="0.25">
      <c r="A18" t="s">
        <v>12</v>
      </c>
      <c r="G18">
        <v>15405.94</v>
      </c>
      <c r="H18">
        <v>17852.95</v>
      </c>
      <c r="I18">
        <v>20093.39</v>
      </c>
      <c r="J18">
        <v>23626.16</v>
      </c>
      <c r="K18">
        <v>26811.599999999999</v>
      </c>
      <c r="L18" s="2">
        <f>POWER(K18/G18,1/(K1-G1))-1</f>
        <v>0.14857307786731377</v>
      </c>
    </row>
    <row r="19" spans="1:16" x14ac:dyDescent="0.25">
      <c r="A19" t="s">
        <v>13</v>
      </c>
      <c r="G19">
        <v>1545.17</v>
      </c>
      <c r="H19">
        <v>1158.8800000000001</v>
      </c>
      <c r="I19">
        <v>1497.66</v>
      </c>
      <c r="J19">
        <v>2260.4</v>
      </c>
      <c r="K19">
        <v>3307.36</v>
      </c>
      <c r="L19" s="2">
        <f>POWER(K19/G19,1/(K1-G1))-1</f>
        <v>0.20955689232884556</v>
      </c>
    </row>
    <row r="20" spans="1:16" x14ac:dyDescent="0.25">
      <c r="A20" t="s">
        <v>14</v>
      </c>
      <c r="G20" s="2">
        <v>0.4803</v>
      </c>
      <c r="H20" s="2">
        <v>0.4667</v>
      </c>
      <c r="I20" s="2">
        <v>0.45100000000000001</v>
      </c>
      <c r="J20" s="2">
        <v>0.42349999999999999</v>
      </c>
      <c r="K20" s="2">
        <v>0.40110000000000001</v>
      </c>
      <c r="L20" s="1"/>
    </row>
    <row r="21" spans="1:16" x14ac:dyDescent="0.25">
      <c r="A21" t="s">
        <v>15</v>
      </c>
      <c r="G21" s="2">
        <v>0.47229999999999994</v>
      </c>
      <c r="H21" s="2">
        <v>0.50080000000000002</v>
      </c>
      <c r="I21" s="2">
        <v>0.51090000000000002</v>
      </c>
      <c r="J21" s="2">
        <v>0.52610000000000001</v>
      </c>
      <c r="K21" s="2">
        <v>0.53310000000000002</v>
      </c>
      <c r="L21" s="1"/>
    </row>
    <row r="22" spans="1:16" x14ac:dyDescent="0.25">
      <c r="A22" t="s">
        <v>16</v>
      </c>
      <c r="G22" s="2">
        <v>4.7400000000000005E-2</v>
      </c>
      <c r="H22" s="2">
        <v>3.2500000000000001E-2</v>
      </c>
      <c r="I22" s="2">
        <v>3.8100000000000002E-2</v>
      </c>
      <c r="J22" s="2">
        <v>5.0300000000000004E-2</v>
      </c>
      <c r="K22" s="2">
        <v>6.5799999999999997E-2</v>
      </c>
    </row>
    <row r="23" spans="1:16" x14ac:dyDescent="0.25">
      <c r="A23" t="s">
        <v>17</v>
      </c>
      <c r="G23">
        <v>20798.14</v>
      </c>
      <c r="H23">
        <v>24306.95</v>
      </c>
      <c r="I23">
        <v>29340.82</v>
      </c>
      <c r="J23">
        <v>34414.51</v>
      </c>
      <c r="K23">
        <v>39656.74</v>
      </c>
      <c r="L23" s="2">
        <f>POWER(K23/G23,1/(K1-G1))-1</f>
        <v>0.17509540535664181</v>
      </c>
    </row>
    <row r="24" spans="1:16" x14ac:dyDescent="0.25">
      <c r="A24" t="s">
        <v>18</v>
      </c>
      <c r="G24">
        <v>12713.47</v>
      </c>
      <c r="H24">
        <v>14823.62</v>
      </c>
      <c r="I24">
        <v>16082.07</v>
      </c>
      <c r="J24">
        <v>17960.8</v>
      </c>
      <c r="K24">
        <v>20435</v>
      </c>
      <c r="L24" s="2">
        <f>POWER(K24/G24,1/(K1-G1))-1</f>
        <v>0.12597211406322484</v>
      </c>
    </row>
    <row r="25" spans="1:16" x14ac:dyDescent="0.25">
      <c r="A25" t="s">
        <v>19</v>
      </c>
      <c r="G25">
        <v>7505.38</v>
      </c>
      <c r="H25">
        <v>9108.24</v>
      </c>
      <c r="I25">
        <v>11664.04</v>
      </c>
      <c r="J25">
        <v>14495.47</v>
      </c>
      <c r="K25">
        <v>17144.71</v>
      </c>
      <c r="L25" s="2">
        <f>POWER(K25/G25,1/(K1-G1))-1</f>
        <v>0.22938911756575808</v>
      </c>
    </row>
    <row r="26" spans="1:16" x14ac:dyDescent="0.25">
      <c r="A26" t="s">
        <v>20</v>
      </c>
      <c r="G26">
        <v>579.29</v>
      </c>
      <c r="H26">
        <v>375.09</v>
      </c>
      <c r="I26">
        <v>1594.71</v>
      </c>
      <c r="J26">
        <v>1958.24</v>
      </c>
      <c r="K26">
        <v>2077.0300000000002</v>
      </c>
      <c r="L26" s="2">
        <f>POWER(K26/G26,1/(K1-G1))-1</f>
        <v>0.37605782551526734</v>
      </c>
    </row>
    <row r="27" spans="1:16" x14ac:dyDescent="0.25">
      <c r="A27" t="s">
        <v>21</v>
      </c>
      <c r="G27" s="2">
        <v>0.61130000000000007</v>
      </c>
      <c r="H27" s="2">
        <v>0.6099</v>
      </c>
      <c r="I27" s="2">
        <v>0.54810000000000003</v>
      </c>
      <c r="J27" s="2">
        <v>0.52190000000000003</v>
      </c>
      <c r="K27" s="2">
        <v>0.51529999999999998</v>
      </c>
    </row>
    <row r="28" spans="1:16" x14ac:dyDescent="0.25">
      <c r="A28" t="s">
        <v>22</v>
      </c>
      <c r="G28" s="2">
        <v>0.36090000000000005</v>
      </c>
      <c r="H28" s="2">
        <v>0.37469999999999998</v>
      </c>
      <c r="I28" s="2">
        <v>0.39750000000000002</v>
      </c>
      <c r="J28" s="2">
        <v>0.42119999999999996</v>
      </c>
      <c r="K28" s="2">
        <v>0.43229999999999996</v>
      </c>
    </row>
    <row r="29" spans="1:16" x14ac:dyDescent="0.25">
      <c r="A29" t="s">
        <v>23</v>
      </c>
      <c r="G29" s="2">
        <v>2.7900000000000001E-2</v>
      </c>
      <c r="H29" s="2">
        <v>1.54E-2</v>
      </c>
      <c r="I29" s="2">
        <v>5.4400000000000004E-2</v>
      </c>
      <c r="J29" s="2">
        <v>5.6900000000000006E-2</v>
      </c>
      <c r="K29" s="2">
        <v>5.2400000000000002E-2</v>
      </c>
    </row>
    <row r="31" spans="1:16" x14ac:dyDescent="0.25">
      <c r="B31" s="7">
        <v>2016</v>
      </c>
      <c r="C31" s="7"/>
      <c r="D31" s="7"/>
      <c r="E31" s="7">
        <v>2017</v>
      </c>
      <c r="F31" s="7"/>
      <c r="G31" s="7"/>
      <c r="H31" s="7">
        <v>2018</v>
      </c>
      <c r="I31" s="7"/>
      <c r="J31" s="7"/>
      <c r="K31" s="7">
        <v>2019</v>
      </c>
      <c r="L31" s="7"/>
      <c r="M31" s="7"/>
      <c r="N31" s="7">
        <v>2020</v>
      </c>
      <c r="O31" s="7"/>
      <c r="P31" s="7"/>
    </row>
    <row r="32" spans="1:16" x14ac:dyDescent="0.25">
      <c r="B32" t="s">
        <v>29</v>
      </c>
      <c r="C32" t="s">
        <v>30</v>
      </c>
      <c r="D32" t="s">
        <v>31</v>
      </c>
      <c r="E32" t="s">
        <v>29</v>
      </c>
      <c r="F32" t="s">
        <v>30</v>
      </c>
      <c r="G32" t="s">
        <v>31</v>
      </c>
      <c r="H32" t="s">
        <v>29</v>
      </c>
      <c r="I32" t="s">
        <v>30</v>
      </c>
      <c r="J32" t="s">
        <v>31</v>
      </c>
      <c r="K32" t="s">
        <v>29</v>
      </c>
      <c r="L32" t="s">
        <v>30</v>
      </c>
      <c r="M32" t="s">
        <v>31</v>
      </c>
      <c r="N32" t="s">
        <v>29</v>
      </c>
      <c r="O32" t="s">
        <v>30</v>
      </c>
      <c r="P32" t="s">
        <v>31</v>
      </c>
    </row>
    <row r="33" spans="1:16" x14ac:dyDescent="0.25">
      <c r="A33" t="s">
        <v>25</v>
      </c>
      <c r="B33">
        <v>30756.11</v>
      </c>
      <c r="C33" s="2">
        <v>4.9200000000000001E-2</v>
      </c>
      <c r="D33" s="2">
        <f>B33/(B33+B34+B35+B36)</f>
        <v>0.57110359116586351</v>
      </c>
      <c r="E33">
        <v>35084.699999999997</v>
      </c>
      <c r="F33" s="2">
        <v>4.8099999999999997E-2</v>
      </c>
      <c r="G33" s="2">
        <f>E33/E37</f>
        <v>0.58801820332882981</v>
      </c>
      <c r="H33">
        <v>38251.230000000003</v>
      </c>
      <c r="I33" s="2">
        <v>5.1299999999999998E-2</v>
      </c>
      <c r="J33" s="2">
        <f>H33/H37</f>
        <v>0.61251292440776706</v>
      </c>
      <c r="K33">
        <v>42897.65</v>
      </c>
      <c r="L33" s="2">
        <v>5.1700000000000003E-2</v>
      </c>
      <c r="M33" s="2">
        <f>K33/K37</f>
        <v>0.64124645407908143</v>
      </c>
      <c r="N33">
        <v>48233.79</v>
      </c>
      <c r="O33" s="2">
        <v>4.8899999999999999E-2</v>
      </c>
      <c r="P33" s="2">
        <f>N33/N37</f>
        <v>0.64807619261573657</v>
      </c>
    </row>
    <row r="34" spans="1:16" x14ac:dyDescent="0.25">
      <c r="A34" t="s">
        <v>26</v>
      </c>
      <c r="B34">
        <v>13006.04</v>
      </c>
      <c r="C34" s="2">
        <v>3.5200000000000002E-2</v>
      </c>
      <c r="D34" s="2">
        <f>B34/(B34+B35+B36+B33)</f>
        <v>0.24150635925176708</v>
      </c>
      <c r="E34">
        <v>14324.08</v>
      </c>
      <c r="F34" s="2">
        <v>3.6299999999999999E-2</v>
      </c>
      <c r="G34" s="2">
        <f>E34/E37</f>
        <v>0.24007102201068917</v>
      </c>
      <c r="H34">
        <v>12789.15</v>
      </c>
      <c r="I34" s="2">
        <v>3.7699999999999997E-2</v>
      </c>
      <c r="J34" s="2">
        <f>H34/H37</f>
        <v>0.20479131434961945</v>
      </c>
      <c r="K34">
        <v>13352.47</v>
      </c>
      <c r="L34" s="2">
        <v>3.6600000000000001E-2</v>
      </c>
      <c r="M34" s="2">
        <f>K34/K37</f>
        <v>0.19959657558624569</v>
      </c>
      <c r="N34">
        <v>15138.24</v>
      </c>
      <c r="O34" s="2">
        <v>3.4200000000000001E-2</v>
      </c>
      <c r="P34" s="2">
        <f>N34/N37</f>
        <v>0.20339958651607615</v>
      </c>
    </row>
    <row r="35" spans="1:16" x14ac:dyDescent="0.25">
      <c r="A35" t="s">
        <v>27</v>
      </c>
      <c r="B35">
        <v>5573.47</v>
      </c>
      <c r="C35" s="2">
        <v>1.47E-2</v>
      </c>
      <c r="D35" s="2">
        <f>B35/(B35+B36+B33+B34)</f>
        <v>0.1034925656155868</v>
      </c>
      <c r="E35">
        <v>5665.94</v>
      </c>
      <c r="F35" s="2">
        <v>1.5299999999999999E-2</v>
      </c>
      <c r="G35" s="2">
        <f>E35/E37</f>
        <v>9.496093336893148E-2</v>
      </c>
      <c r="H35">
        <v>5107.6000000000004</v>
      </c>
      <c r="I35" s="2">
        <v>1.5599999999999999E-2</v>
      </c>
      <c r="J35" s="2">
        <f>H35/H37</f>
        <v>8.1787461807244138E-2</v>
      </c>
      <c r="K35">
        <v>4937.22</v>
      </c>
      <c r="L35" s="2">
        <v>1.5699999999999999E-2</v>
      </c>
      <c r="M35" s="2">
        <f>K35/K37</f>
        <v>7.3802989627830953E-2</v>
      </c>
      <c r="N35">
        <v>4900.92</v>
      </c>
      <c r="O35" s="2">
        <v>1.5299999999999999E-2</v>
      </c>
      <c r="P35" s="2">
        <f>N35/N37</f>
        <v>6.5849471375032234E-2</v>
      </c>
    </row>
    <row r="36" spans="1:16" x14ac:dyDescent="0.25">
      <c r="A36" t="s">
        <v>28</v>
      </c>
      <c r="B36">
        <v>4518.2</v>
      </c>
      <c r="C36" s="2">
        <v>2.29E-2</v>
      </c>
      <c r="D36" s="2">
        <f>B36/(B36+B33+B34+B35)</f>
        <v>8.3897483966782663E-2</v>
      </c>
      <c r="E36">
        <v>4591.29</v>
      </c>
      <c r="F36" s="2">
        <v>2.7099999999999999E-2</v>
      </c>
      <c r="G36" s="2">
        <f>E36/E37</f>
        <v>7.6949841291549401E-2</v>
      </c>
      <c r="H36">
        <v>6301.69</v>
      </c>
      <c r="I36" s="2">
        <v>2.9100000000000001E-2</v>
      </c>
      <c r="J36" s="2">
        <f>H36/H37</f>
        <v>0.1009082994353693</v>
      </c>
      <c r="K36">
        <v>5709.95</v>
      </c>
      <c r="L36" s="2">
        <v>2.5100000000000001E-2</v>
      </c>
      <c r="M36" s="2">
        <f>K36/K37</f>
        <v>8.5353980706841776E-2</v>
      </c>
      <c r="N36">
        <v>6153.16</v>
      </c>
      <c r="O36" s="2">
        <v>1.95E-2</v>
      </c>
      <c r="P36" s="2">
        <f>N36/N37</f>
        <v>8.2674749493155023E-2</v>
      </c>
    </row>
    <row r="37" spans="1:16" x14ac:dyDescent="0.25">
      <c r="A37" t="s">
        <v>32</v>
      </c>
      <c r="B37">
        <f>B33+B34+B35+B36</f>
        <v>53853.82</v>
      </c>
      <c r="C37" s="3">
        <v>0.04</v>
      </c>
      <c r="D37" s="2">
        <f>D33+D34+D35+D36</f>
        <v>1.0000000000000002</v>
      </c>
      <c r="E37">
        <f>E33+E34+E35+E36</f>
        <v>59666.01</v>
      </c>
      <c r="F37" s="2">
        <v>4.0599999999999997E-2</v>
      </c>
      <c r="G37" s="2">
        <f>G33+G34+G35+G36</f>
        <v>0.99999999999999989</v>
      </c>
      <c r="H37">
        <f>H33+H34+H35+H36</f>
        <v>62449.670000000006</v>
      </c>
      <c r="I37" s="2">
        <v>4.3400000000000001E-2</v>
      </c>
      <c r="J37" s="2">
        <f>J33+J34+J35+J36</f>
        <v>1</v>
      </c>
      <c r="K37">
        <f>K33+K34+K35+K36</f>
        <v>66897.290000000008</v>
      </c>
      <c r="L37" s="2">
        <v>4.3799999999999999E-2</v>
      </c>
      <c r="M37" s="2">
        <f>M33+M34+M35+M36</f>
        <v>0.99999999999999978</v>
      </c>
      <c r="N37">
        <f>N33+N34+N35+N36</f>
        <v>74426.11</v>
      </c>
      <c r="O37" s="2">
        <v>4.1300000000000003E-2</v>
      </c>
      <c r="P37" s="2">
        <f>P33+P34+P35+P36</f>
        <v>1</v>
      </c>
    </row>
    <row r="38" spans="1:16" x14ac:dyDescent="0.25">
      <c r="A38" t="s">
        <v>33</v>
      </c>
      <c r="B38">
        <v>19283.43</v>
      </c>
      <c r="C38" s="2">
        <v>4.99E-2</v>
      </c>
      <c r="D38" s="2">
        <f>B38/(B38+B39+B40+B41)</f>
        <v>0.37047077730271089</v>
      </c>
      <c r="E38">
        <v>22803.16</v>
      </c>
      <c r="F38" s="2">
        <v>4.5900000000000003E-2</v>
      </c>
      <c r="G38" s="2">
        <f>E38/E42</f>
        <v>0.39152641346774103</v>
      </c>
      <c r="H38">
        <v>26861.759999999998</v>
      </c>
      <c r="I38" s="2">
        <v>4.6899999999999997E-2</v>
      </c>
      <c r="J38" s="2">
        <f>H38/H42</f>
        <v>0.44913427766852054</v>
      </c>
      <c r="K38">
        <v>32321.79</v>
      </c>
      <c r="L38" s="2">
        <v>5.3400000000000003E-2</v>
      </c>
      <c r="M38" s="2">
        <f>K38/K42</f>
        <v>0.52933381983928929</v>
      </c>
      <c r="N38">
        <v>37380.449999999997</v>
      </c>
      <c r="O38" s="2">
        <v>5.2999999999999999E-2</v>
      </c>
      <c r="P38" s="2">
        <f>N38/N42</f>
        <v>0.56261279776691464</v>
      </c>
    </row>
    <row r="39" spans="1:16" x14ac:dyDescent="0.25">
      <c r="A39" t="s">
        <v>34</v>
      </c>
      <c r="B39">
        <v>26289.25</v>
      </c>
      <c r="C39" s="2">
        <v>5.5399999999999998E-2</v>
      </c>
      <c r="D39" s="2">
        <f>B39/(B39+B40+B41+B38)</f>
        <v>0.505065690191283</v>
      </c>
      <c r="E39">
        <v>28778</v>
      </c>
      <c r="F39" s="2">
        <v>4.4999999999999998E-2</v>
      </c>
      <c r="G39" s="2">
        <f>E39/E42</f>
        <v>0.49411340914042845</v>
      </c>
      <c r="H39">
        <v>25773.88</v>
      </c>
      <c r="I39" s="2">
        <v>4.8000000000000001E-2</v>
      </c>
      <c r="J39" s="2">
        <f>H39/H42</f>
        <v>0.43094469522902179</v>
      </c>
      <c r="K39">
        <v>20905.09</v>
      </c>
      <c r="L39" s="2">
        <v>4.4600000000000001E-2</v>
      </c>
      <c r="M39" s="2">
        <f>K39/K42</f>
        <v>0.342362571620697</v>
      </c>
      <c r="N39">
        <v>20221.03</v>
      </c>
      <c r="O39" s="2">
        <v>0.04</v>
      </c>
      <c r="P39" s="2">
        <f>N39/N42</f>
        <v>0.30434653039299187</v>
      </c>
    </row>
    <row r="40" spans="1:16" x14ac:dyDescent="0.25">
      <c r="A40" t="s">
        <v>35</v>
      </c>
      <c r="B40">
        <v>3959.32</v>
      </c>
      <c r="C40" s="2">
        <v>1.49E-2</v>
      </c>
      <c r="D40" s="2">
        <f>B40/(B40+B41+B38+B39)</f>
        <v>7.6065946669766182E-2</v>
      </c>
      <c r="E40">
        <v>4527.1899999999996</v>
      </c>
      <c r="F40" s="2">
        <v>1.4999999999999999E-2</v>
      </c>
      <c r="G40" s="2">
        <f>E40/E42</f>
        <v>7.7731089190578084E-2</v>
      </c>
      <c r="H40">
        <v>4256.45</v>
      </c>
      <c r="I40" s="2">
        <v>1.54E-2</v>
      </c>
      <c r="J40" s="2">
        <f>H40/H42</f>
        <v>7.1168739359676145E-2</v>
      </c>
      <c r="K40">
        <v>4031.7</v>
      </c>
      <c r="L40" s="2">
        <v>1.54E-2</v>
      </c>
      <c r="M40" s="2">
        <f>K40/K42</f>
        <v>6.6027134061760265E-2</v>
      </c>
      <c r="N40">
        <v>3735.11</v>
      </c>
      <c r="O40" s="2">
        <v>1.5299999999999999E-2</v>
      </c>
      <c r="P40" s="2">
        <f>N40/N42</f>
        <v>5.6217105119579371E-2</v>
      </c>
    </row>
    <row r="41" spans="1:16" x14ac:dyDescent="0.25">
      <c r="A41" t="s">
        <v>36</v>
      </c>
      <c r="B41">
        <v>2519.15</v>
      </c>
      <c r="C41" s="2">
        <v>3.73E-2</v>
      </c>
      <c r="D41" s="2">
        <f>B41/(B41+B38+B39+B40)</f>
        <v>4.8397585836239931E-2</v>
      </c>
      <c r="E41">
        <v>2133.34</v>
      </c>
      <c r="F41" s="2">
        <v>3.5799999999999998E-2</v>
      </c>
      <c r="G41" s="2">
        <f>E41/E42</f>
        <v>3.6629088201252401E-2</v>
      </c>
      <c r="H41">
        <v>2915.77</v>
      </c>
      <c r="I41" s="2">
        <v>2.9100000000000001E-2</v>
      </c>
      <c r="J41" s="2">
        <f>H41/H42</f>
        <v>4.875228774278164E-2</v>
      </c>
      <c r="K41">
        <v>3802.68</v>
      </c>
      <c r="L41" s="2">
        <v>2.5399999999999999E-2</v>
      </c>
      <c r="M41" s="2">
        <f>K41/K42</f>
        <v>6.2276474478253477E-2</v>
      </c>
      <c r="N41">
        <v>5104.22</v>
      </c>
      <c r="O41" s="2">
        <v>2.1999999999999999E-2</v>
      </c>
      <c r="P41" s="2">
        <f>N41/N42</f>
        <v>7.6823566720514103E-2</v>
      </c>
    </row>
    <row r="42" spans="1:16" x14ac:dyDescent="0.25">
      <c r="A42" t="s">
        <v>37</v>
      </c>
      <c r="B42">
        <f>B38+B39+B40+B41</f>
        <v>52051.15</v>
      </c>
      <c r="C42" s="2">
        <v>4.3999999999999997E-2</v>
      </c>
      <c r="D42" s="2">
        <f>D38+D39+D40+D41</f>
        <v>1</v>
      </c>
      <c r="E42">
        <f>E38+E39+E40+E41</f>
        <v>58241.69</v>
      </c>
      <c r="F42" s="2">
        <v>4.2500000000000003E-2</v>
      </c>
      <c r="G42" s="2">
        <f>G38+G39+G40+G41</f>
        <v>0.99999999999999989</v>
      </c>
      <c r="H42">
        <f>H38+H39+H40+H41</f>
        <v>59807.859999999993</v>
      </c>
      <c r="I42" s="2">
        <v>4.4400000000000002E-2</v>
      </c>
      <c r="J42" s="2">
        <f>J38+J39+J40+J41</f>
        <v>1.0000000000000002</v>
      </c>
      <c r="K42">
        <f>K38+K39+K40+K41</f>
        <v>61061.26</v>
      </c>
      <c r="L42" s="2">
        <v>4.6199999999999998E-2</v>
      </c>
      <c r="M42" s="2">
        <f>M38+M39+M40+M41</f>
        <v>1</v>
      </c>
      <c r="N42">
        <f>N38+N39+N40+N41</f>
        <v>66440.81</v>
      </c>
      <c r="O42" s="2">
        <v>4.4699999999999997E-2</v>
      </c>
      <c r="P42" s="2">
        <f>P38+P39+P40+P41</f>
        <v>1</v>
      </c>
    </row>
    <row r="44" spans="1:16" x14ac:dyDescent="0.25">
      <c r="A44" t="s">
        <v>38</v>
      </c>
      <c r="G44" s="2">
        <v>6.0600000000000001E-2</v>
      </c>
      <c r="H44" s="2">
        <v>5.8099999999999999E-2</v>
      </c>
      <c r="I44" s="2">
        <v>6.0299999999999999E-2</v>
      </c>
      <c r="J44" s="2">
        <v>6.0699999999999997E-2</v>
      </c>
      <c r="K44" s="2">
        <v>5.8900000000000001E-2</v>
      </c>
    </row>
    <row r="45" spans="1:16" x14ac:dyDescent="0.25">
      <c r="A45" t="s">
        <v>39</v>
      </c>
      <c r="G45" s="2">
        <v>4.2500000000000003E-2</v>
      </c>
      <c r="H45" s="2">
        <v>3.9899999999999998E-2</v>
      </c>
      <c r="I45" s="2">
        <v>4.24E-2</v>
      </c>
      <c r="J45" s="2">
        <v>4.3400000000000001E-2</v>
      </c>
      <c r="K45" s="2">
        <v>3.9800000000000002E-2</v>
      </c>
    </row>
    <row r="46" spans="1:16" x14ac:dyDescent="0.25">
      <c r="A46" t="s">
        <v>40</v>
      </c>
      <c r="G46" s="2">
        <v>2.06E-2</v>
      </c>
      <c r="H46" s="2">
        <v>2.81E-2</v>
      </c>
      <c r="I46" s="2">
        <v>4.4699999999999997E-2</v>
      </c>
      <c r="J46" s="2">
        <v>3.3099999999999997E-2</v>
      </c>
      <c r="K46" s="2">
        <v>2.6800000000000001E-2</v>
      </c>
    </row>
    <row r="47" spans="1:16" x14ac:dyDescent="0.25">
      <c r="A47" t="s">
        <v>41</v>
      </c>
      <c r="G47" s="2">
        <v>4.82E-2</v>
      </c>
      <c r="H47" s="2">
        <v>4.3700000000000003E-2</v>
      </c>
      <c r="I47" s="2">
        <v>4.48E-2</v>
      </c>
      <c r="J47" s="2">
        <v>6.2700000000000006E-2</v>
      </c>
      <c r="K47" s="2">
        <v>6.59E-2</v>
      </c>
    </row>
    <row r="48" spans="1:16" x14ac:dyDescent="0.25">
      <c r="A48" t="s">
        <v>42</v>
      </c>
      <c r="G48" s="2">
        <v>5.0599999999999999E-2</v>
      </c>
      <c r="H48" s="2">
        <v>4.7199999999999999E-2</v>
      </c>
      <c r="I48" s="2">
        <v>4.82E-2</v>
      </c>
      <c r="J48" s="2">
        <v>4.7100000000000003E-2</v>
      </c>
      <c r="K48" s="2">
        <v>4.3999999999999997E-2</v>
      </c>
    </row>
    <row r="49" spans="1:12" x14ac:dyDescent="0.25">
      <c r="A49" t="s">
        <v>43</v>
      </c>
      <c r="G49" s="2">
        <v>3.49E-2</v>
      </c>
      <c r="H49" s="2">
        <v>2.98E-2</v>
      </c>
      <c r="I49" s="2">
        <v>4.1200000000000001E-2</v>
      </c>
      <c r="J49" s="2">
        <v>3.4500000000000003E-2</v>
      </c>
      <c r="K49" s="2">
        <v>2.8000000000000001E-2</v>
      </c>
    </row>
    <row r="51" spans="1:12" x14ac:dyDescent="0.25">
      <c r="A51" t="s">
        <v>45</v>
      </c>
      <c r="G51" s="2">
        <v>2.92E-2</v>
      </c>
      <c r="H51" s="2">
        <v>2.5000000000000001E-2</v>
      </c>
      <c r="I51" s="2">
        <v>2.1299999999999999E-2</v>
      </c>
      <c r="J51" s="2">
        <v>1.84E-2</v>
      </c>
      <c r="K51" s="2">
        <v>1.5800000000000002E-2</v>
      </c>
    </row>
    <row r="52" spans="1:12" x14ac:dyDescent="0.25">
      <c r="A52" t="s">
        <v>44</v>
      </c>
      <c r="G52" s="3">
        <v>0.01</v>
      </c>
      <c r="H52" s="2">
        <v>8.8999999999999999E-3</v>
      </c>
      <c r="I52" s="2">
        <v>7.9000000000000008E-3</v>
      </c>
      <c r="J52" s="2">
        <v>7.3000000000000001E-3</v>
      </c>
      <c r="K52" s="2">
        <v>8.0999999999999996E-3</v>
      </c>
    </row>
    <row r="53" spans="1:12" x14ac:dyDescent="0.25">
      <c r="A53" t="s">
        <v>48</v>
      </c>
      <c r="G53" s="2">
        <v>1.8700000000000001E-2</v>
      </c>
      <c r="H53" s="2">
        <v>1.61E-2</v>
      </c>
      <c r="I53" s="2">
        <v>1.3600000000000001E-2</v>
      </c>
      <c r="J53" s="2">
        <v>1.1599999999999999E-2</v>
      </c>
      <c r="K53" s="2">
        <v>1.0700000000000001E-2</v>
      </c>
    </row>
    <row r="54" spans="1:12" x14ac:dyDescent="0.25">
      <c r="A54" t="s">
        <v>50</v>
      </c>
      <c r="G54" s="2">
        <v>2.0899999999999998E-2</v>
      </c>
      <c r="H54" s="2">
        <v>1.6E-2</v>
      </c>
      <c r="I54" s="2">
        <v>1.5100000000000001E-2</v>
      </c>
      <c r="J54" s="2">
        <v>1.1699999999999999E-2</v>
      </c>
      <c r="K54" s="2">
        <v>8.1000000000000013E-3</v>
      </c>
    </row>
    <row r="55" spans="1:12" x14ac:dyDescent="0.25">
      <c r="A55" t="s">
        <v>51</v>
      </c>
      <c r="G55" s="2">
        <f>G53+G54</f>
        <v>3.9599999999999996E-2</v>
      </c>
      <c r="H55" s="2">
        <f>H53+H54</f>
        <v>3.2100000000000004E-2</v>
      </c>
      <c r="I55" s="2">
        <f>I53+I54</f>
        <v>2.8700000000000003E-2</v>
      </c>
      <c r="J55" s="2">
        <f>J53+J54</f>
        <v>2.3299999999999998E-2</v>
      </c>
      <c r="K55" s="2">
        <f>K53+K54</f>
        <v>1.8800000000000004E-2</v>
      </c>
      <c r="L55" s="4"/>
    </row>
    <row r="56" spans="1:12" x14ac:dyDescent="0.25">
      <c r="A56" t="s">
        <v>46</v>
      </c>
      <c r="G56" s="2">
        <v>2.1399999999999999E-2</v>
      </c>
      <c r="H56" s="2">
        <v>2.12E-2</v>
      </c>
      <c r="I56" s="2">
        <v>2.4E-2</v>
      </c>
      <c r="J56" s="2">
        <v>2.35E-2</v>
      </c>
      <c r="K56" s="2">
        <v>1.55E-2</v>
      </c>
    </row>
    <row r="57" spans="1:12" x14ac:dyDescent="0.25">
      <c r="A57" t="s">
        <v>47</v>
      </c>
      <c r="G57" s="2">
        <v>9.2999999999999992E-3</v>
      </c>
      <c r="H57" s="2">
        <v>8.0000000000000002E-3</v>
      </c>
      <c r="I57" s="2">
        <v>6.4000000000000003E-3</v>
      </c>
      <c r="J57" s="2">
        <v>7.4999999999999997E-3</v>
      </c>
      <c r="K57" s="2">
        <v>1.04E-2</v>
      </c>
    </row>
    <row r="58" spans="1:12" x14ac:dyDescent="0.25">
      <c r="A58" t="s">
        <v>49</v>
      </c>
      <c r="G58" s="2">
        <v>1.6500000000000001E-2</v>
      </c>
      <c r="H58" s="2">
        <v>1.5900000000000001E-2</v>
      </c>
      <c r="I58" s="2">
        <v>1.5700000000000002E-2</v>
      </c>
      <c r="J58" s="2">
        <v>1.54E-2</v>
      </c>
      <c r="K58" s="2">
        <v>1.2500000000000001E-2</v>
      </c>
    </row>
    <row r="59" spans="1:12" x14ac:dyDescent="0.25">
      <c r="A59" t="s">
        <v>53</v>
      </c>
      <c r="G59" s="2">
        <v>2.5899999999999999E-2</v>
      </c>
      <c r="H59" s="2">
        <v>2.3099999999999999E-2</v>
      </c>
      <c r="I59" s="2">
        <v>2.0499999999999997E-2</v>
      </c>
      <c r="J59" s="2">
        <v>1.78E-2</v>
      </c>
      <c r="K59" s="2">
        <v>1.37E-2</v>
      </c>
    </row>
    <row r="60" spans="1:12" x14ac:dyDescent="0.25">
      <c r="A60" t="s">
        <v>52</v>
      </c>
      <c r="G60" s="2">
        <f>G58+G59</f>
        <v>4.24E-2</v>
      </c>
      <c r="H60" s="2">
        <f>H58+H59</f>
        <v>3.9E-2</v>
      </c>
      <c r="I60" s="2">
        <f>I58+I59</f>
        <v>3.6199999999999996E-2</v>
      </c>
      <c r="J60" s="2">
        <f>J58+J59</f>
        <v>3.32E-2</v>
      </c>
      <c r="K60" s="2">
        <f>K58+K59</f>
        <v>2.6200000000000001E-2</v>
      </c>
    </row>
    <row r="62" spans="1:12" x14ac:dyDescent="0.25">
      <c r="A62" t="s">
        <v>54</v>
      </c>
      <c r="F62" s="4"/>
      <c r="G62" s="2">
        <v>1.3999999999999999E-2</v>
      </c>
      <c r="H62" s="2">
        <v>1.11E-2</v>
      </c>
      <c r="I62" s="2">
        <v>1.11E-2</v>
      </c>
      <c r="J62" s="2">
        <v>1.3500000000000002E-2</v>
      </c>
      <c r="K62" s="2">
        <v>1.66E-2</v>
      </c>
    </row>
    <row r="63" spans="1:12" x14ac:dyDescent="0.25">
      <c r="A63" t="s">
        <v>55</v>
      </c>
      <c r="G63" s="2">
        <v>1.44E-2</v>
      </c>
      <c r="H63" s="2">
        <v>1.29E-2</v>
      </c>
      <c r="I63" s="2">
        <v>1.06E-2</v>
      </c>
      <c r="J63" s="2">
        <v>1.47E-2</v>
      </c>
      <c r="K63" s="2">
        <v>2.1600000000000001E-2</v>
      </c>
    </row>
    <row r="64" spans="1:12" x14ac:dyDescent="0.25">
      <c r="A64" t="s">
        <v>56</v>
      </c>
      <c r="G64" s="2">
        <v>4.1999999999999997E-3</v>
      </c>
      <c r="H64" s="2">
        <v>3.3E-3</v>
      </c>
      <c r="I64" s="2">
        <v>2.8000000000000004E-3</v>
      </c>
      <c r="J64" s="2">
        <v>2.5000000000000001E-3</v>
      </c>
      <c r="K64" s="2">
        <v>2.8999999999999998E-3</v>
      </c>
    </row>
    <row r="65" spans="1:12" x14ac:dyDescent="0.25">
      <c r="A65" t="s">
        <v>57</v>
      </c>
      <c r="G65" s="2">
        <v>3.4000000000000002E-3</v>
      </c>
      <c r="H65" s="2">
        <v>3.0000000000000001E-3</v>
      </c>
      <c r="I65" s="2">
        <v>3.0999999999999999E-3</v>
      </c>
      <c r="J65" s="2">
        <v>3.3E-3</v>
      </c>
      <c r="K65" s="2">
        <v>5.3E-3</v>
      </c>
    </row>
    <row r="67" spans="1:12" x14ac:dyDescent="0.25">
      <c r="A67" t="s">
        <v>58</v>
      </c>
      <c r="G67" s="1">
        <v>629.29999999999995</v>
      </c>
      <c r="H67" s="1">
        <v>365.37</v>
      </c>
      <c r="I67" s="1">
        <v>352.78</v>
      </c>
      <c r="J67" s="1">
        <v>442.15</v>
      </c>
      <c r="K67" s="1">
        <v>561.42999999999995</v>
      </c>
    </row>
    <row r="68" spans="1:12" x14ac:dyDescent="0.25">
      <c r="A68" t="s">
        <v>59</v>
      </c>
      <c r="G68" s="1">
        <v>84.33</v>
      </c>
      <c r="H68" s="1">
        <v>42.38</v>
      </c>
      <c r="I68" s="5">
        <v>74.86</v>
      </c>
      <c r="J68" s="1">
        <v>68.819999999999993</v>
      </c>
      <c r="K68" s="1">
        <v>-33.659999999999997</v>
      </c>
    </row>
    <row r="69" spans="1:12" x14ac:dyDescent="0.25">
      <c r="A69" t="s">
        <v>60</v>
      </c>
      <c r="G69">
        <v>215.29</v>
      </c>
      <c r="H69">
        <v>365.26</v>
      </c>
      <c r="I69" s="1">
        <v>288.47000000000003</v>
      </c>
      <c r="J69" s="1">
        <v>280.98</v>
      </c>
      <c r="K69">
        <v>520.66999999999996</v>
      </c>
    </row>
    <row r="70" spans="1:12" x14ac:dyDescent="0.25">
      <c r="A70" t="s">
        <v>61</v>
      </c>
      <c r="G70" s="1">
        <f>G68+G69</f>
        <v>299.62</v>
      </c>
      <c r="H70" s="1">
        <f>H68+H69</f>
        <v>407.64</v>
      </c>
      <c r="I70" s="1">
        <f>I68+I69</f>
        <v>363.33000000000004</v>
      </c>
      <c r="J70" s="1">
        <f>J68+J69</f>
        <v>349.8</v>
      </c>
      <c r="K70" s="1">
        <f>K68+K69</f>
        <v>487.01</v>
      </c>
    </row>
    <row r="71" spans="1:12" x14ac:dyDescent="0.25">
      <c r="A71" t="s">
        <v>62</v>
      </c>
      <c r="G71" s="2">
        <f>G67/G16</f>
        <v>1.9293732280992529E-2</v>
      </c>
      <c r="H71" s="2">
        <f>H67/H16</f>
        <v>1.0248681362698468E-2</v>
      </c>
      <c r="I71" s="2">
        <f>I67/I16</f>
        <v>8.9696656576068248E-3</v>
      </c>
      <c r="J71" s="2">
        <f>J67/J16</f>
        <v>9.8460133833632099E-3</v>
      </c>
      <c r="K71" s="2">
        <f>K67/K16</f>
        <v>1.1163565532633092E-2</v>
      </c>
    </row>
    <row r="72" spans="1:12" x14ac:dyDescent="0.25">
      <c r="A72" t="s">
        <v>63</v>
      </c>
      <c r="G72" s="2">
        <f>G70/G23</f>
        <v>1.4406095929732179E-2</v>
      </c>
      <c r="H72" s="2">
        <f>H70/H23</f>
        <v>1.6770512137475085E-2</v>
      </c>
      <c r="I72" s="2">
        <f>I70/I23</f>
        <v>1.238308949783953E-2</v>
      </c>
      <c r="J72" s="2">
        <f>J70/J23</f>
        <v>1.0164317318479908E-2</v>
      </c>
      <c r="K72" s="2">
        <f>K70/K23</f>
        <v>1.228063628023887E-2</v>
      </c>
    </row>
    <row r="74" spans="1:12" x14ac:dyDescent="0.25">
      <c r="A74" t="s">
        <v>64</v>
      </c>
      <c r="G74" s="2">
        <v>1.8002</v>
      </c>
      <c r="H74" s="2">
        <v>2.6211000000000002</v>
      </c>
      <c r="I74" s="2">
        <v>3.5817999999999999</v>
      </c>
      <c r="J74" s="2">
        <v>4.2678000000000003</v>
      </c>
      <c r="K74" s="2">
        <v>4.3768000000000002</v>
      </c>
    </row>
    <row r="75" spans="1:12" x14ac:dyDescent="0.25">
      <c r="A75" t="s">
        <v>65</v>
      </c>
      <c r="G75" s="2">
        <v>3.3700000000000001E-2</v>
      </c>
      <c r="H75" s="2">
        <v>4.2200000000000001E-2</v>
      </c>
      <c r="I75" s="2">
        <v>4.8800000000000003E-2</v>
      </c>
      <c r="J75" s="2">
        <v>4.9700000000000001E-2</v>
      </c>
      <c r="K75" s="2">
        <v>4.6699999999999998E-2</v>
      </c>
    </row>
    <row r="76" spans="1:12" x14ac:dyDescent="0.25">
      <c r="A76" t="s">
        <v>66</v>
      </c>
      <c r="G76" s="2">
        <v>2.1051000000000002</v>
      </c>
      <c r="H76" s="2">
        <v>2.1177999999999999</v>
      </c>
      <c r="I76" s="2">
        <v>2.0728</v>
      </c>
      <c r="J76" s="2">
        <v>1.9913000000000001</v>
      </c>
      <c r="K76" s="2">
        <v>2.1882999999999999</v>
      </c>
    </row>
    <row r="77" spans="1:12" x14ac:dyDescent="0.25">
      <c r="A77" t="s">
        <v>67</v>
      </c>
      <c r="G77" s="2">
        <v>3.4799999999999998E-2</v>
      </c>
      <c r="H77" s="2">
        <v>3.3700000000000001E-2</v>
      </c>
      <c r="I77" s="2">
        <v>3.2599999999999997E-2</v>
      </c>
      <c r="J77" s="2">
        <v>3.0700000000000002E-2</v>
      </c>
      <c r="K77" s="2">
        <v>2.7400000000000001E-2</v>
      </c>
    </row>
    <row r="78" spans="1:12" x14ac:dyDescent="0.25">
      <c r="A78" t="s">
        <v>69</v>
      </c>
      <c r="G78" s="1">
        <v>1100.32</v>
      </c>
      <c r="H78" s="1">
        <v>1504.32</v>
      </c>
      <c r="I78" s="1">
        <v>1920</v>
      </c>
      <c r="J78" s="1">
        <v>2230.9699999999998</v>
      </c>
      <c r="K78" s="1">
        <v>2346.64</v>
      </c>
    </row>
    <row r="79" spans="1:12" x14ac:dyDescent="0.25">
      <c r="A79" t="s">
        <v>70</v>
      </c>
      <c r="G79" s="1">
        <v>38528.94</v>
      </c>
      <c r="H79" s="1">
        <v>39112.86</v>
      </c>
      <c r="I79" s="1">
        <v>42866.53</v>
      </c>
      <c r="J79" s="1">
        <v>51705</v>
      </c>
      <c r="K79" s="1">
        <v>57105.440000000002</v>
      </c>
      <c r="L79" s="2">
        <f>POWER(K79/G79,1/(K1-G1))-1</f>
        <v>0.10337364255035353</v>
      </c>
    </row>
    <row r="80" spans="1:12" x14ac:dyDescent="0.25">
      <c r="A80" t="s">
        <v>68</v>
      </c>
      <c r="G80" s="2">
        <f>G78/G79</f>
        <v>2.8558273339468979E-2</v>
      </c>
      <c r="H80" s="2">
        <f>H78/H79</f>
        <v>3.8461007453814422E-2</v>
      </c>
      <c r="I80" s="2">
        <f>I78/I79</f>
        <v>4.4790189455502928E-2</v>
      </c>
      <c r="J80" s="2">
        <f>J78/J79</f>
        <v>4.3148051445701573E-2</v>
      </c>
      <c r="K80" s="2">
        <f>K78/K79</f>
        <v>4.1093107766965807E-2</v>
      </c>
    </row>
    <row r="81" spans="1:17" x14ac:dyDescent="0.25">
      <c r="A81" t="s">
        <v>71</v>
      </c>
      <c r="G81">
        <v>724.48</v>
      </c>
      <c r="H81">
        <v>818.64</v>
      </c>
      <c r="I81">
        <v>956.37</v>
      </c>
      <c r="J81">
        <v>1055.81</v>
      </c>
      <c r="K81">
        <v>1086.6099999999999</v>
      </c>
      <c r="L81" s="2">
        <f>POWER(K81/G81,1/(K1-G1))-1</f>
        <v>0.10665391349074382</v>
      </c>
    </row>
    <row r="82" spans="1:17" x14ac:dyDescent="0.25">
      <c r="A82" t="s">
        <v>72</v>
      </c>
      <c r="G82">
        <v>38026</v>
      </c>
      <c r="H82">
        <v>43172.63</v>
      </c>
      <c r="I82">
        <v>47343.15</v>
      </c>
      <c r="J82">
        <v>51233.62</v>
      </c>
      <c r="K82">
        <v>56637.56</v>
      </c>
    </row>
    <row r="83" spans="1:17" x14ac:dyDescent="0.25">
      <c r="A83" t="s">
        <v>73</v>
      </c>
      <c r="G83" s="2">
        <f>G81/G82</f>
        <v>1.9052227423341925E-2</v>
      </c>
      <c r="H83" s="2">
        <f>H81/H82</f>
        <v>1.8962013664675977E-2</v>
      </c>
      <c r="I83" s="2">
        <f>I81/I82</f>
        <v>2.0200810465716791E-2</v>
      </c>
      <c r="J83" s="2">
        <f>J81/J82</f>
        <v>2.060775717195076E-2</v>
      </c>
      <c r="K83" s="2">
        <f>K81/K82</f>
        <v>1.9185325074032145E-2</v>
      </c>
    </row>
    <row r="85" spans="1:17" x14ac:dyDescent="0.25">
      <c r="B85" s="7">
        <v>2016</v>
      </c>
      <c r="C85" s="7"/>
      <c r="D85" s="7"/>
      <c r="E85" s="7">
        <v>2017</v>
      </c>
      <c r="F85" s="7"/>
      <c r="G85" s="7"/>
      <c r="H85" s="7">
        <v>2018</v>
      </c>
      <c r="I85" s="7"/>
      <c r="J85" s="7"/>
      <c r="K85" s="7">
        <v>2019</v>
      </c>
      <c r="L85" s="7"/>
      <c r="M85" s="7"/>
      <c r="N85" s="7">
        <v>2020</v>
      </c>
      <c r="O85" s="7"/>
      <c r="P85" s="7"/>
    </row>
    <row r="86" spans="1:17" x14ac:dyDescent="0.25">
      <c r="B86" t="s">
        <v>29</v>
      </c>
      <c r="C86" t="s">
        <v>84</v>
      </c>
      <c r="D86" t="s">
        <v>31</v>
      </c>
      <c r="E86" t="s">
        <v>29</v>
      </c>
      <c r="F86" t="s">
        <v>84</v>
      </c>
      <c r="G86" t="s">
        <v>31</v>
      </c>
      <c r="H86" t="s">
        <v>29</v>
      </c>
      <c r="I86" t="s">
        <v>84</v>
      </c>
      <c r="J86" t="s">
        <v>31</v>
      </c>
      <c r="K86" t="s">
        <v>29</v>
      </c>
      <c r="L86" t="s">
        <v>84</v>
      </c>
      <c r="M86" t="s">
        <v>31</v>
      </c>
      <c r="N86" t="s">
        <v>29</v>
      </c>
      <c r="O86" t="s">
        <v>84</v>
      </c>
      <c r="P86" t="s">
        <v>31</v>
      </c>
    </row>
    <row r="87" spans="1:17" x14ac:dyDescent="0.25">
      <c r="A87" t="s">
        <v>74</v>
      </c>
      <c r="B87">
        <v>36197.03</v>
      </c>
      <c r="C87" s="2">
        <v>1.2699999999999999E-2</v>
      </c>
      <c r="D87" s="2">
        <f>B87/(B87+B88+B89+B90)</f>
        <v>0.72797694094677345</v>
      </c>
      <c r="E87">
        <v>39654.620000000003</v>
      </c>
      <c r="F87" s="2">
        <v>1.2699999999999999E-2</v>
      </c>
      <c r="G87" s="2">
        <f>E87/E91</f>
        <v>0.72211499502408738</v>
      </c>
      <c r="H87">
        <v>42695.23</v>
      </c>
      <c r="I87" s="2">
        <v>1.4500000000000001E-2</v>
      </c>
      <c r="J87" s="2">
        <f>H87/H91</f>
        <v>0.7334931851385581</v>
      </c>
      <c r="K87">
        <v>46369.67</v>
      </c>
      <c r="L87" s="2">
        <v>1.5800000000000002E-2</v>
      </c>
      <c r="M87" s="2">
        <f>K87/K91</f>
        <v>0.73776400071088055</v>
      </c>
      <c r="N87">
        <v>53765.82</v>
      </c>
      <c r="O87" s="2">
        <v>1.55E-2</v>
      </c>
      <c r="P87" s="2">
        <f>N87/N91</f>
        <v>0.76213576200010635</v>
      </c>
    </row>
    <row r="88" spans="1:17" x14ac:dyDescent="0.25">
      <c r="A88" t="s">
        <v>75</v>
      </c>
      <c r="B88">
        <v>8736.9500000000007</v>
      </c>
      <c r="C88" s="2">
        <v>2.3099999999999999E-2</v>
      </c>
      <c r="D88" s="2">
        <f>B88/(B88+B89+B90+B87)</f>
        <v>0.17571325973995416</v>
      </c>
      <c r="E88">
        <v>8807.8700000000008</v>
      </c>
      <c r="F88" s="2">
        <v>2.7400000000000001E-2</v>
      </c>
      <c r="G88" s="2">
        <f>E88/E91</f>
        <v>0.1603922821911497</v>
      </c>
      <c r="H88">
        <v>8630.41</v>
      </c>
      <c r="I88" s="2">
        <v>2.6700000000000002E-2</v>
      </c>
      <c r="J88" s="2">
        <f>H88/H91</f>
        <v>0.14826824729487728</v>
      </c>
      <c r="K88">
        <v>8432.93</v>
      </c>
      <c r="L88" s="2">
        <v>2.2599999999999999E-2</v>
      </c>
      <c r="M88" s="2">
        <f>K88/K91</f>
        <v>0.13417201749580721</v>
      </c>
      <c r="N88">
        <v>9411.82</v>
      </c>
      <c r="O88" s="2">
        <v>1.6400000000000001E-2</v>
      </c>
      <c r="P88" s="2">
        <f>N88/N91</f>
        <v>0.13341346988677641</v>
      </c>
    </row>
    <row r="89" spans="1:17" x14ac:dyDescent="0.25">
      <c r="A89" t="s">
        <v>76</v>
      </c>
      <c r="B89">
        <v>3014.3</v>
      </c>
      <c r="C89" s="2">
        <v>3.2899999999999999E-2</v>
      </c>
      <c r="D89" s="2">
        <f>B89/(B89+B90+B87+B88)</f>
        <v>6.0622125436696303E-2</v>
      </c>
      <c r="E89">
        <v>3393.2</v>
      </c>
      <c r="F89" s="2">
        <v>3.9600000000000003E-2</v>
      </c>
      <c r="G89" s="2">
        <f>E89/E91</f>
        <v>6.1790545492952223E-2</v>
      </c>
      <c r="H89">
        <v>3401.51</v>
      </c>
      <c r="I89" s="2">
        <v>4.2700000000000002E-2</v>
      </c>
      <c r="J89" s="2">
        <f>H89/H91</f>
        <v>5.843707608977998E-2</v>
      </c>
      <c r="K89">
        <v>5042.41</v>
      </c>
      <c r="L89" s="2">
        <v>3.5000000000000003E-2</v>
      </c>
      <c r="M89" s="2">
        <f>K89/K91</f>
        <v>8.0227195380613042E-2</v>
      </c>
      <c r="N89">
        <v>4538.8500000000004</v>
      </c>
      <c r="O89" s="2">
        <v>3.2300000000000002E-2</v>
      </c>
      <c r="P89" s="2">
        <f>N89/N91</f>
        <v>6.4338643088753839E-2</v>
      </c>
    </row>
    <row r="90" spans="1:17" x14ac:dyDescent="0.25">
      <c r="A90" t="s">
        <v>77</v>
      </c>
      <c r="B90">
        <v>1774.49</v>
      </c>
      <c r="C90" s="2">
        <v>2.7E-2</v>
      </c>
      <c r="D90" s="2">
        <f>B90/(B90+B87+B88+B89)</f>
        <v>3.5687673876576058E-2</v>
      </c>
      <c r="E90">
        <v>3058.86</v>
      </c>
      <c r="F90" s="2">
        <v>3.0200000000000001E-2</v>
      </c>
      <c r="G90" s="2">
        <f>E90/E91</f>
        <v>5.5702177291810637E-2</v>
      </c>
      <c r="H90">
        <v>3480.93</v>
      </c>
      <c r="I90" s="2">
        <v>3.15E-2</v>
      </c>
      <c r="J90" s="2">
        <f>H90/H91</f>
        <v>5.9801491476784659E-2</v>
      </c>
      <c r="K90">
        <v>3006.62</v>
      </c>
      <c r="L90" s="2">
        <v>3.0599999999999999E-2</v>
      </c>
      <c r="M90" s="2">
        <f>K90/K91</f>
        <v>4.7836786412699242E-2</v>
      </c>
      <c r="N90">
        <v>2829.76</v>
      </c>
      <c r="O90" s="2">
        <v>2.9700000000000001E-2</v>
      </c>
      <c r="P90" s="2">
        <f>N90/N91</f>
        <v>4.0112125024363454E-2</v>
      </c>
    </row>
    <row r="91" spans="1:17" x14ac:dyDescent="0.25">
      <c r="A91" t="s">
        <v>78</v>
      </c>
      <c r="B91">
        <f>B87+B88+B89+B90</f>
        <v>49722.77</v>
      </c>
      <c r="C91" s="2">
        <v>1.6299999999999999E-2</v>
      </c>
      <c r="D91" s="2">
        <f>D87+D88+D89+D90</f>
        <v>0.99999999999999989</v>
      </c>
      <c r="E91">
        <f>E87+E88+E89+E90</f>
        <v>54914.55</v>
      </c>
      <c r="F91" s="2">
        <v>1.77E-2</v>
      </c>
      <c r="G91" s="2">
        <f>G87+G88+G89+G90</f>
        <v>1</v>
      </c>
      <c r="H91">
        <f>H87+H88+H89+H90</f>
        <v>58208.08</v>
      </c>
      <c r="I91" s="2">
        <v>1.9E-2</v>
      </c>
      <c r="J91" s="2">
        <f>J87+J88+J89+J90</f>
        <v>1</v>
      </c>
      <c r="K91">
        <f>K87+K88+K89+K90</f>
        <v>62851.63</v>
      </c>
      <c r="L91" s="2">
        <v>1.9E-2</v>
      </c>
      <c r="M91" s="2">
        <f>M87+M88+M89+M90</f>
        <v>1</v>
      </c>
      <c r="N91">
        <f>N87+N88+N89+N90</f>
        <v>70546.25</v>
      </c>
      <c r="O91" s="2">
        <v>1.7299999999999999E-2</v>
      </c>
      <c r="P91" s="2">
        <f>P87+P88+P89+P90</f>
        <v>1</v>
      </c>
      <c r="Q91" s="2">
        <f>POWER(N91/B91,1/5)-1</f>
        <v>7.2466471367691465E-2</v>
      </c>
    </row>
    <row r="92" spans="1:17" x14ac:dyDescent="0.25">
      <c r="A92" t="s">
        <v>79</v>
      </c>
      <c r="B92">
        <v>24210.79</v>
      </c>
      <c r="C92" s="2">
        <v>1.7000000000000001E-2</v>
      </c>
      <c r="D92" s="2">
        <f>B92/(B92+B93+B94+B95)</f>
        <v>0.46896169535065124</v>
      </c>
      <c r="E92">
        <v>29031.75</v>
      </c>
      <c r="F92" s="2">
        <v>1.89E-2</v>
      </c>
      <c r="G92" s="2">
        <f>E92/E96</f>
        <v>0.49711653829116259</v>
      </c>
      <c r="H92">
        <v>32010.74</v>
      </c>
      <c r="I92" s="2">
        <v>2.1899999999999999E-2</v>
      </c>
      <c r="J92" s="2">
        <f>H92/H96</f>
        <v>0.53087987698333206</v>
      </c>
      <c r="K92">
        <v>36309.94</v>
      </c>
      <c r="L92" s="2">
        <v>2.3900000000000001E-2</v>
      </c>
      <c r="M92" s="2">
        <f>K92/K96</f>
        <v>0.58118137674748849</v>
      </c>
      <c r="N92">
        <v>39255.449999999997</v>
      </c>
      <c r="O92" s="2">
        <v>2.2599999999999999E-2</v>
      </c>
      <c r="P92" s="2">
        <f>N92/N96</f>
        <v>0.57890748115973067</v>
      </c>
    </row>
    <row r="93" spans="1:17" x14ac:dyDescent="0.25">
      <c r="A93" t="s">
        <v>80</v>
      </c>
      <c r="B93">
        <v>19291.36</v>
      </c>
      <c r="C93" s="2">
        <v>2.92E-2</v>
      </c>
      <c r="D93" s="2">
        <f>B93/(B93+B94+B95+B92)</f>
        <v>0.37367260181182599</v>
      </c>
      <c r="E93">
        <v>19890.98</v>
      </c>
      <c r="F93" s="2">
        <v>3.7100000000000001E-2</v>
      </c>
      <c r="G93" s="2">
        <f>E93/E96</f>
        <v>0.34059728128062378</v>
      </c>
      <c r="H93">
        <v>18720.21</v>
      </c>
      <c r="I93" s="2">
        <v>3.6600000000000001E-2</v>
      </c>
      <c r="J93" s="2">
        <f>H93/H96</f>
        <v>0.31046401245026328</v>
      </c>
      <c r="K93">
        <v>15817.87</v>
      </c>
      <c r="L93" s="2">
        <v>2.8299999999999999E-2</v>
      </c>
      <c r="M93" s="2">
        <f>K93/K96</f>
        <v>0.25318277760339997</v>
      </c>
      <c r="N93">
        <v>17560.68</v>
      </c>
      <c r="O93" s="2">
        <v>2.1700000000000001E-2</v>
      </c>
      <c r="P93" s="2">
        <f>N93/N96</f>
        <v>0.25897064041431339</v>
      </c>
    </row>
    <row r="94" spans="1:17" x14ac:dyDescent="0.25">
      <c r="A94" t="s">
        <v>81</v>
      </c>
      <c r="B94">
        <v>6805.73</v>
      </c>
      <c r="C94" s="2">
        <v>3.3099999999999997E-2</v>
      </c>
      <c r="D94" s="2">
        <f>B94/(B94+B95+B92+B93)</f>
        <v>0.13182662271238516</v>
      </c>
      <c r="E94">
        <v>7192.3</v>
      </c>
      <c r="F94" s="2">
        <v>3.95E-2</v>
      </c>
      <c r="G94" s="2">
        <f>E94/E96</f>
        <v>0.12315521035940061</v>
      </c>
      <c r="H94">
        <v>6938.31</v>
      </c>
      <c r="I94" s="2">
        <v>3.9899999999999998E-2</v>
      </c>
      <c r="J94" s="2">
        <f>H94/H96</f>
        <v>0.11506791655776226</v>
      </c>
      <c r="K94">
        <v>8170.16</v>
      </c>
      <c r="L94" s="2">
        <v>3.4000000000000002E-2</v>
      </c>
      <c r="M94" s="2">
        <f>K94/K96</f>
        <v>0.13077258836140354</v>
      </c>
      <c r="N94">
        <v>9277.1299999999992</v>
      </c>
      <c r="O94" s="2">
        <v>2.9899999999999999E-2</v>
      </c>
      <c r="P94" s="2">
        <f>N94/N96</f>
        <v>0.13681157548038225</v>
      </c>
    </row>
    <row r="95" spans="1:17" x14ac:dyDescent="0.25">
      <c r="A95" t="s">
        <v>82</v>
      </c>
      <c r="B95">
        <v>1318.49</v>
      </c>
      <c r="C95" s="2">
        <v>0.03</v>
      </c>
      <c r="D95" s="2">
        <f>B95/(B95+B92+B93+B94)</f>
        <v>2.55390801251376E-2</v>
      </c>
      <c r="E95">
        <v>2285.2600000000002</v>
      </c>
      <c r="F95" s="2">
        <v>3.1099999999999999E-2</v>
      </c>
      <c r="G95" s="2">
        <f>E95/E96</f>
        <v>3.9130970068813019E-2</v>
      </c>
      <c r="H95">
        <v>2628.26</v>
      </c>
      <c r="I95" s="2">
        <v>3.2899999999999999E-2</v>
      </c>
      <c r="J95" s="2">
        <f>H95/H96</f>
        <v>4.3588194008642486E-2</v>
      </c>
      <c r="K95">
        <v>2178.12</v>
      </c>
      <c r="L95" s="2">
        <v>3.3099999999999997E-2</v>
      </c>
      <c r="M95" s="2">
        <f>K95/K96</f>
        <v>3.4863257287707984E-2</v>
      </c>
      <c r="N95">
        <v>1716.28</v>
      </c>
      <c r="O95" s="2">
        <v>3.2000000000000001E-2</v>
      </c>
      <c r="P95" s="2">
        <f>N95/N96</f>
        <v>2.5310302945573737E-2</v>
      </c>
    </row>
    <row r="96" spans="1:17" x14ac:dyDescent="0.25">
      <c r="A96" t="s">
        <v>83</v>
      </c>
      <c r="B96">
        <f>B92+B93+B94+B95</f>
        <v>51626.37</v>
      </c>
      <c r="C96" s="2">
        <v>2.4E-2</v>
      </c>
      <c r="D96" s="2">
        <f>D92+D93+D94+D95</f>
        <v>1</v>
      </c>
      <c r="E96">
        <f>E92+E93+E94+E95</f>
        <v>58400.29</v>
      </c>
      <c r="F96" s="2">
        <v>2.81E-2</v>
      </c>
      <c r="G96" s="2">
        <f>G92+G93+G94+G95</f>
        <v>1</v>
      </c>
      <c r="H96">
        <f>H92+H93+H94+H95</f>
        <v>60297.52</v>
      </c>
      <c r="I96" s="2">
        <v>2.9000000000000001E-2</v>
      </c>
      <c r="J96" s="2">
        <f>J92+J93+J94+J95</f>
        <v>1.0000000000000002</v>
      </c>
      <c r="K96">
        <f>K92+K93+K94+K95</f>
        <v>62476.090000000004</v>
      </c>
      <c r="L96" s="2">
        <v>2.6599999999999999E-2</v>
      </c>
      <c r="M96" s="2">
        <f>M92+M93+M94+M95</f>
        <v>0.99999999999999989</v>
      </c>
      <c r="N96">
        <f>N92+N93+N94+N95</f>
        <v>67809.539999999994</v>
      </c>
      <c r="O96" s="2">
        <v>2.3599999999999999E-2</v>
      </c>
      <c r="P96" s="2">
        <f>P92+P93+P94+P95</f>
        <v>1</v>
      </c>
      <c r="Q96" s="2">
        <f>POWER(N96/B96,1/5)-1</f>
        <v>5.6048445772882483E-2</v>
      </c>
    </row>
    <row r="98" spans="1:11" x14ac:dyDescent="0.25">
      <c r="A98" t="s">
        <v>85</v>
      </c>
      <c r="G98" s="2">
        <v>0.66209999999999991</v>
      </c>
      <c r="H98" s="2">
        <v>0.67069999999999996</v>
      </c>
      <c r="I98" s="2">
        <v>0.64480000000000004</v>
      </c>
      <c r="J98" s="2">
        <v>0.62709999999999999</v>
      </c>
      <c r="K98" s="2">
        <v>0.63890000000000002</v>
      </c>
    </row>
    <row r="99" spans="1:11" x14ac:dyDescent="0.25">
      <c r="A99" t="s">
        <v>86</v>
      </c>
      <c r="G99" s="2">
        <v>0.33789999999999998</v>
      </c>
      <c r="H99" s="2">
        <v>0.32929999999999998</v>
      </c>
      <c r="I99" s="2">
        <v>0.35520000000000002</v>
      </c>
      <c r="J99" s="2">
        <v>0.37290000000000001</v>
      </c>
      <c r="K99" s="2">
        <v>0.36109999999999998</v>
      </c>
    </row>
    <row r="100" spans="1:11" x14ac:dyDescent="0.25">
      <c r="A100" t="s">
        <v>87</v>
      </c>
      <c r="G100" s="2">
        <v>1.46E-2</v>
      </c>
      <c r="H100" s="2">
        <v>1.4999999999999999E-2</v>
      </c>
      <c r="I100" s="2">
        <v>1.67E-2</v>
      </c>
      <c r="J100" s="2">
        <v>1.7500000000000002E-2</v>
      </c>
      <c r="K100" s="2">
        <v>1.7299999999999999E-2</v>
      </c>
    </row>
    <row r="101" spans="1:11" x14ac:dyDescent="0.25">
      <c r="A101" t="s">
        <v>88</v>
      </c>
      <c r="G101" s="2">
        <v>9.0000000000000011E-3</v>
      </c>
      <c r="H101" s="2">
        <v>8.0000000000000002E-3</v>
      </c>
      <c r="I101" s="2">
        <v>1.03E-2</v>
      </c>
      <c r="J101" s="2">
        <v>1.2800000000000001E-2</v>
      </c>
      <c r="K101" s="2">
        <v>1.2199999999999999E-2</v>
      </c>
    </row>
    <row r="102" spans="1:11" x14ac:dyDescent="0.25">
      <c r="A102" t="s">
        <v>89</v>
      </c>
      <c r="G102" s="2">
        <v>0.79659999999999997</v>
      </c>
      <c r="H102" s="2">
        <v>0.79590000000000005</v>
      </c>
      <c r="I102" s="2">
        <v>0.76989999999999992</v>
      </c>
      <c r="J102" s="2">
        <v>0.74639999999999995</v>
      </c>
      <c r="K102" s="2">
        <v>0.74250000000000005</v>
      </c>
    </row>
    <row r="103" spans="1:11" x14ac:dyDescent="0.25">
      <c r="A103" t="s">
        <v>90</v>
      </c>
      <c r="G103" s="2">
        <v>0.13019999999999998</v>
      </c>
      <c r="H103" s="2">
        <v>0.13650000000000001</v>
      </c>
      <c r="I103" s="2">
        <v>0.15909999999999999</v>
      </c>
      <c r="J103" s="2">
        <v>0.17600000000000002</v>
      </c>
      <c r="K103" s="2">
        <v>0.1797</v>
      </c>
    </row>
    <row r="104" spans="1:11" x14ac:dyDescent="0.25">
      <c r="A104" t="s">
        <v>91</v>
      </c>
      <c r="G104" s="2">
        <v>1.72E-2</v>
      </c>
      <c r="H104" s="2">
        <v>1.9299999999999998E-2</v>
      </c>
      <c r="I104" s="2">
        <v>2.2499999999999999E-2</v>
      </c>
      <c r="J104" s="2">
        <v>2.4199999999999999E-2</v>
      </c>
      <c r="K104" s="2">
        <v>2.2499999999999999E-2</v>
      </c>
    </row>
    <row r="105" spans="1:11" x14ac:dyDescent="0.25">
      <c r="A105" t="s">
        <v>92</v>
      </c>
      <c r="G105" s="2">
        <v>1.5600000000000001E-2</v>
      </c>
      <c r="H105" s="2">
        <v>1.67E-2</v>
      </c>
      <c r="I105" s="2">
        <v>1.84E-2</v>
      </c>
      <c r="J105" s="2">
        <v>2.2499999999999999E-2</v>
      </c>
      <c r="K105" s="2">
        <v>2.3E-2</v>
      </c>
    </row>
  </sheetData>
  <sortState ref="A2:K5">
    <sortCondition descending="1" ref="C2"/>
  </sortState>
  <mergeCells count="10">
    <mergeCell ref="B31:D31"/>
    <mergeCell ref="E31:G31"/>
    <mergeCell ref="H31:J31"/>
    <mergeCell ref="K31:M31"/>
    <mergeCell ref="N31:P31"/>
    <mergeCell ref="B85:D85"/>
    <mergeCell ref="E85:G85"/>
    <mergeCell ref="H85:J85"/>
    <mergeCell ref="K85:M85"/>
    <mergeCell ref="N85:P8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30B5-21A5-48A2-8601-0676D946CE35}">
  <dimension ref="A1:U53"/>
  <sheetViews>
    <sheetView workbookViewId="0">
      <selection activeCell="A66" sqref="A66"/>
    </sheetView>
  </sheetViews>
  <sheetFormatPr defaultRowHeight="13.8" x14ac:dyDescent="0.25"/>
  <cols>
    <col min="1" max="1" width="20.44140625" bestFit="1" customWidth="1"/>
    <col min="9" max="9" width="20.44140625" bestFit="1" customWidth="1"/>
    <col min="16" max="16" width="18.33203125" bestFit="1" customWidth="1"/>
  </cols>
  <sheetData>
    <row r="1" spans="1:21" x14ac:dyDescent="0.25">
      <c r="B1">
        <v>2016</v>
      </c>
      <c r="C1">
        <v>2017</v>
      </c>
      <c r="D1">
        <v>2018</v>
      </c>
      <c r="E1">
        <v>2019</v>
      </c>
      <c r="F1">
        <v>2020</v>
      </c>
      <c r="J1">
        <v>2016</v>
      </c>
      <c r="K1">
        <v>2017</v>
      </c>
      <c r="L1">
        <v>2018</v>
      </c>
      <c r="M1">
        <v>2019</v>
      </c>
      <c r="N1">
        <v>2020</v>
      </c>
      <c r="Q1">
        <v>2016</v>
      </c>
      <c r="R1">
        <v>2017</v>
      </c>
      <c r="S1">
        <v>2018</v>
      </c>
      <c r="T1">
        <v>2019</v>
      </c>
      <c r="U1">
        <v>2020</v>
      </c>
    </row>
    <row r="2" spans="1:21" x14ac:dyDescent="0.25">
      <c r="A2" t="s">
        <v>85</v>
      </c>
      <c r="B2" s="2">
        <v>0.66209999999999991</v>
      </c>
      <c r="C2" s="2">
        <v>0.67069999999999996</v>
      </c>
      <c r="D2" s="2">
        <v>0.64480000000000004</v>
      </c>
      <c r="E2" s="2">
        <v>0.62709999999999999</v>
      </c>
      <c r="F2" s="2">
        <v>0.63890000000000002</v>
      </c>
      <c r="I2" t="s">
        <v>93</v>
      </c>
      <c r="J2">
        <v>2.2599999999999998</v>
      </c>
      <c r="K2">
        <v>2.06</v>
      </c>
      <c r="L2">
        <v>2.69</v>
      </c>
      <c r="M2">
        <v>2.96</v>
      </c>
      <c r="N2">
        <v>2.92</v>
      </c>
      <c r="P2" t="s">
        <v>97</v>
      </c>
      <c r="Q2" s="2">
        <v>0.37909999999999999</v>
      </c>
      <c r="R2" s="2">
        <v>0.38919999999999999</v>
      </c>
      <c r="S2" s="2">
        <v>0.41249999999999998</v>
      </c>
      <c r="T2" s="2">
        <v>0.3493</v>
      </c>
      <c r="U2" s="2">
        <v>0.4098</v>
      </c>
    </row>
    <row r="3" spans="1:21" x14ac:dyDescent="0.25">
      <c r="A3" t="s">
        <v>86</v>
      </c>
      <c r="B3" s="2">
        <v>0.33789999999999998</v>
      </c>
      <c r="C3" s="2">
        <v>0.32929999999999998</v>
      </c>
      <c r="D3" s="2">
        <v>0.35520000000000002</v>
      </c>
      <c r="E3" s="2">
        <v>0.37290000000000001</v>
      </c>
      <c r="F3" s="2">
        <v>0.36109999999999998</v>
      </c>
      <c r="I3" t="s">
        <v>94</v>
      </c>
      <c r="J3">
        <v>3.24</v>
      </c>
      <c r="K3">
        <v>3.45</v>
      </c>
      <c r="L3">
        <v>3.44</v>
      </c>
      <c r="M3">
        <v>3.79</v>
      </c>
      <c r="N3">
        <v>3.77</v>
      </c>
      <c r="P3" t="s">
        <v>98</v>
      </c>
      <c r="Q3" s="2">
        <v>0.28299999999999997</v>
      </c>
      <c r="R3" s="2">
        <v>0.28149999999999997</v>
      </c>
      <c r="S3" s="2">
        <v>0.23230000000000001</v>
      </c>
      <c r="T3" s="2">
        <v>0.27789999999999998</v>
      </c>
      <c r="U3" s="2">
        <v>0.2291</v>
      </c>
    </row>
    <row r="4" spans="1:21" x14ac:dyDescent="0.25">
      <c r="A4" t="s">
        <v>87</v>
      </c>
      <c r="B4" s="2">
        <v>1.46E-2</v>
      </c>
      <c r="C4" s="2">
        <v>1.4999999999999999E-2</v>
      </c>
      <c r="D4" s="2">
        <v>1.67E-2</v>
      </c>
      <c r="E4" s="2">
        <v>1.7500000000000002E-2</v>
      </c>
      <c r="F4" s="2">
        <v>1.7299999999999999E-2</v>
      </c>
      <c r="I4" t="s">
        <v>95</v>
      </c>
      <c r="J4">
        <v>0.3</v>
      </c>
      <c r="K4">
        <v>0.3</v>
      </c>
      <c r="L4">
        <v>0.3</v>
      </c>
      <c r="M4">
        <v>0.31</v>
      </c>
      <c r="N4">
        <v>0.3</v>
      </c>
      <c r="P4" t="s">
        <v>99</v>
      </c>
      <c r="Q4" s="2">
        <v>0.25030000000000002</v>
      </c>
      <c r="R4" s="2">
        <v>0.2392</v>
      </c>
      <c r="S4" s="2">
        <v>0.2409</v>
      </c>
      <c r="T4" s="2">
        <v>0.24179999999999999</v>
      </c>
      <c r="U4" s="2">
        <v>0.24879999999999999</v>
      </c>
    </row>
    <row r="5" spans="1:21" x14ac:dyDescent="0.25">
      <c r="A5" t="s">
        <v>88</v>
      </c>
      <c r="B5" s="2">
        <v>9.0000000000000011E-3</v>
      </c>
      <c r="C5" s="2">
        <v>8.0000000000000002E-3</v>
      </c>
      <c r="D5" s="2">
        <v>1.03E-2</v>
      </c>
      <c r="E5" s="2">
        <v>1.2800000000000001E-2</v>
      </c>
      <c r="F5" s="2">
        <v>1.2199999999999999E-2</v>
      </c>
      <c r="I5" t="s">
        <v>96</v>
      </c>
      <c r="J5">
        <v>0.37</v>
      </c>
      <c r="K5">
        <v>0.37</v>
      </c>
      <c r="L5">
        <v>0.33</v>
      </c>
      <c r="M5">
        <v>0.37</v>
      </c>
      <c r="N5">
        <v>0.35</v>
      </c>
      <c r="P5" t="s">
        <v>100</v>
      </c>
      <c r="Q5" s="2">
        <v>8.7599999999999997E-2</v>
      </c>
      <c r="R5" s="2">
        <v>9.01E-2</v>
      </c>
      <c r="S5" s="2">
        <v>0.1143</v>
      </c>
      <c r="T5" s="2">
        <v>0.13100000000000001</v>
      </c>
      <c r="U5" s="2">
        <v>0.1123</v>
      </c>
    </row>
    <row r="6" spans="1:21" x14ac:dyDescent="0.25">
      <c r="A6" t="s">
        <v>89</v>
      </c>
      <c r="B6" s="2">
        <v>0.79659999999999997</v>
      </c>
      <c r="C6" s="2">
        <v>0.79590000000000005</v>
      </c>
      <c r="D6" s="2">
        <v>0.76989999999999992</v>
      </c>
      <c r="E6" s="2">
        <v>0.74639999999999995</v>
      </c>
      <c r="F6" s="2">
        <v>0.74250000000000005</v>
      </c>
      <c r="P6" t="s">
        <v>101</v>
      </c>
      <c r="Q6" s="2">
        <v>0.35980000000000001</v>
      </c>
      <c r="R6" s="2">
        <v>0.35099999999999998</v>
      </c>
      <c r="S6" s="2">
        <v>0.30309999999999998</v>
      </c>
      <c r="T6" s="2">
        <v>0.31309999999999999</v>
      </c>
      <c r="U6" s="2">
        <v>0.31909999999999999</v>
      </c>
    </row>
    <row r="7" spans="1:21" x14ac:dyDescent="0.25">
      <c r="A7" t="s">
        <v>90</v>
      </c>
      <c r="B7" s="2">
        <v>0.13019999999999998</v>
      </c>
      <c r="C7" s="2">
        <v>0.13650000000000001</v>
      </c>
      <c r="D7" s="2">
        <v>0.15909999999999999</v>
      </c>
      <c r="E7" s="2">
        <v>0.17600000000000002</v>
      </c>
      <c r="F7" s="2">
        <v>0.1797</v>
      </c>
      <c r="P7" t="s">
        <v>102</v>
      </c>
      <c r="Q7" s="2">
        <v>0.43669999999999998</v>
      </c>
      <c r="R7" s="2">
        <v>0.44490000000000002</v>
      </c>
      <c r="S7" s="2">
        <v>0.46679999999999999</v>
      </c>
      <c r="T7" s="2">
        <v>0.43330000000000002</v>
      </c>
      <c r="U7" s="2">
        <v>0.4234</v>
      </c>
    </row>
    <row r="8" spans="1:21" x14ac:dyDescent="0.25">
      <c r="A8" t="s">
        <v>91</v>
      </c>
      <c r="B8" s="2">
        <v>1.72E-2</v>
      </c>
      <c r="C8" s="2">
        <v>1.9299999999999998E-2</v>
      </c>
      <c r="D8" s="2">
        <v>2.2499999999999999E-2</v>
      </c>
      <c r="E8" s="2">
        <v>2.4199999999999999E-2</v>
      </c>
      <c r="F8" s="2">
        <v>2.2499999999999999E-2</v>
      </c>
      <c r="P8" t="s">
        <v>103</v>
      </c>
      <c r="Q8" s="2">
        <v>7.9899999999999999E-2</v>
      </c>
      <c r="R8" s="2">
        <v>7.3599999999999999E-2</v>
      </c>
      <c r="S8" s="2">
        <v>7.6700000000000004E-2</v>
      </c>
      <c r="T8" s="2">
        <v>7.6300000000000007E-2</v>
      </c>
      <c r="U8" s="2">
        <v>8.0299999999999996E-2</v>
      </c>
    </row>
    <row r="9" spans="1:21" x14ac:dyDescent="0.25">
      <c r="A9" t="s">
        <v>92</v>
      </c>
      <c r="B9" s="2">
        <v>1.5600000000000001E-2</v>
      </c>
      <c r="C9" s="2">
        <v>1.67E-2</v>
      </c>
      <c r="D9" s="2">
        <v>1.84E-2</v>
      </c>
      <c r="E9" s="2">
        <v>2.2499999999999999E-2</v>
      </c>
      <c r="F9" s="2">
        <v>2.3E-2</v>
      </c>
      <c r="I9" s="2"/>
      <c r="P9" t="s">
        <v>104</v>
      </c>
      <c r="Q9" s="2">
        <v>5.0299999999999997E-2</v>
      </c>
      <c r="R9" s="2">
        <v>6.2899999999999998E-2</v>
      </c>
      <c r="S9" s="2">
        <v>8.2400000000000001E-2</v>
      </c>
      <c r="T9" s="2">
        <v>9.9699999999999997E-2</v>
      </c>
      <c r="U9" s="2">
        <v>9.9400000000000002E-2</v>
      </c>
    </row>
    <row r="11" spans="1:21" x14ac:dyDescent="0.25">
      <c r="A11" t="s">
        <v>93</v>
      </c>
      <c r="B11" s="2">
        <v>2.2599999999999999E-2</v>
      </c>
      <c r="C11" s="2">
        <v>2.06E-2</v>
      </c>
      <c r="D11" s="2">
        <v>2.69E-2</v>
      </c>
      <c r="E11" s="2">
        <v>2.9600000000000001E-2</v>
      </c>
      <c r="F11" s="2">
        <v>2.92E-2</v>
      </c>
      <c r="I11" t="s">
        <v>105</v>
      </c>
      <c r="J11" s="2">
        <v>2.4300000000000002E-2</v>
      </c>
      <c r="K11" s="2">
        <v>2.46E-2</v>
      </c>
      <c r="L11" s="2">
        <v>2.75E-2</v>
      </c>
      <c r="M11" s="2">
        <v>2.8500000000000001E-2</v>
      </c>
      <c r="N11" s="2">
        <v>2.86E-2</v>
      </c>
    </row>
    <row r="12" spans="1:21" x14ac:dyDescent="0.25">
      <c r="A12" t="s">
        <v>94</v>
      </c>
      <c r="B12" s="2">
        <v>3.2400000000000005E-2</v>
      </c>
      <c r="C12" s="2">
        <v>3.4500000000000003E-2</v>
      </c>
      <c r="D12" s="2">
        <v>3.44E-2</v>
      </c>
      <c r="E12" s="2">
        <v>3.7900000000000003E-2</v>
      </c>
      <c r="F12" s="2">
        <v>3.7699999999999997E-2</v>
      </c>
      <c r="I12" t="s">
        <v>106</v>
      </c>
      <c r="J12" s="2">
        <v>2.52E-2</v>
      </c>
      <c r="K12" s="2">
        <v>2.8399999999999998E-2</v>
      </c>
      <c r="L12" s="2">
        <v>3.2199999999999999E-2</v>
      </c>
      <c r="M12" s="2">
        <v>3.3300000000000003E-2</v>
      </c>
      <c r="N12" s="2">
        <v>3.1E-2</v>
      </c>
    </row>
    <row r="13" spans="1:21" x14ac:dyDescent="0.25">
      <c r="A13" t="s">
        <v>95</v>
      </c>
      <c r="B13" s="2">
        <v>3.7000000000000002E-3</v>
      </c>
      <c r="C13" s="2">
        <v>3.7000000000000002E-3</v>
      </c>
      <c r="D13" s="2">
        <v>3.3E-3</v>
      </c>
      <c r="E13" s="2">
        <v>3.7000000000000002E-3</v>
      </c>
      <c r="F13" s="2">
        <v>3.4999999999999996E-3</v>
      </c>
      <c r="I13" t="s">
        <v>107</v>
      </c>
      <c r="J13" s="2">
        <v>6.6E-3</v>
      </c>
      <c r="K13" s="2">
        <v>7.3000000000000001E-3</v>
      </c>
      <c r="L13" s="2">
        <v>8.1000000000000013E-3</v>
      </c>
      <c r="M13" s="2">
        <v>8.199999999999999E-3</v>
      </c>
      <c r="N13" s="2">
        <v>8.6999999999999994E-3</v>
      </c>
    </row>
    <row r="14" spans="1:21" x14ac:dyDescent="0.25">
      <c r="A14" t="s">
        <v>96</v>
      </c>
      <c r="B14" s="2">
        <v>3.0000000000000001E-3</v>
      </c>
      <c r="C14" s="2">
        <v>3.0000000000000001E-3</v>
      </c>
      <c r="D14" s="2">
        <v>3.0000000000000001E-3</v>
      </c>
      <c r="E14" s="2">
        <v>3.0999999999999999E-3</v>
      </c>
      <c r="F14" s="2">
        <v>3.0000000000000001E-3</v>
      </c>
      <c r="I14" t="s">
        <v>108</v>
      </c>
      <c r="J14" s="2">
        <v>6.3E-3</v>
      </c>
      <c r="K14" s="2">
        <v>6.8000000000000005E-3</v>
      </c>
      <c r="L14" s="2">
        <v>7.4999999999999997E-3</v>
      </c>
      <c r="M14" s="2">
        <v>9.4999999999999998E-3</v>
      </c>
      <c r="N14" s="2">
        <v>9.7999999999999997E-3</v>
      </c>
    </row>
    <row r="53" spans="10:10" x14ac:dyDescent="0.25">
      <c r="J53"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7EB3-18FD-42B8-862E-D00E8218D051}">
  <dimension ref="A1:U33"/>
  <sheetViews>
    <sheetView workbookViewId="0">
      <selection activeCell="B8" sqref="B8:F8"/>
    </sheetView>
  </sheetViews>
  <sheetFormatPr defaultRowHeight="13.8" x14ac:dyDescent="0.25"/>
  <cols>
    <col min="1" max="1" width="35.88671875" bestFit="1" customWidth="1"/>
    <col min="2" max="7" width="9.5546875" bestFit="1" customWidth="1"/>
    <col min="11" max="11" width="8.6640625" customWidth="1"/>
    <col min="13" max="13" width="24.88671875" bestFit="1" customWidth="1"/>
  </cols>
  <sheetData>
    <row r="1" spans="1:21" x14ac:dyDescent="0.25">
      <c r="B1">
        <v>2016</v>
      </c>
      <c r="C1">
        <v>2017</v>
      </c>
      <c r="D1">
        <v>2018</v>
      </c>
      <c r="E1">
        <v>2019</v>
      </c>
      <c r="F1">
        <v>2020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</row>
    <row r="2" spans="1:21" x14ac:dyDescent="0.25">
      <c r="A2" t="s">
        <v>70</v>
      </c>
      <c r="B2" s="1">
        <v>33689.9</v>
      </c>
      <c r="C2" s="1">
        <v>35307.449999999997</v>
      </c>
      <c r="D2" s="1">
        <v>40928.9</v>
      </c>
      <c r="E2" s="1">
        <v>46067.86</v>
      </c>
      <c r="F2" s="1">
        <v>49645.42</v>
      </c>
      <c r="H2">
        <f>(F3+F4)/F2</f>
        <v>4.2500597235354237E-2</v>
      </c>
      <c r="M2" t="s">
        <v>125</v>
      </c>
      <c r="N2" s="2">
        <v>9.2699999999999991E-2</v>
      </c>
      <c r="O2" s="2">
        <v>0.10439999999999999</v>
      </c>
      <c r="P2" s="2">
        <v>0.10830000000000001</v>
      </c>
      <c r="Q2" s="2">
        <v>0.11539999999999999</v>
      </c>
      <c r="R2" s="2">
        <v>0.1206</v>
      </c>
      <c r="S2" s="2">
        <v>0.11779999999999999</v>
      </c>
      <c r="T2" s="2">
        <v>0.1195</v>
      </c>
      <c r="U2" s="2">
        <v>0.1229</v>
      </c>
    </row>
    <row r="3" spans="1:21" x14ac:dyDescent="0.25">
      <c r="A3" t="s">
        <v>109</v>
      </c>
      <c r="B3">
        <v>1345.95</v>
      </c>
      <c r="C3">
        <v>1448.52</v>
      </c>
      <c r="D3">
        <v>1603.84</v>
      </c>
      <c r="E3">
        <v>1730.9</v>
      </c>
      <c r="F3">
        <v>1850.31</v>
      </c>
      <c r="H3">
        <f>F5/F2</f>
        <v>1.3066864979689971E-2</v>
      </c>
      <c r="M3" t="s">
        <v>126</v>
      </c>
      <c r="N3" s="2">
        <v>8.6800000000000002E-2</v>
      </c>
      <c r="O3" s="2">
        <v>8.4499999999999992E-2</v>
      </c>
      <c r="P3" s="2">
        <v>8.43E-2</v>
      </c>
      <c r="Q3" s="2">
        <v>8.5500000000000007E-2</v>
      </c>
      <c r="R3" s="2">
        <v>9.0700000000000003E-2</v>
      </c>
      <c r="S3" s="2">
        <v>9.3000000000000013E-2</v>
      </c>
      <c r="T3" s="2">
        <v>9.4700000000000006E-2</v>
      </c>
      <c r="U3" s="2">
        <v>9.3299999999999994E-2</v>
      </c>
    </row>
    <row r="4" spans="1:21" x14ac:dyDescent="0.25">
      <c r="A4" t="s">
        <v>110</v>
      </c>
      <c r="B4">
        <v>135.65</v>
      </c>
      <c r="C4">
        <v>120.27</v>
      </c>
      <c r="D4">
        <v>216.91</v>
      </c>
      <c r="E4">
        <v>251.2</v>
      </c>
      <c r="F4">
        <v>259.64999999999998</v>
      </c>
      <c r="H4">
        <f>H2-H3</f>
        <v>2.9433732255664265E-2</v>
      </c>
      <c r="M4" t="s">
        <v>127</v>
      </c>
      <c r="N4" s="2">
        <v>9.2699999999999991E-2</v>
      </c>
      <c r="O4" s="2">
        <v>0.10439999999999999</v>
      </c>
      <c r="P4" s="2">
        <v>0.10830000000000001</v>
      </c>
      <c r="Q4" s="2">
        <v>0.11539999999999999</v>
      </c>
      <c r="R4" s="2">
        <v>0.13019999999999998</v>
      </c>
      <c r="S4" s="2">
        <v>0.12619999999999998</v>
      </c>
      <c r="T4" s="2">
        <v>0.12689999999999999</v>
      </c>
      <c r="U4" s="2">
        <v>0.13980000000000001</v>
      </c>
    </row>
    <row r="5" spans="1:21" x14ac:dyDescent="0.25">
      <c r="A5" t="s">
        <v>111</v>
      </c>
      <c r="B5">
        <v>661.59</v>
      </c>
      <c r="C5">
        <v>599.22</v>
      </c>
      <c r="D5">
        <v>608.29</v>
      </c>
      <c r="E5">
        <v>610.66</v>
      </c>
      <c r="F5">
        <v>648.71</v>
      </c>
      <c r="H5">
        <f>F6/F2</f>
        <v>1.9487195394862208E-2</v>
      </c>
      <c r="M5" t="s">
        <v>128</v>
      </c>
      <c r="N5" s="2">
        <v>8.6800000000000002E-2</v>
      </c>
      <c r="O5" s="2">
        <v>8.8900000000000007E-2</v>
      </c>
      <c r="P5" s="2">
        <v>9.1899999999999996E-2</v>
      </c>
      <c r="Q5" s="2">
        <v>9.2300000000000007E-2</v>
      </c>
      <c r="R5" s="2">
        <v>9.6699999999999994E-2</v>
      </c>
      <c r="S5" s="2">
        <v>9.849999999999999E-2</v>
      </c>
      <c r="T5" s="2">
        <v>0.1056</v>
      </c>
      <c r="U5" s="2">
        <v>0.1085</v>
      </c>
    </row>
    <row r="6" spans="1:21" x14ac:dyDescent="0.25">
      <c r="A6" t="s">
        <v>112</v>
      </c>
      <c r="B6">
        <v>585.38</v>
      </c>
      <c r="C6">
        <v>667.72</v>
      </c>
      <c r="D6">
        <v>771.12</v>
      </c>
      <c r="E6">
        <v>865.41</v>
      </c>
      <c r="F6">
        <v>967.45</v>
      </c>
      <c r="M6" t="s">
        <v>129</v>
      </c>
      <c r="N6" s="2"/>
      <c r="O6" s="2">
        <v>0.12380000000000001</v>
      </c>
      <c r="P6" s="2">
        <v>0.12570000000000001</v>
      </c>
      <c r="Q6" s="2">
        <v>0.1333</v>
      </c>
      <c r="R6" s="2">
        <v>0.15479999999999999</v>
      </c>
      <c r="S6" s="2">
        <v>0.15679999999999999</v>
      </c>
      <c r="T6" s="2">
        <v>0.15539999999999998</v>
      </c>
      <c r="U6" s="2">
        <v>0.16539999999999999</v>
      </c>
    </row>
    <row r="7" spans="1:21" x14ac:dyDescent="0.25">
      <c r="A7" t="s">
        <v>113</v>
      </c>
      <c r="B7">
        <f>B3+B4-B5-B6</f>
        <v>234.63000000000011</v>
      </c>
      <c r="C7">
        <f>C3+C4-C5-C6</f>
        <v>301.84999999999991</v>
      </c>
      <c r="D7">
        <f>D3+D4-D5-D6</f>
        <v>441.34000000000003</v>
      </c>
      <c r="E7">
        <f>E3+E4-E5-E6</f>
        <v>506.03000000000009</v>
      </c>
      <c r="F7">
        <f>F3+F4-F5-F6</f>
        <v>493.79999999999995</v>
      </c>
      <c r="M7" t="s">
        <v>130</v>
      </c>
      <c r="N7" s="2"/>
      <c r="O7" s="2">
        <v>0.11289999999999999</v>
      </c>
      <c r="P7" s="2">
        <v>0.1119</v>
      </c>
      <c r="Q7" s="2">
        <v>0.1202</v>
      </c>
      <c r="R7" s="2">
        <v>0.12189999999999999</v>
      </c>
      <c r="S7" s="2">
        <v>0.122</v>
      </c>
      <c r="T7" s="2">
        <v>0.1336</v>
      </c>
      <c r="U7" s="2">
        <v>0.13470000000000001</v>
      </c>
    </row>
    <row r="8" spans="1:21" x14ac:dyDescent="0.25">
      <c r="A8" t="s">
        <v>114</v>
      </c>
      <c r="B8" s="2">
        <f>B7/B2</f>
        <v>6.9644017940094834E-3</v>
      </c>
      <c r="C8" s="2">
        <f>C7/C2</f>
        <v>8.5491872111976355E-3</v>
      </c>
      <c r="D8" s="2">
        <f>D7/D2</f>
        <v>1.0783089699454421E-2</v>
      </c>
      <c r="E8" s="2">
        <f>E7/E2</f>
        <v>1.0984447725594374E-2</v>
      </c>
      <c r="F8" s="2">
        <f>F7/F2</f>
        <v>9.9465368608020639E-3</v>
      </c>
    </row>
    <row r="9" spans="1:21" x14ac:dyDescent="0.25">
      <c r="A9" t="s">
        <v>121</v>
      </c>
      <c r="C9">
        <f>(C2-B2)*8.5%</f>
        <v>137.49174999999963</v>
      </c>
      <c r="D9">
        <f>(D2-C2)*8.5%</f>
        <v>477.82325000000043</v>
      </c>
      <c r="E9">
        <f>(E2-D2)*8.5%</f>
        <v>436.81159999999994</v>
      </c>
      <c r="F9">
        <f>(F2-E2)*8.5%</f>
        <v>304.09259999999983</v>
      </c>
    </row>
    <row r="10" spans="1:21" x14ac:dyDescent="0.25">
      <c r="A10" t="s">
        <v>122</v>
      </c>
      <c r="B10">
        <v>623.79999999999995</v>
      </c>
      <c r="C10">
        <v>706.38</v>
      </c>
      <c r="D10">
        <v>808.19</v>
      </c>
      <c r="E10">
        <v>934.23</v>
      </c>
      <c r="F10">
        <v>979.59</v>
      </c>
    </row>
    <row r="11" spans="1:21" x14ac:dyDescent="0.25">
      <c r="A11" t="s">
        <v>72</v>
      </c>
      <c r="B11">
        <v>38026</v>
      </c>
      <c r="C11">
        <v>43172.63</v>
      </c>
      <c r="D11">
        <v>47343.15</v>
      </c>
      <c r="E11">
        <v>51233.62</v>
      </c>
      <c r="F11">
        <v>56637.56</v>
      </c>
    </row>
    <row r="12" spans="1:21" x14ac:dyDescent="0.25">
      <c r="A12" t="s">
        <v>115</v>
      </c>
      <c r="B12">
        <v>1123.19</v>
      </c>
      <c r="C12">
        <v>884.51</v>
      </c>
      <c r="D12">
        <v>956.57</v>
      </c>
      <c r="E12">
        <v>1222.8900000000001</v>
      </c>
      <c r="F12">
        <v>1435.15</v>
      </c>
    </row>
    <row r="13" spans="1:21" x14ac:dyDescent="0.25">
      <c r="A13" t="s">
        <v>116</v>
      </c>
      <c r="B13">
        <v>81.89</v>
      </c>
      <c r="C13">
        <v>127.85</v>
      </c>
      <c r="D13">
        <v>196.52</v>
      </c>
      <c r="E13">
        <v>286.41000000000003</v>
      </c>
      <c r="F13">
        <v>219.12</v>
      </c>
    </row>
    <row r="14" spans="1:21" x14ac:dyDescent="0.25">
      <c r="A14" t="s">
        <v>117</v>
      </c>
      <c r="B14">
        <v>512.76</v>
      </c>
      <c r="C14">
        <v>355.07</v>
      </c>
      <c r="D14">
        <v>464.04</v>
      </c>
      <c r="E14">
        <v>580.96</v>
      </c>
      <c r="F14">
        <v>754.27</v>
      </c>
    </row>
    <row r="15" spans="1:21" x14ac:dyDescent="0.25">
      <c r="A15" t="s">
        <v>118</v>
      </c>
      <c r="B15">
        <v>364.01</v>
      </c>
      <c r="C15">
        <v>381.3</v>
      </c>
      <c r="D15">
        <v>420.64</v>
      </c>
      <c r="E15">
        <v>465.57</v>
      </c>
      <c r="F15">
        <v>482.62</v>
      </c>
    </row>
    <row r="16" spans="1:21" x14ac:dyDescent="0.25">
      <c r="A16" t="s">
        <v>119</v>
      </c>
      <c r="B16">
        <f>B12+B13-B14-B15</f>
        <v>328.31000000000017</v>
      </c>
      <c r="C16">
        <f>C12+C13-C14-C15</f>
        <v>275.98999999999995</v>
      </c>
      <c r="D16">
        <f>D12+D13-D14-D15</f>
        <v>268.4100000000002</v>
      </c>
      <c r="E16">
        <f>E12+E13-E14-E15</f>
        <v>462.77000000000015</v>
      </c>
      <c r="F16">
        <f>F12+F13-F14-F15</f>
        <v>417.38</v>
      </c>
    </row>
    <row r="17" spans="1:12" x14ac:dyDescent="0.25">
      <c r="A17" t="s">
        <v>120</v>
      </c>
      <c r="B17" s="2">
        <f>B16/B11</f>
        <v>8.6338294850891537E-3</v>
      </c>
      <c r="C17" s="2">
        <f>C16/C11</f>
        <v>6.3927076020154428E-3</v>
      </c>
      <c r="D17" s="2">
        <f>D16/D11</f>
        <v>5.6694579891705598E-3</v>
      </c>
      <c r="E17" s="2">
        <f>E16/E11</f>
        <v>9.0325454262259845E-3</v>
      </c>
      <c r="F17" s="2">
        <f>F16/F11</f>
        <v>7.3693146385543449E-3</v>
      </c>
    </row>
    <row r="18" spans="1:12" x14ac:dyDescent="0.25">
      <c r="A18" t="s">
        <v>124</v>
      </c>
      <c r="C18">
        <f>(C11-B11)*8.5%</f>
        <v>437.46354999999983</v>
      </c>
      <c r="D18">
        <f>(D11-C11)*8.5%</f>
        <v>354.49420000000038</v>
      </c>
      <c r="E18">
        <f>(E11-D11)*8.5%</f>
        <v>330.68995000000012</v>
      </c>
      <c r="F18">
        <f>(F11-E11)*8.5%</f>
        <v>459.33489999999961</v>
      </c>
    </row>
    <row r="19" spans="1:12" x14ac:dyDescent="0.25">
      <c r="A19" t="s">
        <v>123</v>
      </c>
      <c r="B19">
        <v>543.27</v>
      </c>
      <c r="C19">
        <v>577.35</v>
      </c>
      <c r="D19">
        <v>612.45000000000005</v>
      </c>
      <c r="E19">
        <v>667.02</v>
      </c>
      <c r="F19">
        <v>676.81</v>
      </c>
    </row>
    <row r="21" spans="1:12" x14ac:dyDescent="0.25">
      <c r="B21">
        <v>2011</v>
      </c>
      <c r="C21">
        <v>2012</v>
      </c>
      <c r="D21">
        <v>2013</v>
      </c>
      <c r="E21">
        <v>2014</v>
      </c>
      <c r="F21">
        <v>2015</v>
      </c>
      <c r="G21">
        <v>2016</v>
      </c>
      <c r="H21">
        <v>2017</v>
      </c>
      <c r="I21">
        <v>2018</v>
      </c>
      <c r="J21">
        <v>2019</v>
      </c>
      <c r="K21">
        <v>2020</v>
      </c>
    </row>
    <row r="22" spans="1:12" x14ac:dyDescent="0.25">
      <c r="A22" t="s">
        <v>131</v>
      </c>
      <c r="B22" s="6">
        <v>1.67</v>
      </c>
      <c r="C22" s="6">
        <v>2.1</v>
      </c>
      <c r="D22" s="6">
        <v>2.2999999999999998</v>
      </c>
      <c r="E22" s="6">
        <v>2.2200000000000002</v>
      </c>
      <c r="F22" s="6">
        <v>2.29</v>
      </c>
      <c r="G22" s="6">
        <v>2.46</v>
      </c>
      <c r="H22" s="6">
        <v>2.78</v>
      </c>
      <c r="I22" s="6">
        <v>3.13</v>
      </c>
      <c r="J22" s="6">
        <v>3.62</v>
      </c>
      <c r="K22" s="6">
        <v>3.79</v>
      </c>
      <c r="L22" s="2">
        <f>POWER(K22/B22,1/(K21-B21))-1</f>
        <v>9.5335014566986676E-2</v>
      </c>
    </row>
    <row r="23" spans="1:12" x14ac:dyDescent="0.25">
      <c r="A23" t="s">
        <v>132</v>
      </c>
      <c r="B23" s="6">
        <v>2.36</v>
      </c>
      <c r="C23" s="6">
        <v>3.22</v>
      </c>
      <c r="D23" s="6">
        <v>2.16</v>
      </c>
      <c r="E23" s="6">
        <v>2.4700000000000002</v>
      </c>
      <c r="F23" s="6">
        <v>2.63</v>
      </c>
      <c r="G23" s="6">
        <v>2.77</v>
      </c>
      <c r="H23" s="6">
        <v>2.74</v>
      </c>
      <c r="I23" s="6">
        <v>2.85</v>
      </c>
      <c r="J23" s="6">
        <v>3.1</v>
      </c>
      <c r="K23" s="6">
        <v>3.08</v>
      </c>
      <c r="L23" s="2">
        <f>POWER(K23/B23,1/(K21-B21))-1</f>
        <v>3.0027324863253879E-2</v>
      </c>
    </row>
    <row r="26" spans="1:12" x14ac:dyDescent="0.25">
      <c r="A26" t="s">
        <v>138</v>
      </c>
      <c r="B26" s="1">
        <v>33689.9</v>
      </c>
      <c r="C26" s="1">
        <v>35307.449999999997</v>
      </c>
      <c r="D26" s="1">
        <v>40928.9</v>
      </c>
      <c r="E26" s="1">
        <v>46067.86</v>
      </c>
      <c r="F26" s="1">
        <v>49645.42</v>
      </c>
      <c r="G26" s="1"/>
      <c r="H26">
        <f>POWER(F26/B26,1/5)-1</f>
        <v>8.0627196710765903E-2</v>
      </c>
      <c r="I26">
        <f>F26*(1+H26)</f>
        <v>53648.191044128587</v>
      </c>
    </row>
    <row r="27" spans="1:12" x14ac:dyDescent="0.25">
      <c r="A27" t="s">
        <v>133</v>
      </c>
      <c r="B27">
        <v>623.79999999999995</v>
      </c>
      <c r="C27">
        <v>706.38</v>
      </c>
      <c r="D27">
        <v>808.19</v>
      </c>
      <c r="E27">
        <v>934.23</v>
      </c>
      <c r="F27">
        <v>979.59</v>
      </c>
    </row>
    <row r="28" spans="1:12" x14ac:dyDescent="0.25">
      <c r="A28" t="s">
        <v>137</v>
      </c>
      <c r="B28" s="2">
        <f>B27/B2</f>
        <v>1.8515935042846668E-2</v>
      </c>
      <c r="C28" s="2">
        <f>C27/C2</f>
        <v>2.0006542528559837E-2</v>
      </c>
      <c r="D28" s="2">
        <f>D27/D2</f>
        <v>1.9746194009611792E-2</v>
      </c>
      <c r="E28" s="2">
        <f>E27/E2</f>
        <v>2.0279431256411736E-2</v>
      </c>
      <c r="F28" s="2">
        <f>F27/F2</f>
        <v>1.9731729533157341E-2</v>
      </c>
      <c r="G28" s="3"/>
    </row>
    <row r="29" spans="1:12" x14ac:dyDescent="0.25">
      <c r="A29" t="s">
        <v>134</v>
      </c>
      <c r="B29">
        <v>1608.38</v>
      </c>
      <c r="C29" s="1">
        <f>C2-B2</f>
        <v>1617.5499999999956</v>
      </c>
      <c r="D29" s="1">
        <f>D2-C2</f>
        <v>5621.4500000000044</v>
      </c>
      <c r="E29" s="1">
        <f>E2-D2</f>
        <v>5138.9599999999991</v>
      </c>
      <c r="F29" s="1">
        <f>F2-E2</f>
        <v>3577.5599999999977</v>
      </c>
    </row>
    <row r="30" spans="1:12" x14ac:dyDescent="0.25">
      <c r="A30" t="s">
        <v>135</v>
      </c>
      <c r="B30" s="2">
        <v>0.11539999999999999</v>
      </c>
      <c r="C30" s="2">
        <v>0.1206</v>
      </c>
      <c r="D30" s="2">
        <v>0.11779999999999999</v>
      </c>
      <c r="E30" s="2">
        <v>0.1195</v>
      </c>
      <c r="F30" s="2">
        <v>0.1229</v>
      </c>
      <c r="G30" s="2"/>
    </row>
    <row r="31" spans="1:12" x14ac:dyDescent="0.25">
      <c r="A31" t="s">
        <v>136</v>
      </c>
      <c r="B31">
        <f>B27-B29*B30</f>
        <v>438.192948</v>
      </c>
      <c r="C31">
        <f>C27-C29*C30</f>
        <v>511.30347000000052</v>
      </c>
      <c r="D31">
        <f>D27-D29*D30</f>
        <v>145.98318999999958</v>
      </c>
      <c r="E31">
        <f>E27-E29*E30</f>
        <v>320.12428000000011</v>
      </c>
      <c r="F31">
        <f>F27-F29*F30</f>
        <v>539.90787600000033</v>
      </c>
    </row>
    <row r="32" spans="1:12" x14ac:dyDescent="0.25">
      <c r="A32" t="s">
        <v>139</v>
      </c>
      <c r="B32">
        <v>608.65</v>
      </c>
      <c r="C32">
        <v>640.17999999999995</v>
      </c>
      <c r="D32">
        <v>664.8</v>
      </c>
      <c r="E32">
        <v>714.93</v>
      </c>
      <c r="F32">
        <v>794.86</v>
      </c>
      <c r="H32">
        <f>POWER(F32/B32,1/5)-1</f>
        <v>5.4835174195620562E-2</v>
      </c>
      <c r="I32">
        <f>F32*(1+H32)</f>
        <v>838.44628656113093</v>
      </c>
    </row>
    <row r="33" spans="1:6" x14ac:dyDescent="0.25">
      <c r="A33" t="s">
        <v>140</v>
      </c>
      <c r="B33">
        <f>(B27-B32-B29*B30)/B26</f>
        <v>-5.0595891350226621E-3</v>
      </c>
      <c r="C33">
        <f>(C27-C32-C29*C30)/C26</f>
        <v>-3.6501228494269468E-3</v>
      </c>
      <c r="D33">
        <f>(D27-D32-D29*D30)/D26</f>
        <v>-1.2676050663467631E-2</v>
      </c>
      <c r="E33">
        <f>(E27-E32-E29*E30)/E26</f>
        <v>-8.5700902972267404E-3</v>
      </c>
      <c r="F33">
        <f>(F27-F32-F29*F30)/F26</f>
        <v>-5.135461116050578E-3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4828-F115-470B-98C4-21256676FCE1}">
  <dimension ref="A1:Q27"/>
  <sheetViews>
    <sheetView tabSelected="1" workbookViewId="0">
      <selection activeCell="Q27" sqref="Q27"/>
    </sheetView>
  </sheetViews>
  <sheetFormatPr defaultRowHeight="13.8" x14ac:dyDescent="0.25"/>
  <cols>
    <col min="1" max="1" width="29.21875" bestFit="1" customWidth="1"/>
    <col min="12" max="14" width="12.77734375" bestFit="1" customWidth="1"/>
  </cols>
  <sheetData>
    <row r="1" spans="1:14" x14ac:dyDescent="0.25">
      <c r="B1">
        <v>2011</v>
      </c>
      <c r="C1">
        <f t="shared" ref="C1:K1" si="0">B1+1</f>
        <v>2012</v>
      </c>
      <c r="D1">
        <f t="shared" si="0"/>
        <v>2013</v>
      </c>
      <c r="E1">
        <f t="shared" si="0"/>
        <v>2014</v>
      </c>
      <c r="F1">
        <f t="shared" si="0"/>
        <v>2015</v>
      </c>
      <c r="G1">
        <f t="shared" si="0"/>
        <v>2016</v>
      </c>
      <c r="H1">
        <f t="shared" si="0"/>
        <v>2017</v>
      </c>
      <c r="I1">
        <f t="shared" si="0"/>
        <v>2018</v>
      </c>
      <c r="J1">
        <f t="shared" si="0"/>
        <v>2019</v>
      </c>
      <c r="K1">
        <f t="shared" si="0"/>
        <v>2020</v>
      </c>
      <c r="L1" t="s">
        <v>146</v>
      </c>
      <c r="M1" t="s">
        <v>165</v>
      </c>
      <c r="N1" t="s">
        <v>166</v>
      </c>
    </row>
    <row r="2" spans="1:14" x14ac:dyDescent="0.25">
      <c r="A2" t="s">
        <v>141</v>
      </c>
      <c r="B2">
        <v>17608.84</v>
      </c>
      <c r="C2">
        <v>20777.55</v>
      </c>
      <c r="D2">
        <v>27449.91</v>
      </c>
      <c r="E2">
        <v>28937.32</v>
      </c>
      <c r="F2">
        <v>32081.52</v>
      </c>
      <c r="G2">
        <v>33689.9</v>
      </c>
      <c r="H2">
        <v>35307.449999999997</v>
      </c>
      <c r="I2">
        <v>40928.9</v>
      </c>
      <c r="J2">
        <v>46067.86</v>
      </c>
      <c r="K2">
        <v>49645.42</v>
      </c>
      <c r="L2" s="4">
        <f>L4*L6</f>
        <v>54759.122952000005</v>
      </c>
      <c r="M2" s="4">
        <f>M4*M6</f>
        <v>60782.626476720012</v>
      </c>
      <c r="N2" s="4">
        <f>N4*N6</f>
        <v>67468.715389159217</v>
      </c>
    </row>
    <row r="3" spans="1:14" x14ac:dyDescent="0.25">
      <c r="A3" t="s">
        <v>142</v>
      </c>
      <c r="C3" s="2">
        <f>(C2-B2)/B2</f>
        <v>0.17994995695343924</v>
      </c>
      <c r="D3" s="2">
        <f>(D2-C2)/C2</f>
        <v>0.32113314611202959</v>
      </c>
      <c r="E3" s="2">
        <f>(E2-D2)/D2</f>
        <v>5.4186334308564212E-2</v>
      </c>
      <c r="F3" s="2">
        <f>(F2-E2)/E2</f>
        <v>0.10865553548151663</v>
      </c>
      <c r="G3" s="2">
        <f>(G2-F2)/F2</f>
        <v>5.0134158231904258E-2</v>
      </c>
      <c r="H3" s="2">
        <f>(H2-G2)/G2</f>
        <v>4.8012905945105079E-2</v>
      </c>
      <c r="I3" s="2">
        <f>(I2-H2)/H2</f>
        <v>0.15921427347486167</v>
      </c>
      <c r="J3" s="2">
        <f>(J2-I2)/I2</f>
        <v>0.12555822413991088</v>
      </c>
      <c r="K3" s="2">
        <f>(K2-J2)/J2</f>
        <v>7.7658480337484695E-2</v>
      </c>
    </row>
    <row r="4" spans="1:14" x14ac:dyDescent="0.25">
      <c r="A4" t="s">
        <v>143</v>
      </c>
      <c r="B4">
        <v>27949.71</v>
      </c>
      <c r="C4">
        <v>34080.99</v>
      </c>
      <c r="D4">
        <v>40163.99</v>
      </c>
      <c r="E4">
        <v>47318.29</v>
      </c>
      <c r="F4">
        <v>54749.78</v>
      </c>
      <c r="G4">
        <v>59423.11</v>
      </c>
      <c r="H4">
        <v>62976.38</v>
      </c>
      <c r="I4">
        <v>67457.289999999994</v>
      </c>
      <c r="J4">
        <v>74172.399999999994</v>
      </c>
      <c r="K4">
        <v>83614.48</v>
      </c>
      <c r="L4" s="4">
        <f>K4*1.11</f>
        <v>92812.072800000009</v>
      </c>
      <c r="M4" s="4">
        <f>L4*1.11</f>
        <v>103021.40080800002</v>
      </c>
      <c r="N4" s="4">
        <f>M4*1.11</f>
        <v>114353.75489688003</v>
      </c>
    </row>
    <row r="5" spans="1:14" x14ac:dyDescent="0.25">
      <c r="A5" t="s">
        <v>144</v>
      </c>
      <c r="C5" s="2">
        <f>(C4-B4)/B4</f>
        <v>0.21936828682658957</v>
      </c>
      <c r="D5" s="2">
        <f>(D4-C4)/C4</f>
        <v>0.17848659912754883</v>
      </c>
      <c r="E5" s="2">
        <f>(E4-D4)/D4</f>
        <v>0.17812722291784266</v>
      </c>
      <c r="F5" s="2">
        <f>(F4-E4)/E4</f>
        <v>0.15705322402817173</v>
      </c>
      <c r="G5" s="2">
        <f>(G4-F4)/F4</f>
        <v>8.5357968561700193E-2</v>
      </c>
      <c r="H5" s="2">
        <f>(H4-G4)/G4</f>
        <v>5.9796096165279748E-2</v>
      </c>
      <c r="I5" s="2">
        <f>(I4-H4)/H4</f>
        <v>7.1152231995551291E-2</v>
      </c>
      <c r="J5" s="2">
        <f>(J4-I4)/I4</f>
        <v>9.9546097982886675E-2</v>
      </c>
      <c r="K5" s="2">
        <f>(K4-J4)/J4</f>
        <v>0.12729910317045157</v>
      </c>
    </row>
    <row r="6" spans="1:14" x14ac:dyDescent="0.25">
      <c r="A6" t="s">
        <v>145</v>
      </c>
      <c r="B6" s="2">
        <f t="shared" ref="B6:K6" si="1">B2/B4</f>
        <v>0.63001870144627625</v>
      </c>
      <c r="C6" s="2">
        <f t="shared" si="1"/>
        <v>0.60965218439957292</v>
      </c>
      <c r="D6" s="2">
        <f t="shared" si="1"/>
        <v>0.68344579310969855</v>
      </c>
      <c r="E6" s="2">
        <f t="shared" si="1"/>
        <v>0.61154619070131233</v>
      </c>
      <c r="F6" s="2">
        <f t="shared" si="1"/>
        <v>0.58596619018377794</v>
      </c>
      <c r="G6" s="2">
        <f t="shared" si="1"/>
        <v>0.56694945787926621</v>
      </c>
      <c r="H6" s="2">
        <f t="shared" si="1"/>
        <v>0.56064591200700964</v>
      </c>
      <c r="I6" s="2">
        <f t="shared" si="1"/>
        <v>0.60673798191418604</v>
      </c>
      <c r="J6" s="2">
        <f t="shared" si="1"/>
        <v>0.62109167291337486</v>
      </c>
      <c r="K6" s="2">
        <f t="shared" si="1"/>
        <v>0.59374189733644223</v>
      </c>
      <c r="L6" s="3">
        <v>0.59</v>
      </c>
      <c r="M6" s="3">
        <v>0.59</v>
      </c>
      <c r="N6" s="3">
        <v>0.59</v>
      </c>
    </row>
    <row r="7" spans="1:14" x14ac:dyDescent="0.25">
      <c r="A7" t="s">
        <v>149</v>
      </c>
      <c r="J7">
        <f>J2-I2</f>
        <v>5138.9599999999991</v>
      </c>
      <c r="K7">
        <f>K2-J2</f>
        <v>3577.5599999999977</v>
      </c>
      <c r="L7" s="1">
        <f>L2-K2</f>
        <v>5113.7029520000069</v>
      </c>
      <c r="M7" s="1">
        <f>M2-L2</f>
        <v>6023.5035247200067</v>
      </c>
      <c r="N7" s="1">
        <f>N2-M2</f>
        <v>6686.0889124392052</v>
      </c>
    </row>
    <row r="8" spans="1:14" x14ac:dyDescent="0.25">
      <c r="A8" t="s">
        <v>150</v>
      </c>
      <c r="D8" s="2">
        <v>9.2699999999999991E-2</v>
      </c>
      <c r="E8" s="2">
        <v>0.10439999999999999</v>
      </c>
      <c r="F8" s="2">
        <v>0.10830000000000001</v>
      </c>
      <c r="G8" s="2">
        <v>0.11539999999999999</v>
      </c>
      <c r="H8" s="2">
        <v>0.1206</v>
      </c>
      <c r="I8" s="2">
        <v>0.11779999999999999</v>
      </c>
      <c r="J8" s="2">
        <v>0.1195</v>
      </c>
      <c r="K8" s="2">
        <v>0.1229</v>
      </c>
      <c r="L8" s="2">
        <v>0.125</v>
      </c>
      <c r="M8" s="2">
        <v>0.1275</v>
      </c>
      <c r="N8" s="3">
        <v>0.13</v>
      </c>
    </row>
    <row r="9" spans="1:14" x14ac:dyDescent="0.25">
      <c r="A9" t="s">
        <v>151</v>
      </c>
      <c r="J9">
        <f>J7*J8</f>
        <v>614.10571999999991</v>
      </c>
      <c r="K9">
        <f>K7*K8</f>
        <v>439.6821239999997</v>
      </c>
      <c r="L9" s="1">
        <f>L7*L8</f>
        <v>639.21286900000086</v>
      </c>
      <c r="M9" s="1">
        <f>M7*M8</f>
        <v>767.99669940180081</v>
      </c>
      <c r="N9" s="1">
        <f>N7*N8</f>
        <v>869.19155861709669</v>
      </c>
    </row>
    <row r="10" spans="1:14" x14ac:dyDescent="0.25">
      <c r="A10" t="s">
        <v>157</v>
      </c>
      <c r="G10" s="2">
        <v>7.0000000000000001E-3</v>
      </c>
      <c r="H10" s="2">
        <v>8.5000000000000006E-3</v>
      </c>
      <c r="I10" s="2">
        <v>1.0800000000000001E-2</v>
      </c>
      <c r="J10" s="2">
        <v>1.0999999999999999E-2</v>
      </c>
      <c r="K10" s="2">
        <v>9.9000000000000008E-3</v>
      </c>
      <c r="L10" s="2">
        <v>1.0800000000000001E-2</v>
      </c>
      <c r="M10" s="2">
        <v>1.14E-2</v>
      </c>
      <c r="N10" s="2">
        <v>1.2E-2</v>
      </c>
    </row>
    <row r="11" spans="1:14" x14ac:dyDescent="0.25">
      <c r="A11" t="s">
        <v>158</v>
      </c>
      <c r="J11" s="4">
        <f>J10*J2</f>
        <v>506.74645999999996</v>
      </c>
      <c r="K11" s="4">
        <f>K10*K2</f>
        <v>491.48965800000002</v>
      </c>
      <c r="L11" s="4">
        <f>L10*L2</f>
        <v>591.3985278816001</v>
      </c>
      <c r="M11" s="4">
        <f>M10*M2</f>
        <v>692.92194183460811</v>
      </c>
      <c r="N11" s="4">
        <f>N10*N2</f>
        <v>809.62458466991063</v>
      </c>
    </row>
    <row r="12" spans="1:14" x14ac:dyDescent="0.25">
      <c r="A12" t="s">
        <v>159</v>
      </c>
      <c r="G12" s="9">
        <v>185.49</v>
      </c>
      <c r="H12" s="9">
        <v>185.85</v>
      </c>
      <c r="I12" s="9">
        <v>193.38</v>
      </c>
      <c r="J12">
        <v>194.53</v>
      </c>
      <c r="K12">
        <v>258.39999999999998</v>
      </c>
      <c r="L12" s="4">
        <f>L13*L16*L17*10000</f>
        <v>324.5095182386363</v>
      </c>
      <c r="M12" s="4">
        <f>M13*M16*M17*10000</f>
        <v>405.16993369886353</v>
      </c>
      <c r="N12" s="4">
        <f>N13*N16*N17*10000</f>
        <v>503.33885764928954</v>
      </c>
    </row>
    <row r="13" spans="1:14" x14ac:dyDescent="0.25">
      <c r="A13" t="s">
        <v>152</v>
      </c>
      <c r="G13">
        <v>5.53</v>
      </c>
      <c r="H13">
        <v>6.16</v>
      </c>
      <c r="I13">
        <v>6.8</v>
      </c>
      <c r="J13">
        <v>7.49</v>
      </c>
      <c r="K13">
        <v>8.94</v>
      </c>
      <c r="L13" s="1">
        <f>K13*(1+L14)</f>
        <v>10.280999999999999</v>
      </c>
      <c r="M13" s="1">
        <f>L13*(1+M14)</f>
        <v>11.823149999999998</v>
      </c>
      <c r="N13" s="1">
        <f>M13*(1+N14)</f>
        <v>13.596622499999997</v>
      </c>
    </row>
    <row r="14" spans="1:14" x14ac:dyDescent="0.25">
      <c r="A14" t="s">
        <v>156</v>
      </c>
      <c r="H14" s="2">
        <f>(H13-G13)/G13</f>
        <v>0.11392405063291136</v>
      </c>
      <c r="I14" s="2">
        <f>(I13-H13)/H13</f>
        <v>0.10389610389610385</v>
      </c>
      <c r="J14" s="2">
        <f>(J13-I13)/I13</f>
        <v>0.10147058823529417</v>
      </c>
      <c r="K14" s="2">
        <f>(K13-J13)/J13</f>
        <v>0.19359145527369817</v>
      </c>
      <c r="L14" s="3">
        <v>0.15</v>
      </c>
      <c r="M14" s="3">
        <v>0.15</v>
      </c>
      <c r="N14" s="3">
        <v>0.15</v>
      </c>
    </row>
    <row r="15" spans="1:14" x14ac:dyDescent="0.25">
      <c r="A15" t="s">
        <v>153</v>
      </c>
      <c r="G15">
        <v>1.19</v>
      </c>
      <c r="H15">
        <v>1.23</v>
      </c>
      <c r="I15">
        <v>1.44</v>
      </c>
      <c r="J15">
        <v>1.67</v>
      </c>
      <c r="K15">
        <v>1.9</v>
      </c>
    </row>
    <row r="16" spans="1:14" x14ac:dyDescent="0.25">
      <c r="A16" t="s">
        <v>154</v>
      </c>
      <c r="G16" s="2">
        <f>(G13-G15)/G13</f>
        <v>0.78481012658227844</v>
      </c>
      <c r="H16" s="2">
        <f>(H13-H15)/H13</f>
        <v>0.80032467532467522</v>
      </c>
      <c r="I16" s="2">
        <f>(I13-I15)/I13</f>
        <v>0.78823529411764703</v>
      </c>
      <c r="J16" s="2">
        <f>(J13-J15)/J13</f>
        <v>0.77703604806408544</v>
      </c>
      <c r="K16" s="2">
        <f>(K13-K15)/K13</f>
        <v>0.78747203579418334</v>
      </c>
      <c r="L16" s="2">
        <f>K16+2.25/300</f>
        <v>0.7949720357941833</v>
      </c>
      <c r="M16" s="2">
        <f>L16+2.25/300</f>
        <v>0.80247203579418325</v>
      </c>
      <c r="N16" s="2">
        <f>M16+2.25/300</f>
        <v>0.8099720357941832</v>
      </c>
    </row>
    <row r="17" spans="1:17" x14ac:dyDescent="0.25">
      <c r="A17" t="s">
        <v>155</v>
      </c>
      <c r="G17" s="2">
        <f>G12/10000/(G13-G15)</f>
        <v>4.273963133640553E-3</v>
      </c>
      <c r="H17" s="2">
        <f>H12/10000/(H13-H15)</f>
        <v>3.7697768762677488E-3</v>
      </c>
      <c r="I17" s="2">
        <f>I12/10000/(I13-I15)</f>
        <v>3.6078358208955228E-3</v>
      </c>
      <c r="J17" s="2">
        <f>J12/10000/(J13-J15)</f>
        <v>3.3424398625429555E-3</v>
      </c>
      <c r="K17" s="2">
        <f>K12/10000/(K13-K15)</f>
        <v>3.6704545454545458E-3</v>
      </c>
      <c r="L17" s="2">
        <f>K17+0.03%</f>
        <v>3.9704545454545461E-3</v>
      </c>
      <c r="M17" s="2">
        <f>L17+0.03%</f>
        <v>4.270454545454546E-3</v>
      </c>
      <c r="N17" s="2">
        <f>M17+0.03%</f>
        <v>4.5704545454545459E-3</v>
      </c>
    </row>
    <row r="18" spans="1:17" x14ac:dyDescent="0.25">
      <c r="A18" t="s">
        <v>160</v>
      </c>
      <c r="G18">
        <v>608.65</v>
      </c>
      <c r="H18">
        <v>640.17999999999995</v>
      </c>
      <c r="I18">
        <v>664.8</v>
      </c>
      <c r="J18">
        <v>714.93</v>
      </c>
      <c r="K18">
        <v>794.86</v>
      </c>
      <c r="L18" s="4"/>
      <c r="M18" s="4"/>
      <c r="N18" s="4"/>
    </row>
    <row r="19" spans="1:17" x14ac:dyDescent="0.25">
      <c r="A19" t="s">
        <v>161</v>
      </c>
      <c r="G19">
        <f>G18-G12</f>
        <v>423.15999999999997</v>
      </c>
      <c r="H19">
        <f>H18-H12</f>
        <v>454.32999999999993</v>
      </c>
      <c r="I19">
        <f>I18-I12</f>
        <v>471.41999999999996</v>
      </c>
      <c r="J19">
        <f>J18-J12</f>
        <v>520.4</v>
      </c>
      <c r="K19">
        <f>K18-K12</f>
        <v>536.46</v>
      </c>
      <c r="L19">
        <f>K19*(1+L20)</f>
        <v>579.37680000000012</v>
      </c>
      <c r="M19">
        <f>L19*(1+M20)</f>
        <v>625.72694400000012</v>
      </c>
      <c r="N19">
        <f>M19*(1+N20)</f>
        <v>675.78509952000013</v>
      </c>
    </row>
    <row r="20" spans="1:17" x14ac:dyDescent="0.25">
      <c r="A20" t="s">
        <v>162</v>
      </c>
      <c r="H20" s="2">
        <f>(H19-G19)/G19</f>
        <v>7.3660081293127802E-2</v>
      </c>
      <c r="I20" s="2">
        <f>(I19-H19)/H19</f>
        <v>3.7615829903374275E-2</v>
      </c>
      <c r="J20" s="2">
        <f>(J19-I19)/I19</f>
        <v>0.10389885876712915</v>
      </c>
      <c r="K20" s="2">
        <f>(K19-J19)/J19</f>
        <v>3.0860876249039316E-2</v>
      </c>
      <c r="L20" s="3">
        <v>0.08</v>
      </c>
      <c r="M20" s="3">
        <v>0.08</v>
      </c>
      <c r="N20" s="3">
        <v>0.08</v>
      </c>
    </row>
    <row r="21" spans="1:17" x14ac:dyDescent="0.25">
      <c r="A21" t="s">
        <v>163</v>
      </c>
      <c r="J21">
        <f>(J11+J12+J19)*0.8</f>
        <v>977.34116799999993</v>
      </c>
      <c r="K21">
        <f>(K11+K12+K19)*0.8</f>
        <v>1029.0797264</v>
      </c>
      <c r="L21">
        <f>(L11+L12+L19)*0.8</f>
        <v>1196.2278768961894</v>
      </c>
      <c r="M21">
        <f>(M11+M12+M19)*0.8</f>
        <v>1379.0550556267776</v>
      </c>
      <c r="N21">
        <f>(N11+N12+N19)*0.8</f>
        <v>1590.9988334713603</v>
      </c>
    </row>
    <row r="22" spans="1:17" x14ac:dyDescent="0.25">
      <c r="A22" t="s">
        <v>164</v>
      </c>
      <c r="J22">
        <f>J21-J9</f>
        <v>363.23544800000002</v>
      </c>
      <c r="K22">
        <f>K21-K9</f>
        <v>589.39760240000032</v>
      </c>
      <c r="L22">
        <f>L21-L9</f>
        <v>557.01500789618854</v>
      </c>
      <c r="M22">
        <f>M21-M9</f>
        <v>611.05835622497682</v>
      </c>
      <c r="N22">
        <f>N21-N9</f>
        <v>721.8072748542636</v>
      </c>
    </row>
    <row r="26" spans="1:17" x14ac:dyDescent="0.25">
      <c r="A26" t="s">
        <v>147</v>
      </c>
      <c r="B26">
        <v>851590.9</v>
      </c>
      <c r="C26">
        <v>974148.8</v>
      </c>
      <c r="D26">
        <v>1106524.98</v>
      </c>
      <c r="E26">
        <v>1228374.81</v>
      </c>
      <c r="F26" s="8">
        <v>1392278.11</v>
      </c>
      <c r="G26" s="8">
        <v>1550066.67</v>
      </c>
      <c r="H26" s="8">
        <v>1690235.31</v>
      </c>
      <c r="I26" s="8">
        <v>1826744.2</v>
      </c>
      <c r="J26" s="8">
        <v>1986488.82</v>
      </c>
      <c r="K26" s="8">
        <v>2186795.89</v>
      </c>
    </row>
    <row r="27" spans="1:17" x14ac:dyDescent="0.25">
      <c r="A27" t="s">
        <v>148</v>
      </c>
      <c r="C27" s="2">
        <f>(C26-B26)/B26</f>
        <v>0.14391640399163497</v>
      </c>
      <c r="D27" s="2">
        <f>(D26-C26)/C26</f>
        <v>0.13588907567303879</v>
      </c>
      <c r="E27" s="2">
        <f>(E26-D26)/D26</f>
        <v>0.11011936666807114</v>
      </c>
      <c r="F27" s="2">
        <f>(F26-E26)/E26</f>
        <v>0.13343101687342485</v>
      </c>
      <c r="G27" s="2">
        <f>(G26-F26)/F26</f>
        <v>0.11333120794379208</v>
      </c>
      <c r="H27" s="2">
        <f>(H26-G26)/G26</f>
        <v>9.0427491096237905E-2</v>
      </c>
      <c r="I27" s="2">
        <f>(I26-H26)/H26</f>
        <v>8.0763245917516588E-2</v>
      </c>
      <c r="J27" s="2">
        <f>(J26-I26)/I26</f>
        <v>8.7447722565644453E-2</v>
      </c>
      <c r="K27" s="2">
        <f>(K26-J26)/J26</f>
        <v>0.10083473311468225</v>
      </c>
      <c r="Q27">
        <f>POWER(94.6/54.7,1/2)-1</f>
        <v>0.31507918864031947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2021-06-20T09:21:08Z</dcterms:modified>
</cp:coreProperties>
</file>