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Volumes/Mac Mini/Coding Projects/Hibernation/WebApp/NexCort iQ/NexCort iQ Internal Docs/Sales_Marketing/"/>
    </mc:Choice>
  </mc:AlternateContent>
  <xr:revisionPtr revIDLastSave="0" documentId="13_ncr:1_{ACFCAB18-39A5-4C42-B2D1-F99528E3C346}" xr6:coauthVersionLast="47" xr6:coauthVersionMax="47" xr10:uidLastSave="{00000000-0000-0000-0000-000000000000}"/>
  <bookViews>
    <workbookView xWindow="0" yWindow="500" windowWidth="29960" windowHeight="19060" tabRatio="500" firstSheet="14" activeTab="24" xr2:uid="{00000000-000D-0000-FFFF-FFFF00000000}"/>
  </bookViews>
  <sheets>
    <sheet name="Cover" sheetId="1" r:id="rId1"/>
    <sheet name="Essential" sheetId="2" r:id="rId2"/>
    <sheet name="Professional" sheetId="3" r:id="rId3"/>
    <sheet name="Command" sheetId="4" r:id="rId4"/>
    <sheet name="Enterprise" sheetId="5" r:id="rId5"/>
    <sheet name="CAD Integration" sheetId="6" r:id="rId6"/>
    <sheet name="Caller Media" sheetId="7" r:id="rId7"/>
    <sheet name="Supervisor QA" sheetId="8" r:id="rId8"/>
    <sheet name="Incident Command" sheetId="9" r:id="rId9"/>
    <sheet name="Reliability Ops" sheetId="10" r:id="rId10"/>
    <sheet name="Onsite Services" sheetId="11" r:id="rId11"/>
    <sheet name="Training" sheetId="12" r:id="rId12"/>
    <sheet name="Support" sheetId="13" r:id="rId13"/>
    <sheet name="Storage Overages" sheetId="14" r:id="rId14"/>
    <sheet name="Pilot Programs" sheetId="15" r:id="rId15"/>
    <sheet name="Quote Builder" sheetId="16" r:id="rId16"/>
    <sheet name="Client Quote" sheetId="17" r:id="rId17"/>
    <sheet name="Discounting" sheetId="18" r:id="rId18"/>
    <sheet name="RC Campus" sheetId="19" r:id="rId19"/>
    <sheet name="RC Venue" sheetId="20" r:id="rId20"/>
    <sheet name="RC Hospital" sheetId="21" r:id="rId21"/>
    <sheet name="RC Transit" sheetId="22" r:id="rId22"/>
    <sheet name="Verticals Overview" sheetId="23" r:id="rId23"/>
    <sheet name="Feature Add-Ons" sheetId="24" r:id="rId24"/>
    <sheet name="AI Intelligence" sheetId="25" r:id="rId25"/>
    <sheet name="Transcription" sheetId="26" r:id="rId26"/>
  </sheets>
  <definedNames>
    <definedName name="_xlnm.Print_Area" localSheetId="16">'Client Quote'!$A$1:$J$95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2" i="17" l="1"/>
  <c r="H49" i="17"/>
  <c r="B49" i="17"/>
  <c r="H43" i="17"/>
  <c r="F43" i="17"/>
  <c r="B20" i="17"/>
  <c r="F16" i="17"/>
  <c r="F15" i="17"/>
  <c r="F14" i="17"/>
  <c r="F13" i="17"/>
  <c r="F12" i="17"/>
  <c r="F11" i="17"/>
  <c r="A8" i="17"/>
  <c r="A7" i="17"/>
  <c r="A50" i="16"/>
  <c r="F45" i="16"/>
  <c r="J45" i="16" s="1"/>
  <c r="H45" i="17" s="1"/>
  <c r="F44" i="16"/>
  <c r="J44" i="16" s="1"/>
  <c r="H44" i="17" s="1"/>
  <c r="J43" i="16"/>
  <c r="F43" i="16"/>
  <c r="J42" i="16"/>
  <c r="F42" i="16"/>
  <c r="J41" i="16"/>
  <c r="F41" i="16"/>
  <c r="J40" i="16"/>
  <c r="F40" i="16"/>
  <c r="J39" i="16"/>
  <c r="F39" i="16"/>
  <c r="F38" i="16"/>
  <c r="J38" i="16" s="1"/>
  <c r="F37" i="16"/>
  <c r="J37" i="16" s="1"/>
  <c r="F36" i="16"/>
  <c r="J36" i="16" s="1"/>
  <c r="F35" i="16"/>
  <c r="J35" i="16" s="1"/>
  <c r="J34" i="16"/>
  <c r="F34" i="16"/>
  <c r="F33" i="16"/>
  <c r="J33" i="16" s="1"/>
  <c r="J32" i="16"/>
  <c r="F32" i="16"/>
  <c r="F31" i="16"/>
  <c r="J31" i="16" s="1"/>
  <c r="F30" i="16"/>
  <c r="J30" i="16" s="1"/>
  <c r="F29" i="16"/>
  <c r="J29" i="16" s="1"/>
  <c r="F28" i="16"/>
  <c r="J28" i="16" s="1"/>
  <c r="J27" i="16"/>
  <c r="F27" i="16"/>
  <c r="F26" i="16"/>
  <c r="J26" i="16" s="1"/>
  <c r="F25" i="16"/>
  <c r="J25" i="16" s="1"/>
  <c r="J22" i="16"/>
  <c r="F22" i="16"/>
  <c r="A21" i="16"/>
  <c r="F19" i="16"/>
  <c r="J19" i="16" s="1"/>
  <c r="J18" i="16"/>
  <c r="F18" i="16"/>
  <c r="J17" i="16"/>
  <c r="F17" i="16"/>
  <c r="F16" i="16"/>
  <c r="F15" i="16"/>
  <c r="J15" i="16" s="1"/>
  <c r="E10" i="4"/>
  <c r="D10" i="4"/>
  <c r="C10" i="4"/>
  <c r="B10" i="4"/>
  <c r="E10" i="3"/>
  <c r="D10" i="3"/>
  <c r="C10" i="3"/>
  <c r="B10" i="3"/>
  <c r="E10" i="2"/>
  <c r="D10" i="2"/>
  <c r="C10" i="2"/>
  <c r="B10" i="2"/>
  <c r="F42" i="17" l="1"/>
  <c r="H42" i="17"/>
  <c r="H41" i="17"/>
  <c r="F41" i="17"/>
  <c r="H40" i="17"/>
  <c r="F40" i="17"/>
  <c r="H39" i="17"/>
  <c r="F39" i="17"/>
  <c r="F38" i="17"/>
  <c r="H38" i="17"/>
  <c r="F37" i="17"/>
  <c r="H37" i="17"/>
  <c r="F36" i="17"/>
  <c r="H36" i="17"/>
  <c r="H35" i="17"/>
  <c r="F35" i="17"/>
  <c r="H34" i="17"/>
  <c r="F34" i="17"/>
  <c r="F33" i="17"/>
  <c r="H33" i="17"/>
  <c r="H32" i="17"/>
  <c r="F32" i="17"/>
  <c r="F31" i="17"/>
  <c r="H31" i="17"/>
  <c r="F30" i="17"/>
  <c r="H30" i="17"/>
  <c r="F29" i="17"/>
  <c r="H29" i="17"/>
  <c r="F28" i="17"/>
  <c r="H28" i="17"/>
  <c r="F27" i="17"/>
  <c r="H27" i="17"/>
  <c r="F26" i="17"/>
  <c r="H26" i="17"/>
  <c r="F25" i="17"/>
  <c r="H25" i="17"/>
  <c r="J49" i="16"/>
  <c r="H23" i="17"/>
  <c r="H48" i="17"/>
  <c r="F22" i="17"/>
  <c r="H22" i="17"/>
  <c r="F21" i="17"/>
  <c r="H21" i="17"/>
  <c r="F20" i="17"/>
  <c r="J48" i="16"/>
  <c r="H20" i="17"/>
  <c r="F47" i="17"/>
  <c r="H47" i="17"/>
  <c r="J52" i="16" l="1"/>
  <c r="J55" i="16" s="1"/>
  <c r="J51" i="16"/>
  <c r="J54" i="16" s="1"/>
  <c r="F49" i="17"/>
  <c r="F51" i="17"/>
  <c r="H51" i="17"/>
  <c r="H53" i="17"/>
  <c r="J56" i="16" l="1"/>
  <c r="J57" i="16"/>
</calcChain>
</file>

<file path=xl/sharedStrings.xml><?xml version="1.0" encoding="utf-8"?>
<sst xmlns="http://schemas.openxmlformats.org/spreadsheetml/2006/main" count="2215" uniqueCount="1284">
  <si>
    <t>NEXCORT IQ</t>
  </si>
  <si>
    <t>INTERNAL PRICING GUIDE — CONFIDENTIAL</t>
  </si>
  <si>
    <t>Intelligence at the Speed of Response</t>
  </si>
  <si>
    <t>HOW TO USE THIS GUIDE</t>
  </si>
  <si>
    <t>Public-facing language:</t>
  </si>
  <si>
    <t xml:space="preserve">  "Tailored deployment" · "Custom quote" · "Scaled for agency needs" · "Contact sales"</t>
  </si>
  <si>
    <t>Internal pricing basis:</t>
  </si>
  <si>
    <t xml:space="preserve">  Agency size · Dispatcher seats · PSAPs / sites · Call volume · CAD complexity · Security requirements · Add-ons · Support level</t>
  </si>
  <si>
    <t>Color convention:</t>
  </si>
  <si>
    <t xml:space="preserve">  Blue text = hardcoded input (editable) · Green text = Included · Grey = Limited · Red = Add-on</t>
  </si>
  <si>
    <t>Discounting:</t>
  </si>
  <si>
    <t xml:space="preserve">  See Discounting Rules tab — Sales Director approval required for &gt;15% discount</t>
  </si>
  <si>
    <t>CAD write-back rule:</t>
  </si>
  <si>
    <t xml:space="preserve">  Do NOT include full CAD write-back in pilot base pricing — scope separately after discovery</t>
  </si>
  <si>
    <t>SHEET INDEX</t>
  </si>
  <si>
    <t>Sheet</t>
  </si>
  <si>
    <t>Description</t>
  </si>
  <si>
    <t>1. Essential Plan</t>
  </si>
  <si>
    <t>Base subscription, overage, capabilities for small agencies</t>
  </si>
  <si>
    <t>2. Professional Plan</t>
  </si>
  <si>
    <t>Growing counties/cities, full feature set, QA included</t>
  </si>
  <si>
    <t>3. Command Plan</t>
  </si>
  <si>
    <t>Large agencies, command center, up to 75 seats</t>
  </si>
  <si>
    <t>4. Enterprise &amp; Statewide</t>
  </si>
  <si>
    <t>Multi-agency, 50–500+ seats, custom programs</t>
  </si>
  <si>
    <t>5. CAD Integration</t>
  </si>
  <si>
    <t>Discovery → coordination → read-only → write-back tiers</t>
  </si>
  <si>
    <t>6. AI &amp; Call Intelligence</t>
  </si>
  <si>
    <t>Triage, confidence scoring, summarization, custom tuning</t>
  </si>
  <si>
    <t>7. Transcription &amp; Translation</t>
  </si>
  <si>
    <t>Enhanced accuracy, diarization, live translation, language packs</t>
  </si>
  <si>
    <t>8. Caller Media</t>
  </si>
  <si>
    <t>SMS, photo upload, video upload, live streaming, redaction</t>
  </si>
  <si>
    <t>9. Supervisor &amp; QA</t>
  </si>
  <si>
    <t>Scorecards, coaching, dashboards, QA rubrics</t>
  </si>
  <si>
    <t>10. Incident Command</t>
  </si>
  <si>
    <t>War rooms, command dashboards, runbooks, stakeholder pages</t>
  </si>
  <si>
    <t>11. Reliability &amp; Tech Ops</t>
  </si>
  <si>
    <t>Monitoring integrations, SLOs, alert correlation, on-call routing</t>
  </si>
  <si>
    <t>12. Onsite Services</t>
  </si>
  <si>
    <t>Discovery, installation, go-live, floor support, travel policy</t>
  </si>
  <si>
    <t>13. Training</t>
  </si>
  <si>
    <t>Remote &amp; onsite, train-the-trainer, custom materials, refreshers</t>
  </si>
  <si>
    <t>14. Support Packages</t>
  </si>
  <si>
    <t>Standard → Priority → Mission-Critical → Dedicated</t>
  </si>
  <si>
    <t>15. Storage &amp; Overages</t>
  </si>
  <si>
    <t>Included limits by plan + per-unit overage rates</t>
  </si>
  <si>
    <t>16. Pilot Programs</t>
  </si>
  <si>
    <t>Pre-packaged pilot bundles for Small City, County, Command, Enterprise</t>
  </si>
  <si>
    <t>17. Quote Builder</t>
  </si>
  <si>
    <t>Pre-built bundles for common agency profiles</t>
  </si>
  <si>
    <t>18. Discounting Rules</t>
  </si>
  <si>
    <t>Approval thresholds, discount caps, strategic guidance</t>
  </si>
  <si>
    <t>19. RC Campus  —  Per-student annual pricing · $1.40/student/yr · min $15K</t>
  </si>
  <si>
    <t>20. RC Venue  —  Venue &amp; event security · capacity-based annual pricing</t>
  </si>
  <si>
    <t>21. RC Hospital  —  Hospital &amp; healthcare · facility-based annual pricing</t>
  </si>
  <si>
    <t>22. RC Transit  —  Transit &amp; transportation · fleet-based annual pricing</t>
  </si>
  <si>
    <t>23. Verticals Overview  —  All 5 product verticals — side-by-side comparison</t>
  </si>
  <si>
    <t>24. Feature Add-Ons  —  QR &amp; NFC Codes · Agency Share · NexCort iQ Connect</t>
  </si>
  <si>
    <t>NEXCORT IQ — INTERNAL PRICING GUIDE</t>
  </si>
  <si>
    <t>NEXCORT IQ ESSENTIAL</t>
  </si>
  <si>
    <t>Small municipalities · Single-site PSAPs · Pilot deployments · Up to 10 dispatcher seats</t>
  </si>
  <si>
    <t xml:space="preserve">  BASE SUBSCRIPTION FEES</t>
  </si>
  <si>
    <t>Item</t>
  </si>
  <si>
    <t>Tier 1 Micro</t>
  </si>
  <si>
    <t>Tier 2 Small</t>
  </si>
  <si>
    <t>Tier 3 Medium</t>
  </si>
  <si>
    <t>Tier 4 Large</t>
  </si>
  <si>
    <t>Range (docx)</t>
  </si>
  <si>
    <t>Notes</t>
  </si>
  <si>
    <t>Seats</t>
  </si>
  <si>
    <t>1–3</t>
  </si>
  <si>
    <t>4–6</t>
  </si>
  <si>
    <t>7–8</t>
  </si>
  <si>
    <t>9–10</t>
  </si>
  <si>
    <t>1–10</t>
  </si>
  <si>
    <t>Call Volume / Month</t>
  </si>
  <si>
    <t>&lt;2,000</t>
  </si>
  <si>
    <t>2K–3.5K</t>
  </si>
  <si>
    <t>3.5K–4.5K</t>
  </si>
  <si>
    <t>4.5K–5K</t>
  </si>
  <si>
    <t>Varies</t>
  </si>
  <si>
    <t>Monthly Fee</t>
  </si>
  <si>
    <t>$3,500–$7,500</t>
  </si>
  <si>
    <t>Inputs in blue</t>
  </si>
  <si>
    <t>Annual Fee</t>
  </si>
  <si>
    <t>$42K–$90K</t>
  </si>
  <si>
    <t>Auto-calculated</t>
  </si>
  <si>
    <t>Recommended Pilot (90-day)</t>
  </si>
  <si>
    <t>$25K–$50K</t>
  </si>
  <si>
    <t>Setup / Implementation</t>
  </si>
  <si>
    <t>$10K–$25K</t>
  </si>
  <si>
    <t>One-time</t>
  </si>
  <si>
    <t xml:space="preserve">  SEAT OVERAGE PRICING</t>
  </si>
  <si>
    <t>Seat Type</t>
  </si>
  <si>
    <t>Included in Base</t>
  </si>
  <si>
    <t>Overage Rate / Month</t>
  </si>
  <si>
    <t>Dispatcher Seats</t>
  </si>
  <si>
    <t>Up to 10</t>
  </si>
  <si>
    <t>$150 / seat / month</t>
  </si>
  <si>
    <t>Seats 11+</t>
  </si>
  <si>
    <t>Admin / Supervisor Seats</t>
  </si>
  <si>
    <t>Up to 3</t>
  </si>
  <si>
    <t>$100 / seat / month</t>
  </si>
  <si>
    <t>Seats 4+</t>
  </si>
  <si>
    <t xml:space="preserve">  INCLUDED CAPABILITIES</t>
  </si>
  <si>
    <t>Capability</t>
  </si>
  <si>
    <t>Included?</t>
  </si>
  <si>
    <t>Web Application Access</t>
  </si>
  <si>
    <t>Yes</t>
  </si>
  <si>
    <t>Desktop Application Access</t>
  </si>
  <si>
    <t>Windows &amp; Mac</t>
  </si>
  <si>
    <t>Role-Based Access Control (RBAC)</t>
  </si>
  <si>
    <t>Agency Admin Console</t>
  </si>
  <si>
    <t>Core Reporting</t>
  </si>
  <si>
    <t>Audit Logs</t>
  </si>
  <si>
    <t>CJIS-aware retention</t>
  </si>
  <si>
    <t>AI-Assisted Intake</t>
  </si>
  <si>
    <t>Live Transcription</t>
  </si>
  <si>
    <t>Call Triage Workflows</t>
  </si>
  <si>
    <t>Call / Session History</t>
  </si>
  <si>
    <t>Active Incident View</t>
  </si>
  <si>
    <t>Dispatcher Console</t>
  </si>
  <si>
    <t>Limited</t>
  </si>
  <si>
    <t>Full in Professional+</t>
  </si>
  <si>
    <t>Multilingual Intake</t>
  </si>
  <si>
    <t>Upgrade for full translation</t>
  </si>
  <si>
    <t>Language Auto-Detection</t>
  </si>
  <si>
    <t>QA Review Tools</t>
  </si>
  <si>
    <t>Upgrade for full QA suite</t>
  </si>
  <si>
    <t>Incident Timeline Reconstruction</t>
  </si>
  <si>
    <t>Standard Onboarding</t>
  </si>
  <si>
    <t>Integration Assistance</t>
  </si>
  <si>
    <t xml:space="preserve">  ESSENTIAL ADD-ON CANDIDATES</t>
  </si>
  <si>
    <t>Add-On</t>
  </si>
  <si>
    <t>Price Low / Month</t>
  </si>
  <si>
    <t>Price High / Month</t>
  </si>
  <si>
    <t>Live Translation</t>
  </si>
  <si>
    <t>Text-to-Voice Support</t>
  </si>
  <si>
    <t>Caller Photo Upload</t>
  </si>
  <si>
    <t>Caller Video Upload</t>
  </si>
  <si>
    <t>Live Caller Media Streaming</t>
  </si>
  <si>
    <t>WebRTC</t>
  </si>
  <si>
    <t>Media Audit Trail</t>
  </si>
  <si>
    <t>Scorecards</t>
  </si>
  <si>
    <t>Coaching Notes</t>
  </si>
  <si>
    <t>Team Dashboards</t>
  </si>
  <si>
    <t>Priority Support</t>
  </si>
  <si>
    <t>Dedicated Rollout Planning</t>
  </si>
  <si>
    <t xml:space="preserve">  SALES POSITIONING — Essential Plan</t>
  </si>
  <si>
    <t xml:space="preserve">    Low-risk entry point — helps agencies modernize without replacing CAD or committing to full transformation.</t>
  </si>
  <si>
    <t xml:space="preserve">    Best for grant-funded pilots and first-reference customer opportunities.</t>
  </si>
  <si>
    <t xml:space="preserve">    Position as: "AI-assisted intake and dispatch support that works alongside your existing CAD system."</t>
  </si>
  <si>
    <t>⚠  INTERNAL USE ONLY — Public-facing: "Tailored deployment · Custom quote · Contact sales"</t>
  </si>
  <si>
    <t>NEXCORT IQ PROFESSIONAL</t>
  </si>
  <si>
    <t>Growing counties &amp; cities · Full features · Translation · QA · Analytics · Up to 25 dispatcher seats</t>
  </si>
  <si>
    <t>Small Pro T1</t>
  </si>
  <si>
    <t>Medium Pro T2</t>
  </si>
  <si>
    <t>Large Pro T3</t>
  </si>
  <si>
    <t>Max Pro T4</t>
  </si>
  <si>
    <t>11–18</t>
  </si>
  <si>
    <t>19–23</t>
  </si>
  <si>
    <t>24–25</t>
  </si>
  <si>
    <t>1–25</t>
  </si>
  <si>
    <t>&lt;10,000</t>
  </si>
  <si>
    <t>10K–18K</t>
  </si>
  <si>
    <t>18K–23K</t>
  </si>
  <si>
    <t>23K–25K</t>
  </si>
  <si>
    <t>$8,500–$18,000</t>
  </si>
  <si>
    <t>$102K–$216K</t>
  </si>
  <si>
    <t>$50K–$100K</t>
  </si>
  <si>
    <t>$25K–$60K</t>
  </si>
  <si>
    <t>Up to 25</t>
  </si>
  <si>
    <t>$125 / seat / month</t>
  </si>
  <si>
    <t>Seats 26+</t>
  </si>
  <si>
    <t>Up to 8</t>
  </si>
  <si>
    <t>Seats 9+</t>
  </si>
  <si>
    <t xml:space="preserve">  INCLUDED CAPABILITIES (ALL ESSENTIAL + THESE)</t>
  </si>
  <si>
    <t>Full Dispatcher Monitoring Console</t>
  </si>
  <si>
    <t>Channel / Talk Group Monitoring</t>
  </si>
  <si>
    <t>Non-Emergency Intake Queue</t>
  </si>
  <si>
    <t>Backlog and SLA Tracking</t>
  </si>
  <si>
    <t>Included — not add-on</t>
  </si>
  <si>
    <t>Supervisor QA Tools</t>
  </si>
  <si>
    <t>Team Performance Dashboards</t>
  </si>
  <si>
    <t>Call Quality Trends</t>
  </si>
  <si>
    <t>Post-Incident Reviews</t>
  </si>
  <si>
    <t>Included</t>
  </si>
  <si>
    <t xml:space="preserve">  LIMITED / ADD-ON IN PROFESSIONAL</t>
  </si>
  <si>
    <t>Status</t>
  </si>
  <si>
    <t>WebRTC real-time</t>
  </si>
  <si>
    <t>Runbooks / Playbooks</t>
  </si>
  <si>
    <t>Monitoring Integrations</t>
  </si>
  <si>
    <t>Premium Onboarding</t>
  </si>
  <si>
    <t>Major Incident Management</t>
  </si>
  <si>
    <t>Add-on</t>
  </si>
  <si>
    <t>Command Dashboard</t>
  </si>
  <si>
    <t>War Rooms</t>
  </si>
  <si>
    <t>Stakeholder Status Pages</t>
  </si>
  <si>
    <t>Alert Correlation</t>
  </si>
  <si>
    <t>Escalation Engine</t>
  </si>
  <si>
    <t>On-Call Routing</t>
  </si>
  <si>
    <t>SLO Dashboards</t>
  </si>
  <si>
    <t>Reliability Reporting</t>
  </si>
  <si>
    <t xml:space="preserve">  SALES POSITIONING — Professional Plan</t>
  </si>
  <si>
    <t xml:space="preserve">    Demonstrates value across intake, language support, media, QA, and supervisor visibility.</t>
  </si>
  <si>
    <t xml:space="preserve">    Best for county pilots and growing regional PSAPs ready to go beyond basic AI triage.</t>
  </si>
  <si>
    <t xml:space="preserve">    Translation and caller media are included — emphasize cost savings vs. separate vendor solutions.</t>
  </si>
  <si>
    <t>⚠  INTERNAL USE ONLY</t>
  </si>
  <si>
    <t>NEXCORT IQ COMMAND</t>
  </si>
  <si>
    <t>Large agencies · Regional command environments · Major incident coordination · Up to 75 dispatcher seats</t>
  </si>
  <si>
    <t>Small Cmd T1</t>
  </si>
  <si>
    <t>Medium Cmd T2</t>
  </si>
  <si>
    <t>Large Cmd T3</t>
  </si>
  <si>
    <t>Max Cmd T4</t>
  </si>
  <si>
    <t>26–50</t>
  </si>
  <si>
    <t>51–65</t>
  </si>
  <si>
    <t>66–75</t>
  </si>
  <si>
    <t>1–75</t>
  </si>
  <si>
    <t>&lt;30,000</t>
  </si>
  <si>
    <t>30K–60K</t>
  </si>
  <si>
    <t>60K–85K</t>
  </si>
  <si>
    <t>85K–100K</t>
  </si>
  <si>
    <t>$22,500–$50,000</t>
  </si>
  <si>
    <t>$270K–$600K</t>
  </si>
  <si>
    <t>Recommended Pilot (90–180 days)</t>
  </si>
  <si>
    <t>$100K–$250K</t>
  </si>
  <si>
    <t>6-month standard</t>
  </si>
  <si>
    <t>$75K–$150K</t>
  </si>
  <si>
    <t>Up to 75</t>
  </si>
  <si>
    <t>Seats 76+</t>
  </si>
  <si>
    <t>Admin / Supervisor / Command Seats</t>
  </si>
  <si>
    <t>Up to 20</t>
  </si>
  <si>
    <t>$85 / seat / month</t>
  </si>
  <si>
    <t>Seats 21+</t>
  </si>
  <si>
    <t xml:space="preserve">  INCLUDED CAPABILITIES (ALL PROFESSIONAL + THESE)</t>
  </si>
  <si>
    <t>Post-Incident Review Tools</t>
  </si>
  <si>
    <t xml:space="preserve">  LIMITED / ADD-ON IN COMMAND</t>
  </si>
  <si>
    <t>Price Low</t>
  </si>
  <si>
    <t>Price High</t>
  </si>
  <si>
    <t>Type</t>
  </si>
  <si>
    <t>Multi-Site Deployment Support</t>
  </si>
  <si>
    <t>Custom Security / Compliance Review</t>
  </si>
  <si>
    <t>Custom CAD Connector</t>
  </si>
  <si>
    <t>Dedicated Support Engineer</t>
  </si>
  <si>
    <t>/ month</t>
  </si>
  <si>
    <t>Onsite Quarterly Review</t>
  </si>
  <si>
    <t>Per visit</t>
  </si>
  <si>
    <t>Advanced Data Retention Architecture</t>
  </si>
  <si>
    <t xml:space="preserve">  SALES POSITIONING — Command Plan</t>
  </si>
  <si>
    <t xml:space="preserve">    Best for proving value during high-complexity incidents and cross-team response.</t>
  </si>
  <si>
    <t xml:space="preserve">    Positions NexCort iQ as a command and coordination platform, not just a dispatcher tool.</t>
  </si>
  <si>
    <t xml:space="preserve">    Emphasize: war rooms, runbooks, and command dashboards for supervisors and leadership.</t>
  </si>
  <si>
    <t>ENTERPRISE / STATEWIDE</t>
  </si>
  <si>
    <t>Multi-agency · 50–500+ seats · Statewide programs · Custom architecture · Dedicated infrastructure</t>
  </si>
  <si>
    <t>Deployment Size</t>
  </si>
  <si>
    <t>Agencies</t>
  </si>
  <si>
    <t>Monthly Fee Range</t>
  </si>
  <si>
    <t>Annual Fee Range</t>
  </si>
  <si>
    <t>Small Enterprise</t>
  </si>
  <si>
    <t>2–5</t>
  </si>
  <si>
    <t>50–150</t>
  </si>
  <si>
    <t>$60K–$100K / month</t>
  </si>
  <si>
    <t>$720K–$1.2M / year</t>
  </si>
  <si>
    <t>Medium Enterprise</t>
  </si>
  <si>
    <t>6–15</t>
  </si>
  <si>
    <t>150–300</t>
  </si>
  <si>
    <t>$100K–$175K / month</t>
  </si>
  <si>
    <t>$1.2M–$2.1M / year</t>
  </si>
  <si>
    <t>Large Enterprise</t>
  </si>
  <si>
    <t>16–30</t>
  </si>
  <si>
    <t>300–500</t>
  </si>
  <si>
    <t>$175K–$250K / month</t>
  </si>
  <si>
    <t>$2.1M–$3M / year</t>
  </si>
  <si>
    <t>Statewide</t>
  </si>
  <si>
    <t>30+</t>
  </si>
  <si>
    <t>500+</t>
  </si>
  <si>
    <t>$250K+ / month</t>
  </si>
  <si>
    <t>$3M–$10M+ / year</t>
  </si>
  <si>
    <t>Custom contract</t>
  </si>
  <si>
    <t xml:space="preserve">  SEAT OVERAGE</t>
  </si>
  <si>
    <t>Overage Rate</t>
  </si>
  <si>
    <t>$75–$100 / seat / month</t>
  </si>
  <si>
    <t>Negotiated per contract</t>
  </si>
  <si>
    <t>Custom</t>
  </si>
  <si>
    <t>Per SOW</t>
  </si>
  <si>
    <t xml:space="preserve">  SETUP &amp; IMPLEMENTATION</t>
  </si>
  <si>
    <t>Low</t>
  </si>
  <si>
    <t>High</t>
  </si>
  <si>
    <t>Per SOW — wide range</t>
  </si>
  <si>
    <t>One-time per scope</t>
  </si>
  <si>
    <t>Advanced Rollout Services</t>
  </si>
  <si>
    <t>SOW required</t>
  </si>
  <si>
    <t>All Command capabilities (as applicable)</t>
  </si>
  <si>
    <t>Multi-Agency Architecture</t>
  </si>
  <si>
    <t>Multi-Site Deployment Planning</t>
  </si>
  <si>
    <t>Custom Integrations</t>
  </si>
  <si>
    <t>Custom Retention / Security Options</t>
  </si>
  <si>
    <t>Procurement and Compliance Support</t>
  </si>
  <si>
    <t>Tailored Deployment Architecture</t>
  </si>
  <si>
    <t>Dedicated Architecture Planning</t>
  </si>
  <si>
    <t>Executive Reporting</t>
  </si>
  <si>
    <t>Custom SOW</t>
  </si>
  <si>
    <t xml:space="preserve">  SALES POSITIONING — Enterprise / Statewide</t>
  </si>
  <si>
    <t xml:space="preserve">    Best sales angle: NexCort iQ becomes a long-term public safety modernization platform.</t>
  </si>
  <si>
    <t xml:space="preserve">    Strong fit for grant-funded programs, large procurements, and regional emergency management transformation.</t>
  </si>
  <si>
    <t xml:space="preserve">    Every Enterprise deal requires a custom SOW — do not quote fixed prices without Sales Director sign-off.</t>
  </si>
  <si>
    <t>⚠  INTERNAL USE ONLY — Enterprise pricing requires VP Sales + Sales Director approval before quoting.</t>
  </si>
  <si>
    <t>CAD INTEGRATION ADD-ONS</t>
  </si>
  <si>
    <t>One-time fees · Complexity-tiered · NexCort iQ enhances CAD — it does not replace it</t>
  </si>
  <si>
    <t xml:space="preserve">  DISCOVERY &amp; PLANNING</t>
  </si>
  <si>
    <t>Service</t>
  </si>
  <si>
    <t>Basic CAD Discovery Workshop</t>
  </si>
  <si>
    <t>Single CAD, standard environment</t>
  </si>
  <si>
    <t>Standard CAD Discovery Workshop</t>
  </si>
  <si>
    <t>Recommended starting point</t>
  </si>
  <si>
    <t>Advanced CAD Discovery Workshop</t>
  </si>
  <si>
    <t>Complex multi-CAD environments</t>
  </si>
  <si>
    <t>CAD Field Mapping Document</t>
  </si>
  <si>
    <t>CAD Integration Audit Logging Package</t>
  </si>
  <si>
    <t>CAD Rollback and Failover Planning</t>
  </si>
  <si>
    <t xml:space="preserve">  CAD VENDOR COORDINATION</t>
  </si>
  <si>
    <t>Tier</t>
  </si>
  <si>
    <t>Price</t>
  </si>
  <si>
    <t>Basic Vendor Coordination</t>
  </si>
  <si>
    <t>Single CAD vendor, standard API</t>
  </si>
  <si>
    <t>Standard Vendor Coordination</t>
  </si>
  <si>
    <t>Moderate complexity</t>
  </si>
  <si>
    <t>Premium Vendor Coordination</t>
  </si>
  <si>
    <t>Multi-vendor or legacy CAD</t>
  </si>
  <si>
    <t>CAD Sandbox Testing Package</t>
  </si>
  <si>
    <t>Included or $15K–$50K depending on scope</t>
  </si>
  <si>
    <t xml:space="preserve">  READ-ONLY INTEGRATION</t>
  </si>
  <si>
    <t>Complexity Tier</t>
  </si>
  <si>
    <t>One-Time Fee</t>
  </si>
  <si>
    <t>Tier 1 — Simple</t>
  </si>
  <si>
    <t>Standard REST or webhook</t>
  </si>
  <si>
    <t>Tier 2 — Standard</t>
  </si>
  <si>
    <t>Moderate mapping / transform</t>
  </si>
  <si>
    <t>Tier 3 — Complex</t>
  </si>
  <si>
    <t>Legacy protocol / custom adapter</t>
  </si>
  <si>
    <t>Tier 4 — Advanced</t>
  </si>
  <si>
    <t>Multi-system / real-time</t>
  </si>
  <si>
    <t xml:space="preserve">  ASSISTED WRITE-BACK INTEGRATION</t>
  </si>
  <si>
    <t>Basic write-back with confirmation</t>
  </si>
  <si>
    <t>Standard bidirectional</t>
  </si>
  <si>
    <t>Complex data mapping</t>
  </si>
  <si>
    <t>Full bidirectional + validation</t>
  </si>
  <si>
    <t xml:space="preserve">  AUTOMATED WRITE-BACK INTEGRATION</t>
  </si>
  <si>
    <t>Automated rules-based write-back</t>
  </si>
  <si>
    <t>Full automation with logging</t>
  </si>
  <si>
    <t>Complex event-driven automation</t>
  </si>
  <si>
    <t>Custom AI-assisted write-back</t>
  </si>
  <si>
    <t xml:space="preserve">  ADDITIONAL CAD CONNECTORS</t>
  </si>
  <si>
    <t>Additional CAD Vendor Connector</t>
  </si>
  <si>
    <t>Per connector — one-time</t>
  </si>
  <si>
    <t>RULE: Do NOT include full CAD write-back in pilot base pricing. Scope separately after discovery, sandbox testing, and vendor validation.</t>
  </si>
  <si>
    <t>Annual maintenance on integrations: 15–20% of integration fee, billed separately.</t>
  </si>
  <si>
    <t>CALLER TEXT, PHOTO &amp; VIDEO ADD-ONS</t>
  </si>
  <si>
    <t>SMS links · Photo upload · Video upload · Live streaming · Redaction · Evidence retention</t>
  </si>
  <si>
    <t xml:space="preserve">  SMS &amp; TEXT</t>
  </si>
  <si>
    <t>Monthly Fee Low</t>
  </si>
  <si>
    <t>Monthly Fee High</t>
  </si>
  <si>
    <t>Caller SMS Link Generation</t>
  </si>
  <si>
    <t>Text-Only Emergency Conversation Link</t>
  </si>
  <si>
    <t>Async text triage</t>
  </si>
  <si>
    <t xml:space="preserve">  PHOTO UPLOAD</t>
  </si>
  <si>
    <t>Basic (&lt;500 photos/mo, 5MB, 30-day retention)</t>
  </si>
  <si>
    <t>Standard (&lt;2K photos/mo, 10MB, 90-day retention)</t>
  </si>
  <si>
    <t>Premium (5K+ photos/mo, 25MB, 1-year retention)</t>
  </si>
  <si>
    <t xml:space="preserve">  VIDEO UPLOAD &amp; LIVE STREAMING</t>
  </si>
  <si>
    <t>Async upload</t>
  </si>
  <si>
    <t>Live Caller Video Streaming</t>
  </si>
  <si>
    <t>WebRTC · real-time</t>
  </si>
  <si>
    <t>Chain-of-custody logging</t>
  </si>
  <si>
    <t>Evidence Retention Controls</t>
  </si>
  <si>
    <t>Secure Media Storage Package</t>
  </si>
  <si>
    <t>Plus storage overages</t>
  </si>
  <si>
    <t>Media Redaction Workflow</t>
  </si>
  <si>
    <t>High-margin — scope carefully</t>
  </si>
  <si>
    <t>Large-Volume Media Package</t>
  </si>
  <si>
    <t>Custom quote required</t>
  </si>
  <si>
    <t xml:space="preserve">  SALES POSITIONING — Caller Media Add-Ons</t>
  </si>
  <si>
    <t xml:space="preserve">    Gives dispatchers more real-time context before responders arrive.</t>
  </si>
  <si>
    <t xml:space="preserve">    Useful when callers cannot safely speak or when visual context improves situational awareness.</t>
  </si>
  <si>
    <t xml:space="preserve">    Supports better documentation through audit trails and evidence retention.</t>
  </si>
  <si>
    <t>SUPERVISOR &amp; QA ADD-ONS</t>
  </si>
  <si>
    <t>Scorecards · Coaching · Dashboards · QA rubrics · Analytics · AI grading</t>
  </si>
  <si>
    <t xml:space="preserve">  QA &amp; COACHING MODULES</t>
  </si>
  <si>
    <t>Module</t>
  </si>
  <si>
    <t>Full suite — replaces Limited in Essential</t>
  </si>
  <si>
    <t>Dispatcher Scorecards</t>
  </si>
  <si>
    <t>Per-call scoring templates</t>
  </si>
  <si>
    <t>Supervisor annotation layer</t>
  </si>
  <si>
    <t>Real-time supervisor view</t>
  </si>
  <si>
    <t>Trend reporting + export</t>
  </si>
  <si>
    <t>Supervisor Training Dashboard</t>
  </si>
  <si>
    <t>AI QA Scoring Model</t>
  </si>
  <si>
    <t>AI-assisted grading</t>
  </si>
  <si>
    <t>Monthly QA Analytics Report</t>
  </si>
  <si>
    <t xml:space="preserve">  CUSTOM QA DEVELOPMENT</t>
  </si>
  <si>
    <t>Custom QA Scoring Rubric</t>
  </si>
  <si>
    <t>BUNDLE: Scorecards + Coaching Notes + Team Dashboards — 15% discount when ordered together.</t>
  </si>
  <si>
    <t xml:space="preserve">  SALES POSITIONING — Supervisor &amp; QA Add-Ons</t>
  </si>
  <si>
    <t xml:space="preserve">    Helps supervisors identify training gaps and improve consistency.</t>
  </si>
  <si>
    <t xml:space="preserve">    Useful for agencies focused on compliance, coaching, and continuous improvement.</t>
  </si>
  <si>
    <t xml:space="preserve">    Custom QA rubric is a high-value one-time add-on — scope after pilot.</t>
  </si>
  <si>
    <t>INCIDENT COMMAND &amp; COLLABORATION ADD-ONS</t>
  </si>
  <si>
    <t>War rooms · Command dashboards · Runbooks · Timelines · Stakeholder pages · EOC support</t>
  </si>
  <si>
    <t xml:space="preserve">  INCIDENT COMMAND ADD-ONS</t>
  </si>
  <si>
    <t>Included in Command plan</t>
  </si>
  <si>
    <t>Public Information Officer View</t>
  </si>
  <si>
    <t>Executive Incident Briefing Module</t>
  </si>
  <si>
    <t xml:space="preserve">  SALES POSITIONING — Incident Command Add-Ons</t>
  </si>
  <si>
    <t xml:space="preserve">    Moves agencies from scattered communication to structured incident coordination.</t>
  </si>
  <si>
    <t xml:space="preserve">    Valuable during storms, active incidents, large events, mutual aid, and EOC activity.</t>
  </si>
  <si>
    <t xml:space="preserve">    Note: Major incident management and command dashboard are included in Command plan — upsell for Professional agencies.</t>
  </si>
  <si>
    <t>RELIABILITY &amp; TECHNICAL OPERATIONS ADD-ONS</t>
  </si>
  <si>
    <t>Monitoring · Alert correlation · Escalation · On-call routing · SLOs · CloudWatch</t>
  </si>
  <si>
    <t xml:space="preserve">  RELIABILITY &amp; MONITORING ADD-ONS</t>
  </si>
  <si>
    <t>24/7 Incident Support Upgrade</t>
  </si>
  <si>
    <t xml:space="preserve">  ONE-TIME RELIABILITY SERVICES</t>
  </si>
  <si>
    <t>CloudWatch Dashboard Package</t>
  </si>
  <si>
    <t>Agency-Specific Monitoring Connector</t>
  </si>
  <si>
    <t xml:space="preserve">  SALES POSITIONING — Reliability &amp; Tech Ops Add-Ons</t>
  </si>
  <si>
    <t xml:space="preserve">    Gives agencies confidence in system uptime and accountability.</t>
  </si>
  <si>
    <t xml:space="preserve">    Supports technical transparency during mission-critical operations.</t>
  </si>
  <si>
    <t xml:space="preserve">    Position for agencies with existing NOC/SOC or formal on-call processes.</t>
  </si>
  <si>
    <t>ONSITE DEPLOYMENT SERVICES</t>
  </si>
  <si>
    <t>Discovery · Installation · Go-live support · Floor support · Travel policy</t>
  </si>
  <si>
    <t xml:space="preserve">  ONSITE SERVICE RATES</t>
  </si>
  <si>
    <t>Plus Travel?</t>
  </si>
  <si>
    <t>Onsite Discovery Visit</t>
  </si>
  <si>
    <t>Onsite Installation Support</t>
  </si>
  <si>
    <t>Onsite Pilot Launch Support</t>
  </si>
  <si>
    <t>Onsite Production Go-Live Support</t>
  </si>
  <si>
    <t>High-value, plan carefully</t>
  </si>
  <si>
    <t>Onsite CAD / Vendor Integration Workshop</t>
  </si>
  <si>
    <t>Onsite Dispatcher Floor Support</t>
  </si>
  <si>
    <t>Per week</t>
  </si>
  <si>
    <t>Onsite Executive Briefing</t>
  </si>
  <si>
    <t>Onsite After-Action Review</t>
  </si>
  <si>
    <t xml:space="preserve">  TRAVEL POLICY</t>
  </si>
  <si>
    <t>Travel Item</t>
  </si>
  <si>
    <t>Policy</t>
  </si>
  <si>
    <t>Airfare</t>
  </si>
  <si>
    <t>Actual cost</t>
  </si>
  <si>
    <t>Economy unless &gt;3 hrs</t>
  </si>
  <si>
    <t>Hotel</t>
  </si>
  <si>
    <t>Rental Car / Rideshare</t>
  </si>
  <si>
    <t>Meals / Per Diem</t>
  </si>
  <si>
    <t>Federal GSA rate or actual</t>
  </si>
  <si>
    <t>Whichever is lower</t>
  </si>
  <si>
    <t>Travel Admin Fee</t>
  </si>
  <si>
    <t>Optional 10% markup</t>
  </si>
  <si>
    <t>Must be agreed in SOW</t>
  </si>
  <si>
    <t>Minimum Onsite Billing</t>
  </si>
  <si>
    <t>2 days</t>
  </si>
  <si>
    <t>Applies to all onsite work</t>
  </si>
  <si>
    <t xml:space="preserve">  SALES POSITIONING — Onsite Services</t>
  </si>
  <si>
    <t xml:space="preserve">    Reduces rollout risk by putting NexCort iQ experts with agency staff.</t>
  </si>
  <si>
    <t xml:space="preserve">    Especially valuable for complex workflows, multiple stakeholders, or limited internal IT.</t>
  </si>
  <si>
    <t xml:space="preserve">    Always scope travel separately — never bundle into a fixed project price without a travel cap clause.</t>
  </si>
  <si>
    <t>TRAINING PRICING</t>
  </si>
  <si>
    <t>Remote &amp; onsite · Dispatcher · Supervisor · Admin · Train-the-trainer · Custom</t>
  </si>
  <si>
    <t xml:space="preserve">  REMOTE TRAINING</t>
  </si>
  <si>
    <t>Package</t>
  </si>
  <si>
    <t>Included in all plans</t>
  </si>
  <si>
    <t>Remote Admin Training</t>
  </si>
  <si>
    <t>Per session</t>
  </si>
  <si>
    <t>Remote Dispatcher Training</t>
  </si>
  <si>
    <t>Remote Supervisor Training</t>
  </si>
  <si>
    <t xml:space="preserve">  ONSITE TRAINING (plus travel)</t>
  </si>
  <si>
    <t>Onsite Dispatcher Training</t>
  </si>
  <si>
    <t>Onsite Supervisor Training</t>
  </si>
  <si>
    <t xml:space="preserve">  ADVANCED TRAINING PACKAGES</t>
  </si>
  <si>
    <t>Train-the-Trainer Package</t>
  </si>
  <si>
    <t>Custom Training Materials</t>
  </si>
  <si>
    <t>One-time development fee</t>
  </si>
  <si>
    <t>Annual Refresher Training</t>
  </si>
  <si>
    <t>Per year</t>
  </si>
  <si>
    <t xml:space="preserve">  SALES POSITIONING — Training Pricing</t>
  </si>
  <si>
    <t xml:space="preserve">    Training protects the agency from workflow confusion and reduces support burden.</t>
  </si>
  <si>
    <t xml:space="preserve">    Helps teams understand what NexCort iQ does vs. CAD, CPE, SOPs, and AI decision support.</t>
  </si>
  <si>
    <t xml:space="preserve">    Train-the-Trainer is high-margin and creates internal champions — recommend for Command+.</t>
  </si>
  <si>
    <t>SUPPORT PACKAGES</t>
  </si>
  <si>
    <t>Standard · Priority · Mission-Critical · Dedicated</t>
  </si>
  <si>
    <t xml:space="preserve">  SUPPORT TIERS OVERVIEW</t>
  </si>
  <si>
    <t>Support Tier</t>
  </si>
  <si>
    <t>User Range</t>
  </si>
  <si>
    <t>Response SLA</t>
  </si>
  <si>
    <t>Key Features</t>
  </si>
  <si>
    <t>Standard Support</t>
  </si>
  <si>
    <t>All plans</t>
  </si>
  <si>
    <t>Business hours</t>
  </si>
  <si>
    <t>Email + KB + onboarding</t>
  </si>
  <si>
    <t>Included in base</t>
  </si>
  <si>
    <t>Priority Support — Small</t>
  </si>
  <si>
    <t>&lt;25 users</t>
  </si>
  <si>
    <t>$2,500/mo</t>
  </si>
  <si>
    <t>4-hour response</t>
  </si>
  <si>
    <t>Named contact + monthly review</t>
  </si>
  <si>
    <t>Priority Support — Medium</t>
  </si>
  <si>
    <t>25–75 users</t>
  </si>
  <si>
    <t>$5,000/mo</t>
  </si>
  <si>
    <t>Priority Support — Large</t>
  </si>
  <si>
    <t>75+ users</t>
  </si>
  <si>
    <t>$7,500/mo</t>
  </si>
  <si>
    <t>2-hour response</t>
  </si>
  <si>
    <t>Mission-Critical Support</t>
  </si>
  <si>
    <t>Command+</t>
  </si>
  <si>
    <t>1-hour response</t>
  </si>
  <si>
    <t>24/7 · escalation handling · exec reviews</t>
  </si>
  <si>
    <t>Recommended for Command+</t>
  </si>
  <si>
    <t xml:space="preserve">  DEDICATED SUPPORT RESOURCES</t>
  </si>
  <si>
    <t>Resource</t>
  </si>
  <si>
    <t>Named engineer, SLA-bound</t>
  </si>
  <si>
    <t>Customer Success Manager (CSM)</t>
  </si>
  <si>
    <t>Enterprise / statewide accounts</t>
  </si>
  <si>
    <t>Dedicated Solution Architect</t>
  </si>
  <si>
    <t>Complex integration programs</t>
  </si>
  <si>
    <t>Dedicated 24/7 Support Team</t>
  </si>
  <si>
    <t>Per contract</t>
  </si>
  <si>
    <t xml:space="preserve">  SALES POSITIONING — Support Packages</t>
  </si>
  <si>
    <t xml:space="preserve">    Mission-Critical support recommended for Command, Enterprise, and any agency in active production.</t>
  </si>
  <si>
    <t xml:space="preserve">    Dedicated support turns NexCort iQ from a software vendor into an operational partner.</t>
  </si>
  <si>
    <t xml:space="preserve">    Priority support is included in Professional — be clear that Mission-Critical is an upgrade.</t>
  </si>
  <si>
    <t>STORAGE, USAGE &amp; OVERAGES</t>
  </si>
  <si>
    <t>Included limits by plan · Per-unit overage rates · Call volume · Transcription · Media</t>
  </si>
  <si>
    <t xml:space="preserve">  INCLUDED USAGE BY PLAN</t>
  </si>
  <si>
    <t>Essential</t>
  </si>
  <si>
    <t>Professional</t>
  </si>
  <si>
    <t>Command</t>
  </si>
  <si>
    <t>Enterprise</t>
  </si>
  <si>
    <t>Storage</t>
  </si>
  <si>
    <t>100 GB</t>
  </si>
  <si>
    <t>500 GB</t>
  </si>
  <si>
    <t>2 TB</t>
  </si>
  <si>
    <t>Expandable via add-on</t>
  </si>
  <si>
    <t>Call Recording Retention</t>
  </si>
  <si>
    <t>90 days</t>
  </si>
  <si>
    <t>180 days</t>
  </si>
  <si>
    <t>1 year</t>
  </si>
  <si>
    <t>Transcription Volume</t>
  </si>
  <si>
    <t>Volume limits per contract</t>
  </si>
  <si>
    <t>Translation Requests</t>
  </si>
  <si>
    <t>API Calls / Month</t>
  </si>
  <si>
    <t>Standard</t>
  </si>
  <si>
    <t>Media Storage (photos/video)</t>
  </si>
  <si>
    <t>Enhanced</t>
  </si>
  <si>
    <t xml:space="preserve">  OVERAGE RATES</t>
  </si>
  <si>
    <t>Unit</t>
  </si>
  <si>
    <t>Additional Storage</t>
  </si>
  <si>
    <t>per GB / month</t>
  </si>
  <si>
    <t>S3 standard + margin</t>
  </si>
  <si>
    <t>Additional Call Volume</t>
  </si>
  <si>
    <t>per call over limit</t>
  </si>
  <si>
    <t>Blended AI processing cost</t>
  </si>
  <si>
    <t>Additional Transcription</t>
  </si>
  <si>
    <t>per minute over limit</t>
  </si>
  <si>
    <t>Additional Translation Requests</t>
  </si>
  <si>
    <t>per request over limit</t>
  </si>
  <si>
    <t>Additional Photo Storage</t>
  </si>
  <si>
    <t>per 100 photos over limit</t>
  </si>
  <si>
    <t>Archive Storage</t>
  </si>
  <si>
    <t>Cold storage tier</t>
  </si>
  <si>
    <t>Data Export</t>
  </si>
  <si>
    <t>per GB exported</t>
  </si>
  <si>
    <t>Large exports only</t>
  </si>
  <si>
    <t>High-Volume API Use</t>
  </si>
  <si>
    <t>Negotiate in contract</t>
  </si>
  <si>
    <t xml:space="preserve">  SALES POSITIONING — Storage &amp; Overages</t>
  </si>
  <si>
    <t xml:space="preserve">    Overages protect both the agency and NexCort iQ by allowing flexible usage without forcing an immediate plan change.</t>
  </si>
  <si>
    <t xml:space="preserve">    Useful during storms, major incidents, seasonal spikes, or large-scale emergencies.</t>
  </si>
  <si>
    <t xml:space="preserve">    Always discuss expected call volumes during discovery to right-size the plan before signing.</t>
  </si>
  <si>
    <t>PILOT PROGRAMS</t>
  </si>
  <si>
    <t>Pre-packaged pilot bundles for common agency profiles</t>
  </si>
  <si>
    <t xml:space="preserve">  PILOT PROGRAM OVERVIEW</t>
  </si>
  <si>
    <t>Program</t>
  </si>
  <si>
    <t>Duration</t>
  </si>
  <si>
    <t>Fee Low</t>
  </si>
  <si>
    <t>Fee High</t>
  </si>
  <si>
    <t>Typical Scope</t>
  </si>
  <si>
    <t>Small City Pilot</t>
  </si>
  <si>
    <t>Essential + setup + onboarding + training + CAD discovery</t>
  </si>
  <si>
    <t>Grant-friendly</t>
  </si>
  <si>
    <t>County Professional Pilot</t>
  </si>
  <si>
    <t>Professional + translation + caller media + CAD discovery/read-only + training</t>
  </si>
  <si>
    <t>Command Center Pilot</t>
  </si>
  <si>
    <t>90–180 days</t>
  </si>
  <si>
    <t>Command + CAD read-only + major incident + war rooms + onsite + training</t>
  </si>
  <si>
    <t>Enterprise / Statewide Pilot</t>
  </si>
  <si>
    <t>6 months</t>
  </si>
  <si>
    <t>Enterprise architecture + multi-site + custom integrations + dedicated support</t>
  </si>
  <si>
    <t>Custom SOW required</t>
  </si>
  <si>
    <t xml:space="preserve">  SALES POSITIONING — Small City Pilot</t>
  </si>
  <si>
    <t xml:space="preserve">    Smaller municipalities that want to evaluate NexCort iQ without a full production commitment.</t>
  </si>
  <si>
    <t xml:space="preserve">    Usually includes Essential-level access, setup, onboarding, training, and CAD discovery.</t>
  </si>
  <si>
    <t xml:space="preserve">    Sales angle: low-risk, practical way to test value, collect feedback, and support grant-funded modernization.</t>
  </si>
  <si>
    <t xml:space="preserve">  SALES POSITIONING — County Professional Pilot</t>
  </si>
  <si>
    <t xml:space="preserve">    Mid-size cities, counties, or regional PSAPs ready for a broader operational test.</t>
  </si>
  <si>
    <t xml:space="preserve">    Includes Professional-level features: translation, caller media, QA, and supervisor visibility.</t>
  </si>
  <si>
    <t xml:space="preserve">    Sales angle: demonstrates value across multiple workflows — not just basic AI triage.</t>
  </si>
  <si>
    <t xml:space="preserve">  SALES POSITIONING — Command Center Pilot</t>
  </si>
  <si>
    <t xml:space="preserve">    Larger agencies, EOCs, or regional response environments.</t>
  </si>
  <si>
    <t xml:space="preserve">    May include Command-level tools, war rooms, onsite support, and expanded training.</t>
  </si>
  <si>
    <t xml:space="preserve">    Sales angle: proves NexCort iQ as a command and coordination platform.</t>
  </si>
  <si>
    <t xml:space="preserve">  SALES POSITIONING — Enterprise / Statewide Program</t>
  </si>
  <si>
    <t xml:space="preserve">    Full-scale deployment for multi-agency or statewide modernization.</t>
  </si>
  <si>
    <t xml:space="preserve">    Includes enterprise architecture, multi-site rollout, custom integrations, and dedicated support.</t>
  </si>
  <si>
    <t xml:space="preserve">    Sales angle: supports long-term public safety transformation — strong fit for statewide grants.</t>
  </si>
  <si>
    <t>⚠  INTERNAL USE ONLY — Pilot pricing to be approved by Sales Director before quoting.</t>
  </si>
  <si>
    <t>INTERACTIVE QUOTE BUILDER  —  INTERNAL USE ONLY</t>
  </si>
  <si>
    <t>🟡 Yellow = you answer   |   🔵 Blue = auto-calculated   |   See "Client Quote" tab for printable output</t>
  </si>
  <si>
    <t>Question / Line Item</t>
  </si>
  <si>
    <t>Category</t>
  </si>
  <si>
    <t>Your Answer (dropdown)</t>
  </si>
  <si>
    <t>Std Unit Price</t>
  </si>
  <si>
    <t>Override Price</t>
  </si>
  <si>
    <t>Monthly Total</t>
  </si>
  <si>
    <t xml:space="preserve">  Override Price = leave blank to use standard. Enter a custom value to override for this quote only. Red border = override active.</t>
  </si>
  <si>
    <t xml:space="preserve">  SECTION 1 — AGENCY PROFILE</t>
  </si>
  <si>
    <t>1</t>
  </si>
  <si>
    <t>Agency / Department Name</t>
  </si>
  <si>
    <t>2</t>
  </si>
  <si>
    <t>Contact Name &amp; Title</t>
  </si>
  <si>
    <t>3</t>
  </si>
  <si>
    <t>Number of Dispatcher Seats</t>
  </si>
  <si>
    <t>4</t>
  </si>
  <si>
    <t>Number of Admin / Supervisor Seats</t>
  </si>
  <si>
    <t>5</t>
  </si>
  <si>
    <t>Estimated Call Volume / Month</t>
  </si>
  <si>
    <t xml:space="preserve">  SECTION 2 — BASE PLAN SELECTION</t>
  </si>
  <si>
    <t>6</t>
  </si>
  <si>
    <t>Base Plan</t>
  </si>
  <si>
    <t>7</t>
  </si>
  <si>
    <t>Contract Term</t>
  </si>
  <si>
    <t>Discount rate — applied in summary</t>
  </si>
  <si>
    <t>8</t>
  </si>
  <si>
    <t>Dispatcher Seat Overage (auto)</t>
  </si>
  <si>
    <t>9</t>
  </si>
  <si>
    <t>Admin / Supervisor Seat Overage (auto)</t>
  </si>
  <si>
    <t>10</t>
  </si>
  <si>
    <t>Setup &amp; Implementation Fee</t>
  </si>
  <si>
    <t>11</t>
  </si>
  <si>
    <t>Additional Discount Override (0–25%)</t>
  </si>
  <si>
    <t xml:space="preserve">  SECTION 3 — ADD-ON MODULES  (all add-ons shown — select None to exclude)</t>
  </si>
  <si>
    <t>12</t>
  </si>
  <si>
    <t>CAD Integration</t>
  </si>
  <si>
    <t>13</t>
  </si>
  <si>
    <t>AI Triage Workflows</t>
  </si>
  <si>
    <t>14</t>
  </si>
  <si>
    <t>AI Confidence Scoring</t>
  </si>
  <si>
    <t>15</t>
  </si>
  <si>
    <t>AI Incident Summarization</t>
  </si>
  <si>
    <t>16</t>
  </si>
  <si>
    <t>AI Dispatcher Recommendation Engine</t>
  </si>
  <si>
    <t>17</t>
  </si>
  <si>
    <t>Enhanced Transcription Accuracy</t>
  </si>
  <si>
    <t>18</t>
  </si>
  <si>
    <t>Speaker Diarization</t>
  </si>
  <si>
    <t>19</t>
  </si>
  <si>
    <t>20</t>
  </si>
  <si>
    <t>Language Packs (Top 10 Languages)</t>
  </si>
  <si>
    <t>21</t>
  </si>
  <si>
    <t>22</t>
  </si>
  <si>
    <t>23</t>
  </si>
  <si>
    <t>24</t>
  </si>
  <si>
    <t>25</t>
  </si>
  <si>
    <t>Media Audit Trail &amp; Redaction</t>
  </si>
  <si>
    <t>26</t>
  </si>
  <si>
    <t>27</t>
  </si>
  <si>
    <t>28</t>
  </si>
  <si>
    <t>Incident Command Suite</t>
  </si>
  <si>
    <t>29</t>
  </si>
  <si>
    <t>Reliability &amp; Tech Ops</t>
  </si>
  <si>
    <t>30</t>
  </si>
  <si>
    <t>Support Package</t>
  </si>
  <si>
    <t>31</t>
  </si>
  <si>
    <t>Onsite Services</t>
  </si>
  <si>
    <t>32</t>
  </si>
  <si>
    <t>Training Package</t>
  </si>
  <si>
    <t xml:space="preserve">  SECTION 4 — QUOTE SUMMARY (auto-calculated)</t>
  </si>
  <si>
    <t>Monthly Recurring (before discount)</t>
  </si>
  <si>
    <t>Monthly</t>
  </si>
  <si>
    <t>One-Time Fees (setup + CAD + onsite + training)</t>
  </si>
  <si>
    <t>One-Time</t>
  </si>
  <si>
    <t>Monthly Discount Amount</t>
  </si>
  <si>
    <t>Deduction</t>
  </si>
  <si>
    <t>One-Time Discount Amount</t>
  </si>
  <si>
    <t>★  TOTAL MONTHLY (after discount)</t>
  </si>
  <si>
    <t>TOTAL</t>
  </si>
  <si>
    <t>★  TOTAL ONE-TIME (after discount)</t>
  </si>
  <si>
    <t>★  ESTIMATED ANNUAL TOTAL (Monthly×12 + One-Time)</t>
  </si>
  <si>
    <t>Per Seat / Month</t>
  </si>
  <si>
    <t>⚠  INTERNAL USE ONLY — See "Client Quote" tab for printable version.  All quotes require Sales Director review before sending.</t>
  </si>
  <si>
    <t>REFS</t>
  </si>
  <si>
    <t>Apps on Demand LLC  d/b/a  NexCort iQ  |  Intelligence at the Speed of Response</t>
  </si>
  <si>
    <t xml:space="preserve">  QUOTE DETAILS</t>
  </si>
  <si>
    <t>Plan Selected</t>
  </si>
  <si>
    <t>Est. Call Volume / Month</t>
  </si>
  <si>
    <t>Quote Prepared</t>
  </si>
  <si>
    <t xml:space="preserve">  PRICING BREAKDOWN</t>
  </si>
  <si>
    <t>#</t>
  </si>
  <si>
    <t>Monthly ($)</t>
  </si>
  <si>
    <t>One-Time / Annual ($)</t>
  </si>
  <si>
    <t>Dispatcher Seat Overage</t>
  </si>
  <si>
    <t>Admin / Supervisor Seat Overage</t>
  </si>
  <si>
    <t>—</t>
  </si>
  <si>
    <t xml:space="preserve">  ADD-ON MODULES</t>
  </si>
  <si>
    <t>Language Packs</t>
  </si>
  <si>
    <t>Support Package Upgrade</t>
  </si>
  <si>
    <t>Subtotal — Monthly Recurring</t>
  </si>
  <si>
    <t>Subtotal — One-Time Fees</t>
  </si>
  <si>
    <t>★  TOTAL MONTHLY</t>
  </si>
  <si>
    <t>★  TOTAL ONE-TIME FEES</t>
  </si>
  <si>
    <t>★  ESTIMATED ANNUAL INVESTMENT</t>
  </si>
  <si>
    <t xml:space="preserve">  TERMS &amp; NEXT STEPS</t>
  </si>
  <si>
    <t>• This proposal is valid for 30 days from the date of issue.</t>
  </si>
  <si>
    <t>• Pricing is based on the selections above. Final contract subject to signed MSA and SOW.</t>
  </si>
  <si>
    <t>• CAD integration scoped separately after discovery. Write-back not included in pilot base.</t>
  </si>
  <si>
    <t>• Travel for onsite services billed separately at federal GSA rates.</t>
  </si>
  <si>
    <t>• All fees are in USD. Government tax exemption honored upon receipt of certificate.</t>
  </si>
  <si>
    <t>• To proceed: return signed Pilot Scope Agreement or contact your NexCort iQ representative.</t>
  </si>
  <si>
    <t>NexCort iQ  |  Apps on Demand LLC  |  intelligence@rapidcortex.us  |  rapidcortex.us  |  CONFIDENTIAL — NOT FOR DISTRIBUTION</t>
  </si>
  <si>
    <t>DISCOUNTING RULES</t>
  </si>
  <si>
    <t>Internal — protect pricing discipline while allowing strategic flexibility</t>
  </si>
  <si>
    <t xml:space="preserve">  STANDARD DISCOUNT SCHEDULE</t>
  </si>
  <si>
    <t>Scenario</t>
  </si>
  <si>
    <t>Max Discount</t>
  </si>
  <si>
    <t>Approval Required</t>
  </si>
  <si>
    <t>Annual commitment (vs month-to-month)</t>
  </si>
  <si>
    <t>10%</t>
  </si>
  <si>
    <t>Account Executive</t>
  </si>
  <si>
    <t>Standard offer — always available</t>
  </si>
  <si>
    <t>2-year commitment</t>
  </si>
  <si>
    <t>15%</t>
  </si>
  <si>
    <t>3-year commitment</t>
  </si>
  <si>
    <t>20%</t>
  </si>
  <si>
    <t>Sales Director</t>
  </si>
  <si>
    <t>Pilot-to-production conversion</t>
  </si>
  <si>
    <t>First year only</t>
  </si>
  <si>
    <t>Competitive displacement</t>
  </si>
  <si>
    <t>Requires documentation</t>
  </si>
  <si>
    <t>Government / municipal grant-funded</t>
  </si>
  <si>
    <t>Bundle discount (3+ add-ons)</t>
  </si>
  <si>
    <t>Auto-applied</t>
  </si>
  <si>
    <t>Nonprofit / tribal agency</t>
  </si>
  <si>
    <t>Case-by-case</t>
  </si>
  <si>
    <t>Strategic / reference account</t>
  </si>
  <si>
    <t>25%</t>
  </si>
  <si>
    <t>VP of Sales</t>
  </si>
  <si>
    <t>Board approval if &gt;25%</t>
  </si>
  <si>
    <t xml:space="preserve">  PROTECTED LINE ITEMS (DO NOT HEAVILY DISCOUNT)</t>
  </si>
  <si>
    <t>Line Item</t>
  </si>
  <si>
    <t>Why Protected</t>
  </si>
  <si>
    <t>Guidance</t>
  </si>
  <si>
    <t>Significant labor + vendor coordination</t>
  </si>
  <si>
    <t>Discount max 5% — scope separately</t>
  </si>
  <si>
    <t>Custom Development</t>
  </si>
  <si>
    <t>High labor cost</t>
  </si>
  <si>
    <t>No standard discount — scope per SOW</t>
  </si>
  <si>
    <t>Travel + staff time</t>
  </si>
  <si>
    <t>Discount travel separately if needed</t>
  </si>
  <si>
    <t>Dedicated Support</t>
  </si>
  <si>
    <t>Named resource commitment</t>
  </si>
  <si>
    <t>No discount — price is the floor</t>
  </si>
  <si>
    <t>⚠  Any discount &gt;25% requires VP of Sales + CFO written approval. Never quote below floor without authorization.</t>
  </si>
  <si>
    <t>RULE: Discounts reward commitment, scale, and strategic value — not just pressure to close.</t>
  </si>
  <si>
    <t>NEXCORT IQ CAMPUS</t>
  </si>
  <si>
    <t>Universities · Colleges · K-12 · Campus safety reporting · QR/NFC · Anonymous &amp; identified reporting · Clery documentation</t>
  </si>
  <si>
    <t xml:space="preserve">  BASE SUBSCRIPTION — PER-STUDENT ANNUAL PRICING</t>
  </si>
  <si>
    <t>Rate</t>
  </si>
  <si>
    <t>Annual Rate</t>
  </si>
  <si>
    <t>$1.40 per enrolled student / year</t>
  </si>
  <si>
    <t>Based on total institutional enrollment. 30% non-user adjustment already applied.</t>
  </si>
  <si>
    <t>Minimum Annual Contract</t>
  </si>
  <si>
    <t>$15,000 / year</t>
  </si>
  <si>
    <t>Applies to institutions under ~10,700 enrolled students.</t>
  </si>
  <si>
    <t>Billing Basis</t>
  </si>
  <si>
    <t>Total enrollment (census)</t>
  </si>
  <si>
    <t>Enrollment figure from most recent official institutional census. Not subject to reduction based on platform utilization.</t>
  </si>
  <si>
    <t>Annual (minimum)</t>
  </si>
  <si>
    <t>Multi-year terms available. 3-year term: 10% discount with Sales Director approval.</t>
  </si>
  <si>
    <t xml:space="preserve">  ANNUAL CONTRACT VALUE — REFERENCE TABLE</t>
  </si>
  <si>
    <t>Institution Type</t>
  </si>
  <si>
    <t>Enrollment</t>
  </si>
  <si>
    <t>Annual Contract</t>
  </si>
  <si>
    <t>Monthly Equivalent</t>
  </si>
  <si>
    <t>Community College — Small</t>
  </si>
  <si>
    <t>4,000</t>
  </si>
  <si>
    <t>$15,000</t>
  </si>
  <si>
    <t>$1,250</t>
  </si>
  <si>
    <t>Minimum applies</t>
  </si>
  <si>
    <t>Community College — Large</t>
  </si>
  <si>
    <t>18,000</t>
  </si>
  <si>
    <t>$25,200</t>
  </si>
  <si>
    <t>$2,100</t>
  </si>
  <si>
    <t>Regional University</t>
  </si>
  <si>
    <t>12,000</t>
  </si>
  <si>
    <t>$16,800</t>
  </si>
  <si>
    <t>$1,400</t>
  </si>
  <si>
    <t>Mid-Size State School</t>
  </si>
  <si>
    <t>28,000</t>
  </si>
  <si>
    <t>$39,200</t>
  </si>
  <si>
    <t>$3,267</t>
  </si>
  <si>
    <t>Large State University</t>
  </si>
  <si>
    <t>55,000</t>
  </si>
  <si>
    <t>$77,000</t>
  </si>
  <si>
    <t>$6,417</t>
  </si>
  <si>
    <t>Flagship University</t>
  </si>
  <si>
    <t>48,000</t>
  </si>
  <si>
    <t>$67,200</t>
  </si>
  <si>
    <t>$5,600</t>
  </si>
  <si>
    <t xml:space="preserve">  IMPLEMENTATION — ONE-TIME</t>
  </si>
  <si>
    <t>Enrollment Size</t>
  </si>
  <si>
    <t>Implementation Fee</t>
  </si>
  <si>
    <t>Includes</t>
  </si>
  <si>
    <t>Under 10,000 students</t>
  </si>
  <si>
    <t>$8,000</t>
  </si>
  <si>
    <t>QR configuration · admin training · zone setup · emergency notification integration · Clery walkthrough</t>
  </si>
  <si>
    <t>10,001 – 25,000</t>
  </si>
  <si>
    <t>All above + extended zone mapping + multi-building configuration</t>
  </si>
  <si>
    <t>25,001 – 50,000</t>
  </si>
  <si>
    <t>$25,000</t>
  </si>
  <si>
    <t>All above + multi-campus configuration + department admin training</t>
  </si>
  <si>
    <t>50,001+</t>
  </si>
  <si>
    <t>$35,000</t>
  </si>
  <si>
    <t>Full enterprise configuration · dedicated rollout support · custom Clery workflow</t>
  </si>
  <si>
    <t xml:space="preserve">  INCLUDED IN BASE — ALL CAMPUS PLANS</t>
  </si>
  <si>
    <t>QR-Based Anonymous &amp; Identified Reporting</t>
  </si>
  <si>
    <t>No app download required — any smartphone camera</t>
  </si>
  <si>
    <t>SMS Reporting Channel</t>
  </si>
  <si>
    <t>Text-based intake with auto-reply</t>
  </si>
  <si>
    <t>Two-Way Chat</t>
  </si>
  <si>
    <t>Dispatcher ↔ student secure messaging</t>
  </si>
  <si>
    <t>Photo &amp; Video Evidence Intake</t>
  </si>
  <si>
    <t>Attached to incident record automatically</t>
  </si>
  <si>
    <t>NFC Tag Support</t>
  </si>
  <si>
    <t>Same URL as QR code — one-tap reporting</t>
  </si>
  <si>
    <t>Campus Security Console</t>
  </si>
  <si>
    <t>Role-based: campus_security role</t>
  </si>
  <si>
    <t>Campus Supervisor Dashboard</t>
  </si>
  <si>
    <t>Live incident map · active reports · escalations</t>
  </si>
  <si>
    <t>Campus Admin Console</t>
  </si>
  <si>
    <t>User management · zone configuration · reporting</t>
  </si>
  <si>
    <t>Incident Timeline</t>
  </si>
  <si>
    <t>Auto-built event log per incident</t>
  </si>
  <si>
    <t>Basic Clery Act Documentation Log</t>
  </si>
  <si>
    <t>Annual Security Report support</t>
  </si>
  <si>
    <t>Anonymous Reporting</t>
  </si>
  <si>
    <t>No identity stored when anonymous mode selected</t>
  </si>
  <si>
    <t>Signal Color System</t>
  </si>
  <si>
    <t>Semantic priority colors in all consoles</t>
  </si>
  <si>
    <t>Role-Based Access (5 campus roles)</t>
  </si>
  <si>
    <t>campus_admin · campus_supervisor · campus_security · campus_counselor · campus_faculty</t>
  </si>
  <si>
    <t>Remote — included</t>
  </si>
  <si>
    <t xml:space="preserve">  CAMPUS ADD-ONS</t>
  </si>
  <si>
    <t>Price Low / Year</t>
  </si>
  <si>
    <t>Price High / Year</t>
  </si>
  <si>
    <t>AI Incident Summary</t>
  </si>
  <si>
    <t>$3,000</t>
  </si>
  <si>
    <t>On-demand supervisor AI summary · Cortex AI</t>
  </si>
  <si>
    <t>Advanced Clery Reporting</t>
  </si>
  <si>
    <t>$4,000</t>
  </si>
  <si>
    <t>$10,000</t>
  </si>
  <si>
    <t>Export-ready · audit trail · annual report builder</t>
  </si>
  <si>
    <t>Zone-Based QR/NFC Reporting</t>
  </si>
  <si>
    <t>$7,500</t>
  </si>
  <si>
    <t>Additional zones beyond standard config</t>
  </si>
  <si>
    <t>NexCort iQ Connect — Camera Integ.</t>
  </si>
  <si>
    <t>$5,000</t>
  </si>
  <si>
    <t>ONVIF/RTSP/WebRTC camera integration</t>
  </si>
  <si>
    <t>Two-Way Chat Translation (40+ langs)</t>
  </si>
  <si>
    <t>$2,500</t>
  </si>
  <si>
    <t>$6,000</t>
  </si>
  <si>
    <t>Live translation in chat</t>
  </si>
  <si>
    <t>Analytics Dashboard</t>
  </si>
  <si>
    <t>Trend reporting · heat maps · Clery trends</t>
  </si>
  <si>
    <t>Agency Share Feature</t>
  </si>
  <si>
    <t>$1,500</t>
  </si>
  <si>
    <t>Cross-agency incident awareness / month — see Feature Add-Ons sheet</t>
  </si>
  <si>
    <t>SMS Location Acquisition</t>
  </si>
  <si>
    <t>Auto-reply location link on text intake</t>
  </si>
  <si>
    <t>$1,000</t>
  </si>
  <si>
    <t>Per month — 4-hr response · named contact</t>
  </si>
  <si>
    <t>Onsite Training</t>
  </si>
  <si>
    <t>One-time · plus travel</t>
  </si>
  <si>
    <t xml:space="preserve">  CONTRACT LANGUAGE NOTE: Fees are calculated on total institutional enrollment from the most recent official enrollment census. Not subject to reduction based on platform utilization rates.</t>
  </si>
  <si>
    <t xml:space="preserve">  SALES POSITIONING: Position as 'the safety layer every campus already needs.' No app download = zero adoption barrier. QR + NFC + SMS = three reporting channels on one sign. Clery documentation is built in — not bolted on.</t>
  </si>
  <si>
    <t>⚠  INTERNAL USE ONLY — Do not share with agencies or prospects without Sales Director approval.</t>
  </si>
  <si>
    <t>NEXCORT IQ VENUE</t>
  </si>
  <si>
    <t>Stadiums · Arenas · Convention centers · Concert venues · Fan-to-security communication · QR/NFC · Zone-based reporting</t>
  </si>
  <si>
    <t xml:space="preserve">  BASE SUBSCRIPTION — CAPACITY-BASED ANNUAL PRICING</t>
  </si>
  <si>
    <t>Venue Tier</t>
  </si>
  <si>
    <t>Capacity</t>
  </si>
  <si>
    <t>Typical Venue Types</t>
  </si>
  <si>
    <t>Tier 1 — Small Venue</t>
  </si>
  <si>
    <t>Under 5,000</t>
  </si>
  <si>
    <t>$18,000</t>
  </si>
  <si>
    <t>Community centers · amphitheaters · small arenas</t>
  </si>
  <si>
    <t>Tier 2 — Mid Venue</t>
  </si>
  <si>
    <t>5,000–20,000</t>
  </si>
  <si>
    <t>$28,000</t>
  </si>
  <si>
    <t>$2,333</t>
  </si>
  <si>
    <t>Mid-size arenas · convention halls · fairgrounds</t>
  </si>
  <si>
    <t>Tier 3 — Large Venue</t>
  </si>
  <si>
    <t>20,000–50,000</t>
  </si>
  <si>
    <t>$45,000</t>
  </si>
  <si>
    <t>$3,750</t>
  </si>
  <si>
    <t>Major arenas · ballparks · large concert venues</t>
  </si>
  <si>
    <t>Tier 4 — Stadium</t>
  </si>
  <si>
    <t>50,000+</t>
  </si>
  <si>
    <t>$72,000</t>
  </si>
  <si>
    <t>NFL/MLB/NBA stadiums · large amphitheaters</t>
  </si>
  <si>
    <t>Multi-Venue Package</t>
  </si>
  <si>
    <t>2+ venues</t>
  </si>
  <si>
    <t>Volume discount — requires Sales Director approval</t>
  </si>
  <si>
    <t>Tier 1 — Small</t>
  </si>
  <si>
    <t>Zone/section setup · staff training · QR/NFC configuration · security console setup</t>
  </si>
  <si>
    <t>Tier 2 — Mid</t>
  </si>
  <si>
    <t>All above + extended zone mapping · multi-gate config · event type workflows</t>
  </si>
  <si>
    <t>Tier 3 — Large</t>
  </si>
  <si>
    <t>All above + camera integration planning · multi-section config · command setup</t>
  </si>
  <si>
    <t>$40,000</t>
  </si>
  <si>
    <t>Full enterprise config · dedicated rollout · command integration · event protocols</t>
  </si>
  <si>
    <t xml:space="preserve">  INCLUDED IN BASE — ALL VENUE PLANS</t>
  </si>
  <si>
    <t>QR-Based Fan Reporting</t>
  </si>
  <si>
    <t>No app download — any smartphone camera</t>
  </si>
  <si>
    <t>Tap-to-report on seat backs, concourse signs, restroom entries</t>
  </si>
  <si>
    <t>Text-based intake</t>
  </si>
  <si>
    <t>Two-Way Chat — Fan to Security</t>
  </si>
  <si>
    <t>Secure messaging</t>
  </si>
  <si>
    <t>Attached to incident record</t>
  </si>
  <si>
    <t>Zone / Section / Gate Based Reporting</t>
  </si>
  <si>
    <t>Section + gate pre-filled from QR/NFC scan</t>
  </si>
  <si>
    <t>Venue Security Console</t>
  </si>
  <si>
    <t>venue_security role — Signal color system</t>
  </si>
  <si>
    <t>Venue Supervisor Dashboard</t>
  </si>
  <si>
    <t>Live event view · all zones · escalations</t>
  </si>
  <si>
    <t>Venue Admin Console</t>
  </si>
  <si>
    <t>Staff management · event config · zone setup</t>
  </si>
  <si>
    <t>Auto-built per incident</t>
  </si>
  <si>
    <t>Semantic priority colors</t>
  </si>
  <si>
    <t>Role-Based Access (5 venue roles)</t>
  </si>
  <si>
    <t>venue_admin · venue_supervisor · venue_security · venue_operator · venue_guest</t>
  </si>
  <si>
    <t xml:space="preserve">  VENUE ADD-ONS</t>
  </si>
  <si>
    <t>On-demand supervisor AI brief · Cortex AI</t>
  </si>
  <si>
    <t>ONVIF/RTSP/WebRTC · venue camera feeds</t>
  </si>
  <si>
    <t>$20,000</t>
  </si>
  <si>
    <t>Fan-to-security live video · WebRTC</t>
  </si>
  <si>
    <t>Event reports · zone heat maps · scan analytics</t>
  </si>
  <si>
    <t>Per month — cross-agency incident awareness</t>
  </si>
  <si>
    <t>Per month — 4-hr response</t>
  </si>
  <si>
    <t>Onsite Event Support</t>
  </si>
  <si>
    <t>$30,000</t>
  </si>
  <si>
    <t>Per event · plus travel</t>
  </si>
  <si>
    <t xml:space="preserve">  SALES POSITIONING: 'Most venue security focuses on cameras and access control. NexCort iQ Venue is the only platform built around frictionless fan-to-security communication.' QR + NFC on seat backs and concourse signs means any fan can report in 10 seconds without an app.</t>
  </si>
  <si>
    <t>⚠  INTERNAL USE ONLY — Do not share without Sales Director approval.</t>
  </si>
  <si>
    <t>NEXCORT IQ HOSPITAL</t>
  </si>
  <si>
    <t>Hospitals · Health systems · EMS coordination · Pre-alert intake · MCI support · Patient tracking</t>
  </si>
  <si>
    <t xml:space="preserve">  BASE SUBSCRIPTION — FACILITY-BASED ANNUAL PRICING</t>
  </si>
  <si>
    <t>Facility Tier</t>
  </si>
  <si>
    <t>Licensed Beds</t>
  </si>
  <si>
    <t>Typical Facilities</t>
  </si>
  <si>
    <t>Tier 1 — Small Facility</t>
  </si>
  <si>
    <t>Under 100 beds</t>
  </si>
  <si>
    <t>Critical access hospitals · community hospitals · urgent care</t>
  </si>
  <si>
    <t>Tier 2 — Mid Facility</t>
  </si>
  <si>
    <t>100–300 beds</t>
  </si>
  <si>
    <t>Regional hospitals · mid-size health centers</t>
  </si>
  <si>
    <t>Tier 3 — Large Facility</t>
  </si>
  <si>
    <t>300–600 beds</t>
  </si>
  <si>
    <t>$48,000</t>
  </si>
  <si>
    <t>Large regional medical centers</t>
  </si>
  <si>
    <t>Tier 4 — Health System</t>
  </si>
  <si>
    <t>600+ beds / multi</t>
  </si>
  <si>
    <t>$75,000+</t>
  </si>
  <si>
    <t>Level I trauma · health systems · academic medical centers</t>
  </si>
  <si>
    <t>Console setup · staff training · EMS coordination workflow · pre-alert config</t>
  </si>
  <si>
    <t>All above + capacity board config · MCI protocol setup</t>
  </si>
  <si>
    <t>All above + multi-unit configuration · command integration</t>
  </si>
  <si>
    <t>Tier 4 — System</t>
  </si>
  <si>
    <t>Full health system config · multi-facility · dedicated rollout support</t>
  </si>
  <si>
    <t xml:space="preserve">  INCLUDED IN BASE — ALL HOSPITAL PLANS</t>
  </si>
  <si>
    <t>Hospital Staff Console</t>
  </si>
  <si>
    <t>hospital_staff role — Signal color system (red vertical)</t>
  </si>
  <si>
    <t>Hospital Supervisor Dashboard</t>
  </si>
  <si>
    <t>Capacity board · pre-alert queue · MCI coordination</t>
  </si>
  <si>
    <t>Hospital Admin Console</t>
  </si>
  <si>
    <t>Staff management · capacity config · MCI planning</t>
  </si>
  <si>
    <t>Hospital Coordinator View</t>
  </si>
  <si>
    <t>EMS liaison · outbound alerts · hospital capacity routing</t>
  </si>
  <si>
    <t>Pre-Alert Intake</t>
  </si>
  <si>
    <t>Incoming EMS pre-alerts · patient status tracking</t>
  </si>
  <si>
    <t>Red vertical band — hospital identity</t>
  </si>
  <si>
    <t>Role-Based Access (4 hospital roles)</t>
  </si>
  <si>
    <t>hospital_admin · hospital_supervisor · hospital_staff · hospital_coord</t>
  </si>
  <si>
    <t>QR-Based Internal Reporting</t>
  </si>
  <si>
    <t>Staff safety reporting via QR/NFC</t>
  </si>
  <si>
    <t xml:space="preserve">  HOSPITAL ADD-ONS</t>
  </si>
  <si>
    <t>On-demand AI summary for supervisors</t>
  </si>
  <si>
    <t>MCI Command Module</t>
  </si>
  <si>
    <t>Mass casualty incident coordination tools</t>
  </si>
  <si>
    <t>EMS Data Integration</t>
  </si>
  <si>
    <t>One-time · EMS system connectivity</t>
  </si>
  <si>
    <t>Capacity trends · pre-alert analytics</t>
  </si>
  <si>
    <t>Per month</t>
  </si>
  <si>
    <t>NEXCORT IQ TRANSIT</t>
  </si>
  <si>
    <t>Transit authorities · Bus &amp; rail · Passenger safety reporting · Vehicle/station incidents · Two-way chat · QR/NFC</t>
  </si>
  <si>
    <t xml:space="preserve">  BASE SUBSCRIPTION — FLEET-BASED ANNUAL PRICING</t>
  </si>
  <si>
    <t>Transit Tier</t>
  </si>
  <si>
    <t>Fleet / Daily Riders</t>
  </si>
  <si>
    <t>Typical Agencies</t>
  </si>
  <si>
    <t>Tier 1 — Small System</t>
  </si>
  <si>
    <t>Under 50 vehicles</t>
  </si>
  <si>
    <t>Small municipal transit · rural systems · shuttle networks</t>
  </si>
  <si>
    <t>Tier 2 — Mid System</t>
  </si>
  <si>
    <t>50–200 vehicles</t>
  </si>
  <si>
    <t>$32,000</t>
  </si>
  <si>
    <t>$2,667</t>
  </si>
  <si>
    <t>Mid-size city transit · regional rail</t>
  </si>
  <si>
    <t>Tier 3 — Large System</t>
  </si>
  <si>
    <t>200–500 vehicles</t>
  </si>
  <si>
    <t>$52,000</t>
  </si>
  <si>
    <t>$4,333</t>
  </si>
  <si>
    <t>Major city transit authorities</t>
  </si>
  <si>
    <t>Tier 4 — Metro System</t>
  </si>
  <si>
    <t>500+ vehicles</t>
  </si>
  <si>
    <t>$85,000+</t>
  </si>
  <si>
    <t>Large metro rail/bus · statewide transit</t>
  </si>
  <si>
    <t>Console setup · QR/NFC for vehicles and stations · staff training · route configuration</t>
  </si>
  <si>
    <t>All above + multi-route config · station zone mapping</t>
  </si>
  <si>
    <t>All above + command integration · camera planning · multi-depot config</t>
  </si>
  <si>
    <t>Tier 4 — Metro</t>
  </si>
  <si>
    <t>Full system config · multi-line · dedicated rollout · custom workflow</t>
  </si>
  <si>
    <t xml:space="preserve">  INCLUDED IN BASE — ALL TRANSIT PLANS</t>
  </si>
  <si>
    <t>Transit Security Console</t>
  </si>
  <si>
    <t>transit_security role — Signal color system (indigo vertical)</t>
  </si>
  <si>
    <t>Transit Supervisor Dashboard</t>
  </si>
  <si>
    <t>Live route map · incident overlay · escalations</t>
  </si>
  <si>
    <t>Transit Admin Console</t>
  </si>
  <si>
    <t>Route/zone setup · staff management · reporting</t>
  </si>
  <si>
    <t>Transit Operator View</t>
  </si>
  <si>
    <t>Read-only · vehicle status · active incidents on route</t>
  </si>
  <si>
    <t>QR/NFC Passenger Reporting</t>
  </si>
  <si>
    <t>Vehicle QR codes · station NFC tags · no app required</t>
  </si>
  <si>
    <t>Passenger text intake</t>
  </si>
  <si>
    <t>Two-Way Chat — Passenger to Security</t>
  </si>
  <si>
    <t>Indigo vertical band — transit identity</t>
  </si>
  <si>
    <t>Role-Based Access (4 transit roles)</t>
  </si>
  <si>
    <t>transit_admin · transit_supervisor · transit_security · transit_operator</t>
  </si>
  <si>
    <t xml:space="preserve">  TRANSIT ADD-ONS</t>
  </si>
  <si>
    <t>ONVIF/RTSP vehicle/station camera integration</t>
  </si>
  <si>
    <t>Route reports · incident heat maps</t>
  </si>
  <si>
    <t>Passenger ↔ security translation</t>
  </si>
  <si>
    <t>NEXCORT IQ — PRODUCT VERTICALS OVERVIEW</t>
  </si>
  <si>
    <t>RC 911 · RC Campus · RC Venue · RC Hospital · RC Transit — side-by-side comparison</t>
  </si>
  <si>
    <t xml:space="preserve">  PRICING MODEL BY VERTICAL</t>
  </si>
  <si>
    <t>Vertical</t>
  </si>
  <si>
    <t>Pricing Model</t>
  </si>
  <si>
    <t>Entry Price</t>
  </si>
  <si>
    <t>Top of Range</t>
  </si>
  <si>
    <t>Minimum Contract</t>
  </si>
  <si>
    <t>RC 911</t>
  </si>
  <si>
    <t>Per seat / month</t>
  </si>
  <si>
    <t>$2,800/mo</t>
  </si>
  <si>
    <t>$50,000/mo</t>
  </si>
  <si>
    <t>No stated minimum</t>
  </si>
  <si>
    <t>Essential → Professional → Command → Enterprise</t>
  </si>
  <si>
    <t>RC Campus</t>
  </si>
  <si>
    <t>$1.40 / enrolled student / yr</t>
  </si>
  <si>
    <t>$15,000/yr</t>
  </si>
  <si>
    <t>Unlimited</t>
  </si>
  <si>
    <t>Enrollment-based · 30% non-user adj. built in</t>
  </si>
  <si>
    <t>RC Venue</t>
  </si>
  <si>
    <t>Capacity-based annual</t>
  </si>
  <si>
    <t>$18,000/yr</t>
  </si>
  <si>
    <t>$72,000+/yr</t>
  </si>
  <si>
    <t>Tier 1–4 by max capacity</t>
  </si>
  <si>
    <t>RC Hospital</t>
  </si>
  <si>
    <t>Facility/bed-based annual</t>
  </si>
  <si>
    <t>$75,000+/yr</t>
  </si>
  <si>
    <t>Tier 1–4 by licensed bed count</t>
  </si>
  <si>
    <t>RC Transit</t>
  </si>
  <si>
    <t>Fleet-based annual</t>
  </si>
  <si>
    <t>$85,000+/yr</t>
  </si>
  <si>
    <t>Tier 1–4 by vehicle count</t>
  </si>
  <si>
    <t xml:space="preserve">  SHARED CAPABILITIES ACROSS ALL VERTICALS</t>
  </si>
  <si>
    <t>✓</t>
  </si>
  <si>
    <t>7 semantic priority colors — all consoles</t>
  </si>
  <si>
    <t>QR Reporting</t>
  </si>
  <si>
    <t>911 = add-on · Campus/Venue/Transit = included</t>
  </si>
  <si>
    <t>Same URL as QR — all verticals</t>
  </si>
  <si>
    <t>SMS Reporting</t>
  </si>
  <si>
    <t>Photo/Video Intake</t>
  </si>
  <si>
    <t>Auto-built on every incident</t>
  </si>
  <si>
    <t>All verticals — Cortex AI</t>
  </si>
  <si>
    <t>NexCort iQ Connect (cameras)</t>
  </si>
  <si>
    <t>ONVIF/RTSP/WebRTC</t>
  </si>
  <si>
    <t>$1,500/mo — feature, not product</t>
  </si>
  <si>
    <t>911 only</t>
  </si>
  <si>
    <t>Clery Documentation</t>
  </si>
  <si>
    <t>Campus only</t>
  </si>
  <si>
    <t>Pre-Alert / MCI Module</t>
  </si>
  <si>
    <t>Hospital only</t>
  </si>
  <si>
    <t>Smart Escalation Engine</t>
  </si>
  <si>
    <t>Configurable per agency</t>
  </si>
  <si>
    <t>Auto-reply GPS link on SMS intake</t>
  </si>
  <si>
    <t>Role-Based Dashboard Colors</t>
  </si>
  <si>
    <t>Distinct band color per vertical</t>
  </si>
  <si>
    <t xml:space="preserve">  IMPLEMENTATION FEES BY VERTICAL</t>
  </si>
  <si>
    <t>Smallest</t>
  </si>
  <si>
    <t>Largest</t>
  </si>
  <si>
    <t>$150,000</t>
  </si>
  <si>
    <t>Essential → Command range</t>
  </si>
  <si>
    <t>By enrollment size</t>
  </si>
  <si>
    <t>By capacity tier</t>
  </si>
  <si>
    <t>By facility tier</t>
  </si>
  <si>
    <t>By fleet tier</t>
  </si>
  <si>
    <t>⚠  INTERNAL USE ONLY — Overview only. See individual vertical sheets for complete pricing.</t>
  </si>
  <si>
    <t>FEATURE ADD-ONS</t>
  </si>
  <si>
    <t>QR &amp; NFC Code Management · Agency Share · NexCort iQ Connect · SMS Location Acquisition</t>
  </si>
  <si>
    <t xml:space="preserve">  QR &amp; NFC CODE MANAGEMENT</t>
  </si>
  <si>
    <t xml:space="preserve">  Generates unique reporting URLs per location. QR codes print on signs. NFC tags stick to the back of the same sign. Both open the same intake form — no app download required.</t>
  </si>
  <si>
    <t>Plan / Vertical</t>
  </si>
  <si>
    <t>QR &amp; NFC Included?</t>
  </si>
  <si>
    <t>Monthly Add-On</t>
  </si>
  <si>
    <t>RC 911 — Essential</t>
  </si>
  <si>
    <t>Not included</t>
  </si>
  <si>
    <t>$500 – $1,500</t>
  </si>
  <si>
    <t>Add-on — generates QR codes for field deployment</t>
  </si>
  <si>
    <t>RC 911 — Professional+</t>
  </si>
  <si>
    <t>Included in base plan</t>
  </si>
  <si>
    <t>RC 911 — Command+</t>
  </si>
  <si>
    <t>RC Campus — All tiers</t>
  </si>
  <si>
    <t>Standard zones included · extended zones add-on</t>
  </si>
  <si>
    <t>RC Venue — All tiers</t>
  </si>
  <si>
    <t>Section/gate zones included</t>
  </si>
  <si>
    <t>RC Hospital — All tiers</t>
  </si>
  <si>
    <t>Staff-facing only — internal reporting</t>
  </si>
  <si>
    <t>RC Transit — All tiers</t>
  </si>
  <si>
    <t>Vehicle + station QR/NFC included</t>
  </si>
  <si>
    <t>Detail</t>
  </si>
  <si>
    <t>URL generation</t>
  </si>
  <si>
    <t>Unique per location · encoded with agency, zone, vertical</t>
  </si>
  <si>
    <t>QR code image</t>
  </si>
  <si>
    <t>PNG download · 400×400px · vertical-branded colors</t>
  </si>
  <si>
    <t>NFC URL</t>
  </si>
  <si>
    <t>Copy-to-clipboard · same URL as QR · program with NFC Tools app (free)</t>
  </si>
  <si>
    <t>Scan tracking</t>
  </si>
  <si>
    <t>QR scan count and NFC tap count tracked separately per code</t>
  </si>
  <si>
    <t>Deactivation</t>
  </si>
  <si>
    <t>Soft deactivate — scans redirect to inactive page · audit trail preserved</t>
  </si>
  <si>
    <t>Admin access</t>
  </si>
  <si>
    <t>RC platform roles can create for any agency · agency roles scoped to own agency</t>
  </si>
  <si>
    <t>Public intake page</t>
  </si>
  <si>
    <t>No login · no app · works on any smartphone · vertical-skinned form</t>
  </si>
  <si>
    <t>Multiple sign channels</t>
  </si>
  <si>
    <t>Same code = QR on front + NFC on back + SMS number on sign</t>
  </si>
  <si>
    <t xml:space="preserve">  AGENCY SHARE — FEATURE (not a separate product)</t>
  </si>
  <si>
    <t xml:space="preserve">  Agency Share enables controlled, consent-based incident awareness between partner agencies. It is a feature of the NexCort iQ platform — not a standalone product. Agencies must establish a partnership agreement before data sharing is enabled.</t>
  </si>
  <si>
    <t>Per agency, per month</t>
  </si>
  <si>
    <t>$1,500/mo</t>
  </si>
  <si>
    <t>Each agency in the partnership pays separately</t>
  </si>
  <si>
    <t>Access Levels</t>
  </si>
  <si>
    <t>Observe (read-only) · Collaborate (comment)</t>
  </si>
  <si>
    <t>Set per partnership agreement</t>
  </si>
  <si>
    <t>Scope</t>
  </si>
  <si>
    <t>Configurable per incident type or All</t>
  </si>
  <si>
    <t>e.g., share only CRITICAL incidents</t>
  </si>
  <si>
    <t>Partnership approval</t>
  </si>
  <si>
    <t>Both agency admins must approve</t>
  </si>
  <si>
    <t>Audited — no unilateral cross-agency access</t>
  </si>
  <si>
    <t>Expiry</t>
  </si>
  <si>
    <t>Optional expiration date per partnership</t>
  </si>
  <si>
    <t>Auto-revokes at expiry</t>
  </si>
  <si>
    <t>Availability</t>
  </si>
  <si>
    <t>RC 911 · RC Campus · RC Hospital</t>
  </si>
  <si>
    <t>Not available for Venue or Transit</t>
  </si>
  <si>
    <t>Admin UI</t>
  </si>
  <si>
    <t>Agency Partnership tab in NC Admin</t>
  </si>
  <si>
    <t>Feature toggle — locked until partnership exists</t>
  </si>
  <si>
    <t>Audit trail</t>
  </si>
  <si>
    <t>Every cross-agency read is logged</t>
  </si>
  <si>
    <t>CJIS-aware · us-east-1 only</t>
  </si>
  <si>
    <t xml:space="preserve">  NEXCORT IQ CONNECT — CAMERA INTEGRATION</t>
  </si>
  <si>
    <t xml:space="preserve">  NexCort iQ Connect integrates existing cameras into the incident console. Open standards (ONVIF, RTSP, WebRTC) are available now. Vendor-specific integrations (Ring, Nest, Verkada, Eagle Eye) are Phase 3.</t>
  </si>
  <si>
    <t>Tier / Item</t>
  </si>
  <si>
    <t>Connect — Standard (up to 10 cameras)</t>
  </si>
  <si>
    <t>$500</t>
  </si>
  <si>
    <t>ONVIF/RTSP · link cameras to incidents</t>
  </si>
  <si>
    <t>Connect — Professional (up to 50 cameras)</t>
  </si>
  <si>
    <t>Multi-zone camera management</t>
  </si>
  <si>
    <t>Connect — Enterprise (unlimited cameras)</t>
  </si>
  <si>
    <t>$12,000</t>
  </si>
  <si>
    <t>Large deployments · custom camera feeds</t>
  </si>
  <si>
    <t>Citizen Camera Share</t>
  </si>
  <si>
    <t>Time-limited WebRTC share · one tap from SMS link</t>
  </si>
  <si>
    <t>Ring Integration (Phase 3)</t>
  </si>
  <si>
    <t>$2,000</t>
  </si>
  <si>
    <t>OAuth · residential/commercial Ring cameras</t>
  </si>
  <si>
    <t>Nest Integration (Phase 3)</t>
  </si>
  <si>
    <t>OAuth · Nest Cam feeds</t>
  </si>
  <si>
    <t>Verkada Integration (Phase 3)</t>
  </si>
  <si>
    <t>Enterprise Verkada API</t>
  </si>
  <si>
    <t>Eagle Eye Integration (Phase 3)</t>
  </si>
  <si>
    <t>Eagle Eye enterprise API</t>
  </si>
  <si>
    <t>Camera Integration Setup</t>
  </si>
  <si>
    <t>One-time · per provider · includes RTSP bridge config</t>
  </si>
  <si>
    <t xml:space="preserve">  SMS LOCATION ACQUISITION</t>
  </si>
  <si>
    <t xml:space="preserve">  When a student or passenger texts the emergency number, the system auto-replies with a one-tap location link. Student taps → browser requests GPS → coordinates appear in the dispatcher console within 10 seconds.</t>
  </si>
  <si>
    <t>Auto-reply GPS link · tracks QR vs NFC vs SMS engagement</t>
  </si>
  <si>
    <t>Location Analytics</t>
  </si>
  <si>
    <t>Location accuracy reporting · engagement funnel</t>
  </si>
  <si>
    <t>Setup</t>
  </si>
  <si>
    <t>One-time · per agency</t>
  </si>
  <si>
    <t>⚠  INTERNAL USE ONLY — Feature add-on pricing. Agency Share = feature, not a standalone product.</t>
  </si>
  <si>
    <t>AI &amp; CALL INTELLIGENCE ADD-ONS</t>
  </si>
  <si>
    <t>Triage workflows · Confidence scoring · Model redundancy · Summarization · Custom tuning</t>
  </si>
  <si>
    <t xml:space="preserve">  AI TRIAGE WORKFLOWS</t>
  </si>
  <si>
    <t>Rules / Coverage</t>
  </si>
  <si>
    <t>Basic</t>
  </si>
  <si>
    <t>5–10 custom rules</t>
  </si>
  <si>
    <t>Single emergency type</t>
  </si>
  <si>
    <t>10–25 rules, 3–5 types</t>
  </si>
  <si>
    <t>Most agencies — recommended</t>
  </si>
  <si>
    <t>Premium</t>
  </si>
  <si>
    <t>25+ rules, all types</t>
  </si>
  <si>
    <t>Full coverage</t>
  </si>
  <si>
    <t xml:space="preserve">  AI MODEL REDUNDANCY</t>
  </si>
  <si>
    <t>Level</t>
  </si>
  <si>
    <t>Secondary AI Model Review</t>
  </si>
  <si>
    <t>By volume</t>
  </si>
  <si>
    <t>Tertiary AI Model Fallback</t>
  </si>
  <si>
    <t>Adds resilience — recommended for Command+</t>
  </si>
  <si>
    <t xml:space="preserve">  AI CONFIDENCE &amp; SCORING</t>
  </si>
  <si>
    <t>Basic Confidence Scoring</t>
  </si>
  <si>
    <t>Advanced Confidence Scoring</t>
  </si>
  <si>
    <t>Premium Multi-Factor Scoring</t>
  </si>
  <si>
    <t xml:space="preserve">  AI INCIDENT SUMMARIZATION</t>
  </si>
  <si>
    <t>Volume Tier</t>
  </si>
  <si>
    <t>Basic (&lt;5K calls/month)</t>
  </si>
  <si>
    <t>Standard (5K–20K calls/month)</t>
  </si>
  <si>
    <t>Premium (20K+ calls/month)</t>
  </si>
  <si>
    <t xml:space="preserve">  AI CUSTOM DEVELOPMENT &amp; TUNING</t>
  </si>
  <si>
    <t>Custom Agency AI Prompts / Playbooks</t>
  </si>
  <si>
    <t>Custom Emergency-Type Workflow Tuning</t>
  </si>
  <si>
    <t>Per workflow</t>
  </si>
  <si>
    <t>AI Post-Incident Review Package</t>
  </si>
  <si>
    <t xml:space="preserve">  SALES POSITIONING — AI Add-Ons</t>
  </si>
  <si>
    <t xml:space="preserve">    Position AI as decision support, not a replacement for dispatcher judgment.</t>
  </si>
  <si>
    <t xml:space="preserve">    Reduces cognitive load and improves consistency during high-pressure calls.</t>
  </si>
  <si>
    <t xml:space="preserve">    Custom prompts/playbooks are high-value, high-margin — scope carefully.</t>
  </si>
  <si>
    <t>TRANSCRIPTION &amp; TRANSLATION ADD-ONS</t>
  </si>
  <si>
    <t>Enhanced accuracy · Speaker diarization · Live translation · Language packs · Text-to-voice</t>
  </si>
  <si>
    <t xml:space="preserve">  ENHANCED TRANSCRIPTION ACCURACY</t>
  </si>
  <si>
    <t>Tier 1 (&lt;5K calls/month)</t>
  </si>
  <si>
    <t>Tier 2 (5K–15K calls/month)</t>
  </si>
  <si>
    <t>Tier 3 (15K+ calls/month)</t>
  </si>
  <si>
    <t xml:space="preserve">  SPEAKER SEPARATION (DIARIZATION)</t>
  </si>
  <si>
    <t xml:space="preserve">  LIVE TRANSLATION</t>
  </si>
  <si>
    <t>Languages / Volume</t>
  </si>
  <si>
    <t>Tier 1</t>
  </si>
  <si>
    <t>2–3 languages, &lt;2K translations/mo</t>
  </si>
  <si>
    <t>Tier 2</t>
  </si>
  <si>
    <t>4–6 languages, 2K–5K translations/mo</t>
  </si>
  <si>
    <t>Tier 3</t>
  </si>
  <si>
    <t>7–10 languages, 5K–10K translations/mo</t>
  </si>
  <si>
    <t>Tier 4</t>
  </si>
  <si>
    <t>10+ languages, 10K+ translations/mo</t>
  </si>
  <si>
    <t>Custom SLA available</t>
  </si>
  <si>
    <t xml:space="preserve">  LANGUAGE PACKS &amp; ADDITIONAL SERVICES</t>
  </si>
  <si>
    <t>Multilingual Intake Package</t>
  </si>
  <si>
    <t>Top 10 Language Support Package</t>
  </si>
  <si>
    <t>Bundled</t>
  </si>
  <si>
    <t>Top 15 Language Support Package</t>
  </si>
  <si>
    <t>Custom Language Package</t>
  </si>
  <si>
    <t>Per language / month</t>
  </si>
  <si>
    <t>Translation Audit Trail</t>
  </si>
  <si>
    <t xml:space="preserve">  SALES POSITIONING — Transcription &amp; Translation Add-Ons</t>
  </si>
  <si>
    <t xml:space="preserve">    Supports diverse communities and improves language access during intake.</t>
  </si>
  <si>
    <t xml:space="preserve">    Helps dispatchers understand callers faster and create more complete incident records.</t>
  </si>
  <si>
    <t xml:space="preserve">    Live translation is included in Professional+ — upsell language packs for depth.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</si>
</sst>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&quot;($&quot;#,##0\);\-"/>
    <numFmt numFmtId="165" formatCode="\$#,##0.000;&quot;($&quot;#,##0.000\);\-"/>
    <numFmt numFmtId="166" formatCode="mmmm\ d&quot;, &quot;yyyy"/>
  </numFmts>
  <fonts count="56" x14ac:knownFonts="1">
    <font>
      <sz val="11"/>
      <color theme="1"/>
      <name val="Calibri"/>
      <family val="2"/>
      <charset val="1"/>
    </font>
    <font>
      <b/>
      <sz val="22"/>
      <color rgb="FFFFFFFF"/>
      <name val="Arial"/>
      <family val="2"/>
    </font>
    <font>
      <b/>
      <sz val="13"/>
      <color rgb="FFFFFFFF"/>
      <name val="Arial"/>
      <family val="2"/>
    </font>
    <font>
      <i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sz val="10"/>
      <color rgb="FF5A5A72"/>
      <name val="Arial"/>
      <family val="2"/>
    </font>
    <font>
      <b/>
      <sz val="9"/>
      <color rgb="FFFFFFFF"/>
      <name val="Arial"/>
      <family val="2"/>
    </font>
    <font>
      <sz val="10"/>
      <color rgb="FF1A1A2E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2"/>
      <color rgb="FFFFFFFF"/>
      <name val="Arial"/>
      <family val="2"/>
    </font>
    <font>
      <i/>
      <sz val="10"/>
      <color rgb="FFFFFFFF"/>
      <name val="Arial"/>
      <family val="2"/>
    </font>
    <font>
      <sz val="10"/>
      <color rgb="FF1F4E79"/>
      <name val="Arial"/>
      <family val="2"/>
    </font>
    <font>
      <sz val="10"/>
      <color rgb="FF1D6A35"/>
      <name val="Arial"/>
      <family val="2"/>
    </font>
    <font>
      <i/>
      <sz val="9"/>
      <color rgb="FFB8C8D8"/>
      <name val="Arial"/>
      <family val="2"/>
    </font>
    <font>
      <i/>
      <sz val="9"/>
      <color rgb="FF7D6608"/>
      <name val="Arial"/>
      <family val="2"/>
    </font>
    <font>
      <sz val="10"/>
      <color rgb="FFC0392B"/>
      <name val="Arial"/>
      <family val="2"/>
    </font>
    <font>
      <i/>
      <sz val="9"/>
      <color rgb="FFC0392B"/>
      <name val="Arial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9"/>
      <color rgb="FFFFFFFF"/>
      <name val="Calibri"/>
      <family val="2"/>
    </font>
    <font>
      <i/>
      <sz val="9"/>
      <color rgb="FFC0392B"/>
      <name val="Calibri"/>
      <family val="2"/>
    </font>
    <font>
      <b/>
      <sz val="10"/>
      <color rgb="FFFFFFFF"/>
      <name val="Calibri"/>
      <family val="2"/>
    </font>
    <font>
      <b/>
      <sz val="8"/>
      <color rgb="FFFFFFFF"/>
      <name val="Calibri"/>
      <family val="2"/>
    </font>
    <font>
      <sz val="10"/>
      <color rgb="FF1A1A2E"/>
      <name val="Calibri"/>
      <family val="2"/>
    </font>
    <font>
      <b/>
      <sz val="10"/>
      <color rgb="FF1F4E79"/>
      <name val="Calibri"/>
      <family val="2"/>
    </font>
    <font>
      <b/>
      <sz val="10"/>
      <color rgb="FFC0392B"/>
      <name val="Calibri"/>
      <family val="2"/>
    </font>
    <font>
      <b/>
      <sz val="10"/>
      <color rgb="FF1A1A2E"/>
      <name val="Calibri"/>
      <family val="2"/>
    </font>
    <font>
      <i/>
      <sz val="9"/>
      <color rgb="FF6B7280"/>
      <name val="Calibri"/>
      <family val="2"/>
    </font>
    <font>
      <b/>
      <sz val="10"/>
      <color rgb="FF1D6A35"/>
      <name val="Calibri"/>
      <family val="2"/>
    </font>
    <font>
      <b/>
      <sz val="9"/>
      <color rgb="FFC0392B"/>
      <name val="Calibri"/>
      <family val="2"/>
    </font>
    <font>
      <sz val="9"/>
      <color rgb="FF6B7280"/>
      <name val="Calibri"/>
      <family val="2"/>
    </font>
    <font>
      <b/>
      <sz val="10"/>
      <color rgb="FF7D6608"/>
      <name val="Calibri"/>
      <family val="2"/>
    </font>
    <font>
      <b/>
      <sz val="11"/>
      <color rgb="FF1D6A35"/>
      <name val="Calibri"/>
      <family val="2"/>
    </font>
    <font>
      <b/>
      <sz val="22"/>
      <color rgb="FFFFFFFF"/>
      <name val="Calibri"/>
      <family val="2"/>
    </font>
    <font>
      <i/>
      <sz val="10"/>
      <color rgb="FFFFFFFF"/>
      <name val="Calibri"/>
      <family val="2"/>
    </font>
    <font>
      <b/>
      <sz val="14"/>
      <color rgb="FFFFFFFF"/>
      <name val="Calibri"/>
      <family val="2"/>
    </font>
    <font>
      <i/>
      <sz val="11"/>
      <color rgb="FFFFFFFF"/>
      <name val="Calibri"/>
      <family val="2"/>
    </font>
    <font>
      <sz val="10"/>
      <color rgb="FF6B7280"/>
      <name val="Calibri"/>
      <family val="2"/>
    </font>
    <font>
      <b/>
      <sz val="8"/>
      <color rgb="FF1A1A2E"/>
      <name val="Calibri"/>
      <family val="2"/>
    </font>
    <font>
      <sz val="9"/>
      <color rgb="FF1A1A2E"/>
      <name val="Calibri"/>
      <family val="2"/>
    </font>
    <font>
      <sz val="8"/>
      <color rgb="FFFFFFFF"/>
      <name val="Calibri"/>
      <family val="2"/>
    </font>
    <font>
      <b/>
      <sz val="11"/>
      <color rgb="FFFFFFFF"/>
      <name val="Arial"/>
      <family val="2"/>
    </font>
    <font>
      <sz val="10"/>
      <color rgb="FFBDD7EE"/>
      <name val="Arial"/>
      <family val="2"/>
    </font>
    <font>
      <b/>
      <sz val="10"/>
      <color rgb="FF0D1B4B"/>
      <name val="Arial"/>
      <family val="2"/>
    </font>
    <font>
      <sz val="10"/>
      <color rgb="FF0000FF"/>
      <name val="Arial"/>
      <family val="2"/>
    </font>
    <font>
      <sz val="9"/>
      <color rgb="FF595959"/>
      <name val="Arial"/>
      <family val="2"/>
    </font>
    <font>
      <b/>
      <sz val="10"/>
      <color rgb="FF006400"/>
      <name val="Arial"/>
      <family val="2"/>
    </font>
    <font>
      <sz val="9"/>
      <color rgb="FF7F6000"/>
      <name val="Arial"/>
      <family val="2"/>
    </font>
    <font>
      <sz val="9"/>
      <color rgb="FF0D1B4B"/>
      <name val="Arial"/>
      <family val="2"/>
    </font>
    <font>
      <b/>
      <sz val="9"/>
      <color rgb="FF7F6000"/>
      <name val="Arial"/>
      <family val="2"/>
    </font>
    <font>
      <sz val="10"/>
      <color rgb="FFBFBFBF"/>
      <name val="Arial"/>
      <family val="2"/>
    </font>
    <font>
      <sz val="10"/>
      <color rgb="FFC00000"/>
      <name val="Arial"/>
      <family val="2"/>
    </font>
    <font>
      <i/>
      <sz val="9"/>
      <color rgb="FF0D1B4B"/>
      <name val="Arial"/>
      <family val="2"/>
    </font>
    <font>
      <sz val="10"/>
      <color rgb="FF595959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0D1B2A"/>
        <bgColor rgb="FF0F2236"/>
      </patternFill>
    </fill>
    <fill>
      <patternFill patternType="solid">
        <fgColor rgb="FFC0392B"/>
        <bgColor rgb="FFC00000"/>
      </patternFill>
    </fill>
    <fill>
      <patternFill patternType="solid">
        <fgColor rgb="FF1C3557"/>
        <bgColor rgb="FF1F3864"/>
      </patternFill>
    </fill>
    <fill>
      <patternFill patternType="solid">
        <fgColor rgb="FFFFFFFF"/>
        <bgColor rgb="FFFFFDE7"/>
      </patternFill>
    </fill>
    <fill>
      <patternFill patternType="solid">
        <fgColor rgb="FF2E4A6A"/>
        <bgColor rgb="FF1F4E79"/>
      </patternFill>
    </fill>
    <fill>
      <patternFill patternType="solid">
        <fgColor rgb="FFF4F6F9"/>
        <bgColor rgb="FFF2F2F2"/>
      </patternFill>
    </fill>
    <fill>
      <patternFill patternType="solid">
        <fgColor rgb="FFFFF9E6"/>
        <bgColor rgb="FFFFFDE7"/>
      </patternFill>
    </fill>
    <fill>
      <patternFill patternType="solid">
        <fgColor rgb="FF0F2236"/>
        <bgColor rgb="FF0D1B2A"/>
      </patternFill>
    </fill>
    <fill>
      <patternFill patternType="solid">
        <fgColor rgb="FFFFF0F0"/>
        <bgColor rgb="FFFFF0E6"/>
      </patternFill>
    </fill>
    <fill>
      <patternFill patternType="solid">
        <fgColor rgb="FFFFF0E6"/>
        <bgColor rgb="FFFFF0F0"/>
      </patternFill>
    </fill>
    <fill>
      <patternFill patternType="solid">
        <fgColor rgb="FFFFFDE7"/>
        <bgColor rgb="FFFFF9E6"/>
      </patternFill>
    </fill>
    <fill>
      <patternFill patternType="solid">
        <fgColor rgb="FFEBF3FB"/>
        <bgColor rgb="FFF2F2F2"/>
      </patternFill>
    </fill>
    <fill>
      <patternFill patternType="solid">
        <fgColor rgb="FFE8F5E9"/>
        <bgColor rgb="FFEBF3FB"/>
      </patternFill>
    </fill>
    <fill>
      <patternFill patternType="solid">
        <fgColor rgb="FF0D1B4B"/>
        <bgColor rgb="FF0F2236"/>
      </patternFill>
    </fill>
    <fill>
      <patternFill patternType="solid">
        <fgColor rgb="FFD9E1F2"/>
        <bgColor rgb="FFD5DCE4"/>
      </patternFill>
    </fill>
    <fill>
      <patternFill patternType="solid">
        <fgColor rgb="FF1F3864"/>
        <bgColor rgb="FF1C3557"/>
      </patternFill>
    </fill>
    <fill>
      <patternFill patternType="solid">
        <fgColor rgb="FFF2F2F2"/>
        <bgColor rgb="FFF4F6F9"/>
      </patternFill>
    </fill>
    <fill>
      <patternFill patternType="solid">
        <fgColor rgb="FFFFF2CC"/>
        <bgColor rgb="FFFFF0E6"/>
      </patternFill>
    </fill>
  </fills>
  <borders count="5">
    <border>
      <left/>
      <right/>
      <top/>
      <bottom/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  <border>
      <left style="medium">
        <color rgb="FFF39C12"/>
      </left>
      <right style="medium">
        <color rgb="FFF39C12"/>
      </right>
      <top style="medium">
        <color rgb="FFF39C12"/>
      </top>
      <bottom style="medium">
        <color rgb="FFF39C12"/>
      </bottom>
      <diagonal/>
    </border>
    <border>
      <left style="medium">
        <color rgb="FFC0392B"/>
      </left>
      <right style="medium">
        <color rgb="FFC0392B"/>
      </right>
      <top style="medium">
        <color rgb="FFC0392B"/>
      </top>
      <bottom style="medium">
        <color rgb="FFC0392B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5" borderId="0" xfId="0" applyFill="1"/>
    <xf numFmtId="0" fontId="5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right" vertical="center"/>
    </xf>
    <xf numFmtId="0" fontId="9" fillId="0" borderId="0" xfId="0" applyFont="1"/>
    <xf numFmtId="164" fontId="13" fillId="7" borderId="1" xfId="0" applyNumberFormat="1" applyFont="1" applyFill="1" applyBorder="1" applyAlignment="1">
      <alignment horizontal="right" vertical="center"/>
    </xf>
    <xf numFmtId="164" fontId="13" fillId="5" borderId="1" xfId="0" applyNumberFormat="1" applyFont="1" applyFill="1" applyBorder="1" applyAlignment="1">
      <alignment horizontal="right" vertical="center"/>
    </xf>
    <xf numFmtId="0" fontId="14" fillId="7" borderId="1" xfId="0" applyFont="1" applyFill="1" applyBorder="1" applyAlignment="1">
      <alignment horizontal="right" vertical="center"/>
    </xf>
    <xf numFmtId="0" fontId="14" fillId="5" borderId="1" xfId="0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right" vertical="center"/>
    </xf>
    <xf numFmtId="0" fontId="17" fillId="5" borderId="1" xfId="0" applyFont="1" applyFill="1" applyBorder="1" applyAlignment="1">
      <alignment horizontal="right" vertical="center"/>
    </xf>
    <xf numFmtId="0" fontId="17" fillId="7" borderId="1" xfId="0" applyFont="1" applyFill="1" applyBorder="1" applyAlignment="1">
      <alignment horizontal="right" vertical="center"/>
    </xf>
    <xf numFmtId="164" fontId="8" fillId="7" borderId="1" xfId="0" applyNumberFormat="1" applyFont="1" applyFill="1" applyBorder="1" applyAlignment="1">
      <alignment horizontal="right" vertical="center"/>
    </xf>
    <xf numFmtId="164" fontId="8" fillId="5" borderId="1" xfId="0" applyNumberFormat="1" applyFont="1" applyFill="1" applyBorder="1" applyAlignment="1">
      <alignment horizontal="right" vertical="center"/>
    </xf>
    <xf numFmtId="165" fontId="13" fillId="7" borderId="1" xfId="0" applyNumberFormat="1" applyFont="1" applyFill="1" applyBorder="1" applyAlignment="1">
      <alignment horizontal="right" vertical="center"/>
    </xf>
    <xf numFmtId="165" fontId="13" fillId="5" borderId="1" xfId="0" applyNumberFormat="1" applyFont="1" applyFill="1" applyBorder="1" applyAlignment="1">
      <alignment horizontal="right" vertical="center"/>
    </xf>
    <xf numFmtId="0" fontId="21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0" fillId="7" borderId="1" xfId="0" applyFill="1" applyBorder="1"/>
    <xf numFmtId="0" fontId="0" fillId="14" borderId="1" xfId="0" applyFill="1" applyBorder="1"/>
    <xf numFmtId="0" fontId="0" fillId="2" borderId="1" xfId="0" applyFill="1" applyBorder="1"/>
    <xf numFmtId="0" fontId="21" fillId="2" borderId="1" xfId="0" applyFont="1" applyFill="1" applyBorder="1" applyAlignment="1">
      <alignment horizontal="center" vertical="center"/>
    </xf>
    <xf numFmtId="0" fontId="40" fillId="5" borderId="1" xfId="0" applyFont="1" applyFill="1" applyBorder="1" applyAlignment="1">
      <alignment horizontal="center" vertical="center"/>
    </xf>
    <xf numFmtId="0" fontId="40" fillId="7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40" fillId="14" borderId="1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 vertical="center" wrapText="1"/>
    </xf>
    <xf numFmtId="0" fontId="45" fillId="5" borderId="4" xfId="0" applyFont="1" applyFill="1" applyBorder="1" applyAlignment="1">
      <alignment horizontal="left" vertical="center" wrapText="1"/>
    </xf>
    <xf numFmtId="0" fontId="46" fillId="5" borderId="4" xfId="0" applyFont="1" applyFill="1" applyBorder="1" applyAlignment="1">
      <alignment horizontal="left" vertical="center" wrapText="1"/>
    </xf>
    <xf numFmtId="0" fontId="47" fillId="5" borderId="4" xfId="0" applyFont="1" applyFill="1" applyBorder="1" applyAlignment="1">
      <alignment horizontal="left" vertical="center" wrapText="1"/>
    </xf>
    <xf numFmtId="0" fontId="9" fillId="5" borderId="4" xfId="0" applyFont="1" applyFill="1" applyBorder="1" applyAlignment="1">
      <alignment horizontal="left" vertical="center" wrapText="1"/>
    </xf>
    <xf numFmtId="0" fontId="45" fillId="18" borderId="4" xfId="0" applyFont="1" applyFill="1" applyBorder="1" applyAlignment="1">
      <alignment horizontal="left" vertical="center" wrapText="1"/>
    </xf>
    <xf numFmtId="0" fontId="46" fillId="18" borderId="4" xfId="0" applyFont="1" applyFill="1" applyBorder="1" applyAlignment="1">
      <alignment horizontal="left" vertical="center" wrapText="1"/>
    </xf>
    <xf numFmtId="0" fontId="47" fillId="18" borderId="4" xfId="0" applyFont="1" applyFill="1" applyBorder="1" applyAlignment="1">
      <alignment horizontal="left" vertical="center" wrapText="1"/>
    </xf>
    <xf numFmtId="0" fontId="9" fillId="18" borderId="4" xfId="0" applyFont="1" applyFill="1" applyBorder="1" applyAlignment="1">
      <alignment horizontal="left" vertical="center" wrapText="1"/>
    </xf>
    <xf numFmtId="0" fontId="48" fillId="5" borderId="4" xfId="0" applyFont="1" applyFill="1" applyBorder="1" applyAlignment="1">
      <alignment horizontal="left" vertical="center" wrapText="1"/>
    </xf>
    <xf numFmtId="0" fontId="48" fillId="18" borderId="4" xfId="0" applyFont="1" applyFill="1" applyBorder="1" applyAlignment="1">
      <alignment horizontal="left" vertical="center" wrapText="1"/>
    </xf>
    <xf numFmtId="0" fontId="52" fillId="18" borderId="4" xfId="0" applyFont="1" applyFill="1" applyBorder="1" applyAlignment="1">
      <alignment horizontal="left" vertical="center" wrapText="1"/>
    </xf>
    <xf numFmtId="0" fontId="52" fillId="5" borderId="4" xfId="0" applyFont="1" applyFill="1" applyBorder="1" applyAlignment="1">
      <alignment horizontal="left" vertical="center" wrapText="1"/>
    </xf>
    <xf numFmtId="0" fontId="53" fillId="18" borderId="4" xfId="0" applyFont="1" applyFill="1" applyBorder="1" applyAlignment="1">
      <alignment horizontal="left" vertical="center" wrapText="1"/>
    </xf>
    <xf numFmtId="0" fontId="53" fillId="5" borderId="4" xfId="0" applyFont="1" applyFill="1" applyBorder="1" applyAlignment="1">
      <alignment horizontal="left" vertical="center" wrapText="1"/>
    </xf>
    <xf numFmtId="0" fontId="55" fillId="18" borderId="4" xfId="0" applyFont="1" applyFill="1" applyBorder="1" applyAlignment="1">
      <alignment horizontal="left" vertical="center" wrapText="1"/>
    </xf>
    <xf numFmtId="0" fontId="15" fillId="9" borderId="0" xfId="0" applyFont="1" applyFill="1" applyAlignment="1">
      <alignment horizontal="left" vertical="center" wrapText="1"/>
    </xf>
    <xf numFmtId="0" fontId="16" fillId="8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/>
    </xf>
    <xf numFmtId="0" fontId="0" fillId="5" borderId="0" xfId="0" applyFill="1"/>
    <xf numFmtId="0" fontId="7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left" vertical="center" wrapText="1"/>
    </xf>
    <xf numFmtId="0" fontId="22" fillId="10" borderId="1" xfId="0" applyFont="1" applyFill="1" applyBorder="1" applyAlignment="1">
      <alignment horizontal="center" vertical="center"/>
    </xf>
    <xf numFmtId="0" fontId="30" fillId="14" borderId="1" xfId="0" applyFont="1" applyFill="1" applyBorder="1" applyAlignment="1">
      <alignment horizontal="left" vertical="center"/>
    </xf>
    <xf numFmtId="0" fontId="32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164" fontId="34" fillId="14" borderId="1" xfId="0" applyNumberFormat="1" applyFont="1" applyFill="1" applyBorder="1" applyAlignment="1">
      <alignment horizontal="right" vertical="center"/>
    </xf>
    <xf numFmtId="0" fontId="29" fillId="7" borderId="1" xfId="0" applyFont="1" applyFill="1" applyBorder="1" applyAlignment="1">
      <alignment horizontal="left" vertical="center"/>
    </xf>
    <xf numFmtId="164" fontId="32" fillId="7" borderId="1" xfId="0" applyNumberFormat="1" applyFont="1" applyFill="1" applyBorder="1" applyAlignment="1">
      <alignment horizontal="right" vertical="center"/>
    </xf>
    <xf numFmtId="0" fontId="25" fillId="7" borderId="1" xfId="0" applyFont="1" applyFill="1" applyBorder="1" applyAlignment="1">
      <alignment horizontal="left" vertical="center"/>
    </xf>
    <xf numFmtId="0" fontId="32" fillId="7" borderId="1" xfId="0" applyFont="1" applyFill="1" applyBorder="1" applyAlignment="1">
      <alignment horizontal="center" vertical="center"/>
    </xf>
    <xf numFmtId="0" fontId="0" fillId="7" borderId="1" xfId="0" applyFill="1" applyBorder="1"/>
    <xf numFmtId="164" fontId="25" fillId="13" borderId="1" xfId="0" applyNumberFormat="1" applyFont="1" applyFill="1" applyBorder="1" applyAlignment="1">
      <alignment horizontal="right" vertical="center"/>
    </xf>
    <xf numFmtId="0" fontId="33" fillId="8" borderId="1" xfId="0" applyFont="1" applyFill="1" applyBorder="1" applyAlignment="1">
      <alignment horizontal="left" vertical="center"/>
    </xf>
    <xf numFmtId="0" fontId="26" fillId="12" borderId="2" xfId="0" applyFont="1" applyFill="1" applyBorder="1" applyAlignment="1">
      <alignment horizontal="left" vertical="center"/>
    </xf>
    <xf numFmtId="164" fontId="27" fillId="11" borderId="3" xfId="0" applyNumberFormat="1" applyFont="1" applyFill="1" applyBorder="1" applyAlignment="1">
      <alignment horizontal="right" vertical="center"/>
    </xf>
    <xf numFmtId="164" fontId="30" fillId="14" borderId="1" xfId="0" applyNumberFormat="1" applyFont="1" applyFill="1" applyBorder="1" applyAlignment="1">
      <alignment horizontal="right" vertical="center"/>
    </xf>
    <xf numFmtId="0" fontId="23" fillId="6" borderId="0" xfId="0" applyFont="1" applyFill="1" applyAlignment="1">
      <alignment horizontal="left" vertical="center"/>
    </xf>
    <xf numFmtId="164" fontId="28" fillId="13" borderId="1" xfId="0" applyNumberFormat="1" applyFont="1" applyFill="1" applyBorder="1" applyAlignment="1">
      <alignment horizontal="right" vertical="center"/>
    </xf>
    <xf numFmtId="0" fontId="25" fillId="7" borderId="1" xfId="0" applyFont="1" applyFill="1" applyBorder="1" applyAlignment="1">
      <alignment horizontal="left" vertical="center" wrapText="1"/>
    </xf>
    <xf numFmtId="0" fontId="31" fillId="10" borderId="0" xfId="0" applyFont="1" applyFill="1" applyAlignment="1">
      <alignment horizontal="center" vertical="center"/>
    </xf>
    <xf numFmtId="9" fontId="25" fillId="13" borderId="1" xfId="0" applyNumberFormat="1" applyFont="1" applyFill="1" applyBorder="1" applyAlignment="1">
      <alignment horizontal="right" vertical="center"/>
    </xf>
    <xf numFmtId="9" fontId="27" fillId="11" borderId="3" xfId="0" applyNumberFormat="1" applyFont="1" applyFill="1" applyBorder="1" applyAlignment="1">
      <alignment horizontal="right" vertical="center"/>
    </xf>
    <xf numFmtId="9" fontId="28" fillId="13" borderId="1" xfId="0" applyNumberFormat="1" applyFont="1" applyFill="1" applyBorder="1" applyAlignment="1">
      <alignment horizontal="right" vertical="center"/>
    </xf>
    <xf numFmtId="0" fontId="29" fillId="13" borderId="1" xfId="0" applyFont="1" applyFill="1" applyBorder="1" applyAlignment="1">
      <alignment horizontal="right" vertical="center"/>
    </xf>
    <xf numFmtId="0" fontId="0" fillId="5" borderId="1" xfId="0" applyFill="1" applyBorder="1"/>
    <xf numFmtId="0" fontId="19" fillId="2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22" fillId="11" borderId="0" xfId="0" applyFont="1" applyFill="1" applyAlignment="1">
      <alignment horizontal="left" vertical="center"/>
    </xf>
    <xf numFmtId="0" fontId="41" fillId="7" borderId="1" xfId="0" applyFont="1" applyFill="1" applyBorder="1" applyAlignment="1">
      <alignment horizontal="left" vertical="center" wrapText="1"/>
    </xf>
    <xf numFmtId="0" fontId="25" fillId="5" borderId="1" xfId="0" applyFont="1" applyFill="1" applyBorder="1" applyAlignment="1">
      <alignment horizontal="left" vertical="center"/>
    </xf>
    <xf numFmtId="0" fontId="42" fillId="2" borderId="0" xfId="0" applyFont="1" applyFill="1" applyAlignment="1">
      <alignment horizontal="center" vertical="center"/>
    </xf>
    <xf numFmtId="0" fontId="30" fillId="14" borderId="1" xfId="0" applyFont="1" applyFill="1" applyBorder="1" applyAlignment="1">
      <alignment horizontal="left" vertical="center" wrapText="1"/>
    </xf>
    <xf numFmtId="0" fontId="30" fillId="14" borderId="1" xfId="0" applyFont="1" applyFill="1" applyBorder="1" applyAlignment="1">
      <alignment horizontal="right" vertical="center"/>
    </xf>
    <xf numFmtId="0" fontId="39" fillId="7" borderId="1" xfId="0" applyFont="1" applyFill="1" applyBorder="1" applyAlignment="1">
      <alignment horizontal="right" vertical="center"/>
    </xf>
    <xf numFmtId="164" fontId="25" fillId="7" borderId="1" xfId="0" applyNumberFormat="1" applyFont="1" applyFill="1" applyBorder="1" applyAlignment="1">
      <alignment horizontal="right" vertical="center"/>
    </xf>
    <xf numFmtId="164" fontId="33" fillId="8" borderId="1" xfId="0" applyNumberFormat="1" applyFont="1" applyFill="1" applyBorder="1" applyAlignment="1">
      <alignment horizontal="right" vertical="center"/>
    </xf>
    <xf numFmtId="0" fontId="25" fillId="5" borderId="1" xfId="0" applyFont="1" applyFill="1" applyBorder="1" applyAlignment="1">
      <alignment horizontal="left" vertical="center" wrapText="1"/>
    </xf>
    <xf numFmtId="0" fontId="39" fillId="5" borderId="1" xfId="0" applyFont="1" applyFill="1" applyBorder="1" applyAlignment="1">
      <alignment horizontal="right" vertical="center"/>
    </xf>
    <xf numFmtId="164" fontId="25" fillId="5" borderId="1" xfId="0" applyNumberFormat="1" applyFont="1" applyFill="1" applyBorder="1" applyAlignment="1">
      <alignment horizontal="right" vertical="center"/>
    </xf>
    <xf numFmtId="0" fontId="23" fillId="4" borderId="1" xfId="0" applyFont="1" applyFill="1" applyBorder="1" applyAlignment="1">
      <alignment horizontal="left" vertical="center"/>
    </xf>
    <xf numFmtId="0" fontId="21" fillId="2" borderId="1" xfId="0" applyFont="1" applyFill="1" applyBorder="1" applyAlignment="1">
      <alignment horizontal="left" vertical="center"/>
    </xf>
    <xf numFmtId="0" fontId="21" fillId="2" borderId="1" xfId="0" applyFont="1" applyFill="1" applyBorder="1" applyAlignment="1">
      <alignment horizontal="center" vertical="center" wrapText="1"/>
    </xf>
    <xf numFmtId="0" fontId="25" fillId="13" borderId="1" xfId="0" applyFont="1" applyFill="1" applyBorder="1" applyAlignment="1">
      <alignment horizontal="right" vertical="center"/>
    </xf>
    <xf numFmtId="166" fontId="25" fillId="13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0" fontId="35" fillId="2" borderId="0" xfId="0" applyFont="1" applyFill="1" applyAlignment="1">
      <alignment horizontal="right" vertical="center"/>
    </xf>
    <xf numFmtId="0" fontId="36" fillId="3" borderId="0" xfId="0" applyFont="1" applyFill="1" applyAlignment="1">
      <alignment horizontal="center" vertical="center"/>
    </xf>
    <xf numFmtId="0" fontId="37" fillId="2" borderId="0" xfId="0" applyFont="1" applyFill="1" applyAlignment="1">
      <alignment horizontal="center" vertical="center"/>
    </xf>
    <xf numFmtId="0" fontId="38" fillId="4" borderId="0" xfId="0" applyFont="1" applyFill="1" applyAlignment="1">
      <alignment horizontal="center" vertical="center"/>
    </xf>
    <xf numFmtId="0" fontId="51" fillId="19" borderId="0" xfId="0" applyFont="1" applyFill="1" applyAlignment="1">
      <alignment horizontal="left" vertical="center"/>
    </xf>
    <xf numFmtId="0" fontId="45" fillId="16" borderId="0" xfId="0" applyFont="1" applyFill="1" applyAlignment="1">
      <alignment horizontal="left" vertical="center"/>
    </xf>
    <xf numFmtId="0" fontId="49" fillId="19" borderId="0" xfId="0" applyFont="1" applyFill="1" applyAlignment="1">
      <alignment horizontal="left" vertical="center" wrapText="1"/>
    </xf>
    <xf numFmtId="0" fontId="50" fillId="13" borderId="0" xfId="0" applyFont="1" applyFill="1" applyAlignment="1">
      <alignment horizontal="left" vertical="center" wrapText="1"/>
    </xf>
    <xf numFmtId="0" fontId="43" fillId="15" borderId="0" xfId="0" applyFont="1" applyFill="1" applyAlignment="1">
      <alignment horizontal="center" vertical="center" wrapText="1"/>
    </xf>
    <xf numFmtId="0" fontId="10" fillId="15" borderId="0" xfId="0" applyFont="1" applyFill="1" applyAlignment="1">
      <alignment horizontal="center" vertical="center" wrapText="1"/>
    </xf>
    <xf numFmtId="0" fontId="44" fillId="15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9E6"/>
      <rgbColor rgb="FFFF00FF"/>
      <rgbColor rgb="FF00FFFF"/>
      <rgbColor rgb="FF800000"/>
      <rgbColor rgb="FF006400"/>
      <rgbColor rgb="FF0D1B4B"/>
      <rgbColor rgb="FF7D6608"/>
      <rgbColor rgb="FF800080"/>
      <rgbColor rgb="FF1D6A35"/>
      <rgbColor rgb="FFBFBFBF"/>
      <rgbColor rgb="FF5A5A72"/>
      <rgbColor rgb="FFF4F6F9"/>
      <rgbColor rgb="FF595959"/>
      <rgbColor rgb="FFFFFDE7"/>
      <rgbColor rgb="FFE8F5E9"/>
      <rgbColor rgb="FF660066"/>
      <rgbColor rgb="FFFF8080"/>
      <rgbColor rgb="FF1F4E79"/>
      <rgbColor rgb="FFBDD7EE"/>
      <rgbColor rgb="FF0D1B2A"/>
      <rgbColor rgb="FFFF00FF"/>
      <rgbColor rgb="FFFFF0F0"/>
      <rgbColor rgb="FF00FFFF"/>
      <rgbColor rgb="FF800080"/>
      <rgbColor rgb="FF800000"/>
      <rgbColor rgb="FF008080"/>
      <rgbColor rgb="FF0000FF"/>
      <rgbColor rgb="FF00CCFF"/>
      <rgbColor rgb="FFEBF3FB"/>
      <rgbColor rgb="FFF2F2F2"/>
      <rgbColor rgb="FFFFF2CC"/>
      <rgbColor rgb="FFB8C8D8"/>
      <rgbColor rgb="FFFFF0E6"/>
      <rgbColor rgb="FFD9E1F2"/>
      <rgbColor rgb="FFD5DCE4"/>
      <rgbColor rgb="FF3366FF"/>
      <rgbColor rgb="FF33CCCC"/>
      <rgbColor rgb="FF99CC00"/>
      <rgbColor rgb="FFFFCC00"/>
      <rgbColor rgb="FFF39C12"/>
      <rgbColor rgb="FFFF6600"/>
      <rgbColor rgb="FF6B7280"/>
      <rgbColor rgb="FF969696"/>
      <rgbColor rgb="FF1C3557"/>
      <rgbColor rgb="FF339966"/>
      <rgbColor rgb="FF0F2236"/>
      <rgbColor rgb="FF1A1A2E"/>
      <rgbColor rgb="FFC0392B"/>
      <rgbColor rgb="FF7F6000"/>
      <rgbColor rgb="FF2E4A6A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288360</xdr:colOff>
      <xdr:row>1</xdr:row>
      <xdr:rowOff>141480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570240" cy="570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473040</xdr:colOff>
      <xdr:row>3</xdr:row>
      <xdr:rowOff>112680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684360" cy="68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6</xdr:col>
      <xdr:colOff>375840</xdr:colOff>
      <xdr:row>34</xdr:row>
      <xdr:rowOff>189000</xdr:rowOff>
    </xdr:to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185200" y="4238640"/>
          <a:ext cx="3618000" cy="3618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showGridLines="0" zoomScaleNormal="100" workbookViewId="0">
      <pane ySplit="4" topLeftCell="A5" activePane="bottomLeft" state="frozen"/>
      <selection pane="bottomLeft" sqref="A1:E1"/>
    </sheetView>
  </sheetViews>
  <sheetFormatPr baseColWidth="10" defaultColWidth="8.6640625" defaultRowHeight="15" x14ac:dyDescent="0.2"/>
  <cols>
    <col min="1" max="1" width="55" customWidth="1"/>
    <col min="2" max="5" width="30" customWidth="1"/>
  </cols>
  <sheetData>
    <row r="1" spans="1:5" ht="49.5" customHeight="1" x14ac:dyDescent="0.2">
      <c r="A1" s="59" t="s">
        <v>0</v>
      </c>
      <c r="B1" s="59"/>
      <c r="C1" s="59"/>
      <c r="D1" s="59"/>
      <c r="E1" s="59"/>
    </row>
    <row r="2" spans="1:5" ht="27.75" customHeight="1" x14ac:dyDescent="0.2">
      <c r="A2" s="60" t="s">
        <v>1</v>
      </c>
      <c r="B2" s="60"/>
      <c r="C2" s="60"/>
      <c r="D2" s="60"/>
      <c r="E2" s="60"/>
    </row>
    <row r="3" spans="1:5" ht="21.75" customHeight="1" x14ac:dyDescent="0.2">
      <c r="A3" s="61" t="s">
        <v>2</v>
      </c>
      <c r="B3" s="61"/>
      <c r="C3" s="61"/>
      <c r="D3" s="61"/>
      <c r="E3" s="61"/>
    </row>
    <row r="4" spans="1:5" ht="7.5" customHeight="1" x14ac:dyDescent="0.2">
      <c r="A4" s="51"/>
      <c r="B4" s="51"/>
      <c r="C4" s="51"/>
      <c r="D4" s="51"/>
      <c r="E4" s="51"/>
    </row>
    <row r="5" spans="1:5" ht="7.5" customHeight="1" x14ac:dyDescent="0.2">
      <c r="A5" s="51"/>
      <c r="B5" s="51"/>
      <c r="C5" s="51"/>
      <c r="D5" s="51"/>
      <c r="E5" s="51"/>
    </row>
    <row r="6" spans="1:5" ht="19.5" customHeight="1" x14ac:dyDescent="0.2">
      <c r="A6" s="57" t="s">
        <v>3</v>
      </c>
      <c r="B6" s="57"/>
      <c r="C6" s="57"/>
      <c r="D6" s="57"/>
      <c r="E6" s="57"/>
    </row>
    <row r="7" spans="1:5" ht="18" customHeight="1" x14ac:dyDescent="0.2">
      <c r="A7" s="2" t="s">
        <v>4</v>
      </c>
      <c r="B7" s="56" t="s">
        <v>5</v>
      </c>
      <c r="C7" s="56"/>
      <c r="D7" s="56"/>
      <c r="E7" s="56"/>
    </row>
    <row r="8" spans="1:5" ht="18" customHeight="1" x14ac:dyDescent="0.2">
      <c r="A8" s="2" t="s">
        <v>6</v>
      </c>
      <c r="B8" s="56" t="s">
        <v>7</v>
      </c>
      <c r="C8" s="56"/>
      <c r="D8" s="56"/>
      <c r="E8" s="56"/>
    </row>
    <row r="9" spans="1:5" ht="18" customHeight="1" x14ac:dyDescent="0.2">
      <c r="A9" s="2" t="s">
        <v>8</v>
      </c>
      <c r="B9" s="56" t="s">
        <v>9</v>
      </c>
      <c r="C9" s="56"/>
      <c r="D9" s="56"/>
      <c r="E9" s="56"/>
    </row>
    <row r="10" spans="1:5" ht="18" customHeight="1" x14ac:dyDescent="0.2">
      <c r="A10" s="2" t="s">
        <v>10</v>
      </c>
      <c r="B10" s="56" t="s">
        <v>11</v>
      </c>
      <c r="C10" s="56"/>
      <c r="D10" s="56"/>
      <c r="E10" s="56"/>
    </row>
    <row r="11" spans="1:5" ht="18" customHeight="1" x14ac:dyDescent="0.2">
      <c r="A11" s="2" t="s">
        <v>12</v>
      </c>
      <c r="B11" s="56" t="s">
        <v>13</v>
      </c>
      <c r="C11" s="56"/>
      <c r="D11" s="56"/>
      <c r="E11" s="56"/>
    </row>
    <row r="12" spans="1:5" ht="7.5" customHeight="1" x14ac:dyDescent="0.2">
      <c r="A12" s="51"/>
      <c r="B12" s="51"/>
      <c r="C12" s="51"/>
      <c r="D12" s="51"/>
      <c r="E12" s="51"/>
    </row>
    <row r="13" spans="1:5" ht="19.5" customHeight="1" x14ac:dyDescent="0.2">
      <c r="A13" s="57" t="s">
        <v>14</v>
      </c>
      <c r="B13" s="57"/>
      <c r="C13" s="57"/>
      <c r="D13" s="57"/>
      <c r="E13" s="57"/>
    </row>
    <row r="14" spans="1:5" ht="31.5" customHeight="1" x14ac:dyDescent="0.2">
      <c r="A14" s="3" t="s">
        <v>15</v>
      </c>
      <c r="B14" s="3" t="s">
        <v>16</v>
      </c>
    </row>
    <row r="15" spans="1:5" ht="15.75" customHeight="1" x14ac:dyDescent="0.2">
      <c r="A15" s="4" t="s">
        <v>17</v>
      </c>
      <c r="B15" s="5" t="s">
        <v>18</v>
      </c>
    </row>
    <row r="16" spans="1:5" ht="15.75" customHeight="1" x14ac:dyDescent="0.2">
      <c r="A16" s="6" t="s">
        <v>19</v>
      </c>
      <c r="B16" s="7" t="s">
        <v>20</v>
      </c>
    </row>
    <row r="17" spans="1:2" ht="15.75" customHeight="1" x14ac:dyDescent="0.2">
      <c r="A17" s="4" t="s">
        <v>21</v>
      </c>
      <c r="B17" s="5" t="s">
        <v>22</v>
      </c>
    </row>
    <row r="18" spans="1:2" ht="15.75" customHeight="1" x14ac:dyDescent="0.2">
      <c r="A18" s="6" t="s">
        <v>23</v>
      </c>
      <c r="B18" s="7" t="s">
        <v>24</v>
      </c>
    </row>
    <row r="19" spans="1:2" ht="15.75" customHeight="1" x14ac:dyDescent="0.2">
      <c r="A19" s="4" t="s">
        <v>25</v>
      </c>
      <c r="B19" s="5" t="s">
        <v>26</v>
      </c>
    </row>
    <row r="20" spans="1:2" ht="15.75" customHeight="1" x14ac:dyDescent="0.2">
      <c r="A20" s="6" t="s">
        <v>27</v>
      </c>
      <c r="B20" s="7" t="s">
        <v>28</v>
      </c>
    </row>
    <row r="21" spans="1:2" ht="15.75" customHeight="1" x14ac:dyDescent="0.2">
      <c r="A21" s="4" t="s">
        <v>29</v>
      </c>
      <c r="B21" s="5" t="s">
        <v>30</v>
      </c>
    </row>
    <row r="22" spans="1:2" ht="15.75" customHeight="1" x14ac:dyDescent="0.2">
      <c r="A22" s="6" t="s">
        <v>31</v>
      </c>
      <c r="B22" s="7" t="s">
        <v>32</v>
      </c>
    </row>
    <row r="23" spans="1:2" ht="15.75" customHeight="1" x14ac:dyDescent="0.2">
      <c r="A23" s="4" t="s">
        <v>33</v>
      </c>
      <c r="B23" s="5" t="s">
        <v>34</v>
      </c>
    </row>
    <row r="24" spans="1:2" ht="15.75" customHeight="1" x14ac:dyDescent="0.2">
      <c r="A24" s="6" t="s">
        <v>35</v>
      </c>
      <c r="B24" s="7" t="s">
        <v>36</v>
      </c>
    </row>
    <row r="25" spans="1:2" ht="15.75" customHeight="1" x14ac:dyDescent="0.2">
      <c r="A25" s="4" t="s">
        <v>37</v>
      </c>
      <c r="B25" s="5" t="s">
        <v>38</v>
      </c>
    </row>
    <row r="26" spans="1:2" ht="15.75" customHeight="1" x14ac:dyDescent="0.2">
      <c r="A26" s="6" t="s">
        <v>39</v>
      </c>
      <c r="B26" s="7" t="s">
        <v>40</v>
      </c>
    </row>
    <row r="27" spans="1:2" ht="15.75" customHeight="1" x14ac:dyDescent="0.2">
      <c r="A27" s="4" t="s">
        <v>41</v>
      </c>
      <c r="B27" s="5" t="s">
        <v>42</v>
      </c>
    </row>
    <row r="28" spans="1:2" ht="15.75" customHeight="1" x14ac:dyDescent="0.2">
      <c r="A28" s="6" t="s">
        <v>43</v>
      </c>
      <c r="B28" s="7" t="s">
        <v>44</v>
      </c>
    </row>
    <row r="29" spans="1:2" ht="15.75" customHeight="1" x14ac:dyDescent="0.2">
      <c r="A29" s="4" t="s">
        <v>45</v>
      </c>
      <c r="B29" s="5" t="s">
        <v>46</v>
      </c>
    </row>
    <row r="30" spans="1:2" ht="15.75" customHeight="1" x14ac:dyDescent="0.2">
      <c r="A30" s="6" t="s">
        <v>47</v>
      </c>
      <c r="B30" s="7" t="s">
        <v>48</v>
      </c>
    </row>
    <row r="31" spans="1:2" ht="15.75" customHeight="1" x14ac:dyDescent="0.2">
      <c r="A31" s="4" t="s">
        <v>49</v>
      </c>
      <c r="B31" s="5" t="s">
        <v>50</v>
      </c>
    </row>
    <row r="32" spans="1:2" ht="15.75" customHeight="1" x14ac:dyDescent="0.2">
      <c r="A32" s="6" t="s">
        <v>51</v>
      </c>
      <c r="B32" s="7" t="s">
        <v>52</v>
      </c>
    </row>
    <row r="33" spans="1:5" ht="7.5" customHeight="1" x14ac:dyDescent="0.2">
      <c r="A33" s="51"/>
      <c r="B33" s="51"/>
      <c r="C33" s="51"/>
      <c r="D33" s="51"/>
      <c r="E33" s="51"/>
    </row>
    <row r="34" spans="1:5" ht="15.75" customHeight="1" x14ac:dyDescent="0.2">
      <c r="A34" s="58" t="s">
        <v>53</v>
      </c>
      <c r="B34" s="58"/>
      <c r="C34" s="58"/>
      <c r="D34" s="58"/>
      <c r="E34" s="58"/>
    </row>
    <row r="35" spans="1:5" ht="15" customHeight="1" x14ac:dyDescent="0.2">
      <c r="A35" s="8" t="s">
        <v>54</v>
      </c>
    </row>
    <row r="36" spans="1:5" ht="15" customHeight="1" x14ac:dyDescent="0.2">
      <c r="A36" s="8" t="s">
        <v>55</v>
      </c>
    </row>
    <row r="37" spans="1:5" ht="15" customHeight="1" x14ac:dyDescent="0.2">
      <c r="A37" s="8" t="s">
        <v>56</v>
      </c>
    </row>
    <row r="38" spans="1:5" ht="15" customHeight="1" x14ac:dyDescent="0.2">
      <c r="A38" s="8" t="s">
        <v>57</v>
      </c>
    </row>
    <row r="39" spans="1:5" ht="15" customHeight="1" x14ac:dyDescent="0.2">
      <c r="A39" s="8" t="s">
        <v>58</v>
      </c>
    </row>
  </sheetData>
  <mergeCells count="15">
    <mergeCell ref="A1:E1"/>
    <mergeCell ref="A2:E2"/>
    <mergeCell ref="A3:E3"/>
    <mergeCell ref="A4:E4"/>
    <mergeCell ref="A5:E5"/>
    <mergeCell ref="A6:E6"/>
    <mergeCell ref="B7:E7"/>
    <mergeCell ref="B8:E8"/>
    <mergeCell ref="B9:E9"/>
    <mergeCell ref="B10:E10"/>
    <mergeCell ref="B11:E11"/>
    <mergeCell ref="A12:E12"/>
    <mergeCell ref="A13:E13"/>
    <mergeCell ref="A33:E33"/>
    <mergeCell ref="A34:E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8"/>
  <sheetViews>
    <sheetView showGridLines="0" zoomScaleNormal="100" workbookViewId="0">
      <pane ySplit="4" topLeftCell="A25" activePane="bottomLeft" state="frozen"/>
      <selection pane="bottomLeft" sqref="A1:H1"/>
    </sheetView>
  </sheetViews>
  <sheetFormatPr baseColWidth="10" defaultColWidth="8.6640625" defaultRowHeight="15" x14ac:dyDescent="0.2"/>
  <cols>
    <col min="1" max="1" width="40" customWidth="1"/>
    <col min="2" max="6" width="20" customWidth="1"/>
    <col min="7" max="8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  <c r="G1" s="53"/>
      <c r="H1" s="53"/>
    </row>
    <row r="2" spans="1:8" ht="24" customHeight="1" x14ac:dyDescent="0.2">
      <c r="A2" s="54" t="s">
        <v>60</v>
      </c>
      <c r="B2" s="54"/>
      <c r="C2" s="54"/>
      <c r="D2" s="54"/>
      <c r="E2" s="54"/>
      <c r="F2" s="54"/>
      <c r="G2" s="54"/>
      <c r="H2" s="54"/>
    </row>
    <row r="3" spans="1:8" ht="18" customHeight="1" x14ac:dyDescent="0.2">
      <c r="A3" s="55" t="s">
        <v>61</v>
      </c>
      <c r="B3" s="55"/>
      <c r="C3" s="55"/>
      <c r="D3" s="55"/>
      <c r="E3" s="55"/>
      <c r="F3" s="55"/>
      <c r="G3" s="55"/>
      <c r="H3" s="55"/>
    </row>
    <row r="5" spans="1:8" ht="19.5" customHeight="1" x14ac:dyDescent="0.2">
      <c r="A5" s="50" t="s">
        <v>62</v>
      </c>
      <c r="B5" s="50"/>
      <c r="C5" s="50"/>
      <c r="D5" s="50"/>
      <c r="E5" s="50"/>
      <c r="F5" s="50"/>
      <c r="G5" s="50"/>
      <c r="H5" s="50"/>
    </row>
    <row r="6" spans="1:8" ht="31.5" customHeight="1" x14ac:dyDescent="0.2">
      <c r="A6" s="3" t="s">
        <v>63</v>
      </c>
      <c r="B6" s="3" t="s">
        <v>64</v>
      </c>
      <c r="C6" s="3" t="s">
        <v>65</v>
      </c>
      <c r="D6" s="3" t="s">
        <v>66</v>
      </c>
      <c r="E6" s="3" t="s">
        <v>67</v>
      </c>
      <c r="F6" s="3" t="s">
        <v>68</v>
      </c>
      <c r="G6" s="3" t="s">
        <v>69</v>
      </c>
      <c r="H6" s="3"/>
    </row>
    <row r="7" spans="1:8" ht="15.75" customHeight="1" x14ac:dyDescent="0.2">
      <c r="A7" s="4" t="s">
        <v>70</v>
      </c>
      <c r="B7" s="5" t="s">
        <v>71</v>
      </c>
      <c r="C7" s="5" t="s">
        <v>72</v>
      </c>
      <c r="D7" s="5" t="s">
        <v>73</v>
      </c>
      <c r="E7" s="5" t="s">
        <v>74</v>
      </c>
      <c r="F7" s="5" t="s">
        <v>75</v>
      </c>
      <c r="G7" s="5"/>
    </row>
    <row r="8" spans="1:8" ht="15.75" customHeight="1" x14ac:dyDescent="0.2">
      <c r="A8" s="6" t="s">
        <v>76</v>
      </c>
      <c r="B8" s="7" t="s">
        <v>77</v>
      </c>
      <c r="C8" s="7" t="s">
        <v>78</v>
      </c>
      <c r="D8" s="7" t="s">
        <v>79</v>
      </c>
      <c r="E8" s="7" t="s">
        <v>80</v>
      </c>
      <c r="F8" s="7" t="s">
        <v>81</v>
      </c>
      <c r="G8" s="7"/>
    </row>
    <row r="9" spans="1:8" ht="15.75" customHeight="1" x14ac:dyDescent="0.2">
      <c r="A9" s="4" t="s">
        <v>82</v>
      </c>
      <c r="B9" s="9">
        <v>2800</v>
      </c>
      <c r="C9" s="9">
        <v>4200</v>
      </c>
      <c r="D9" s="9">
        <v>5400</v>
      </c>
      <c r="E9" s="9">
        <v>6000</v>
      </c>
      <c r="F9" s="5" t="s">
        <v>83</v>
      </c>
      <c r="G9" s="5" t="s">
        <v>84</v>
      </c>
    </row>
    <row r="10" spans="1:8" ht="15.75" customHeight="1" x14ac:dyDescent="0.2">
      <c r="A10" s="6" t="s">
        <v>85</v>
      </c>
      <c r="B10" s="7" t="str">
        <f>IFERROR(B8*12,"—")</f>
        <v>—</v>
      </c>
      <c r="C10" s="7" t="str">
        <f>IFERROR(C8*12,"—")</f>
        <v>—</v>
      </c>
      <c r="D10" s="7" t="str">
        <f>IFERROR(D8*12,"—")</f>
        <v>—</v>
      </c>
      <c r="E10" s="7" t="str">
        <f>IFERROR(E8*12,"—")</f>
        <v>—</v>
      </c>
      <c r="F10" s="7" t="s">
        <v>86</v>
      </c>
      <c r="G10" s="7" t="s">
        <v>87</v>
      </c>
    </row>
    <row r="11" spans="1:8" ht="15.75" customHeight="1" x14ac:dyDescent="0.2">
      <c r="A11" s="4" t="s">
        <v>88</v>
      </c>
      <c r="B11" s="9">
        <v>25000</v>
      </c>
      <c r="C11" s="9">
        <v>30000</v>
      </c>
      <c r="D11" s="9">
        <v>37500</v>
      </c>
      <c r="E11" s="9">
        <v>50000</v>
      </c>
      <c r="F11" s="5" t="s">
        <v>89</v>
      </c>
      <c r="G11" s="5"/>
    </row>
    <row r="12" spans="1:8" ht="15.75" customHeight="1" x14ac:dyDescent="0.2">
      <c r="A12" s="6" t="s">
        <v>90</v>
      </c>
      <c r="B12" s="10">
        <v>10000</v>
      </c>
      <c r="C12" s="10">
        <v>15000</v>
      </c>
      <c r="D12" s="10">
        <v>20000</v>
      </c>
      <c r="E12" s="10">
        <v>25000</v>
      </c>
      <c r="F12" s="7" t="s">
        <v>91</v>
      </c>
      <c r="G12" s="7" t="s">
        <v>92</v>
      </c>
    </row>
    <row r="13" spans="1:8" ht="7.5" customHeight="1" x14ac:dyDescent="0.2">
      <c r="A13" s="51"/>
      <c r="B13" s="51"/>
      <c r="C13" s="51"/>
      <c r="D13" s="51"/>
      <c r="E13" s="51"/>
      <c r="F13" s="51"/>
      <c r="G13" s="51"/>
      <c r="H13" s="51"/>
    </row>
    <row r="14" spans="1:8" ht="19.5" customHeight="1" x14ac:dyDescent="0.2">
      <c r="A14" s="50" t="s">
        <v>93</v>
      </c>
      <c r="B14" s="50"/>
      <c r="C14" s="50"/>
      <c r="D14" s="50"/>
      <c r="E14" s="50"/>
      <c r="F14" s="50"/>
      <c r="G14" s="50"/>
      <c r="H14" s="50"/>
    </row>
    <row r="15" spans="1:8" ht="31.5" customHeight="1" x14ac:dyDescent="0.2">
      <c r="A15" s="3" t="s">
        <v>94</v>
      </c>
      <c r="B15" s="3" t="s">
        <v>95</v>
      </c>
      <c r="C15" s="3" t="s">
        <v>96</v>
      </c>
      <c r="D15" s="3" t="s">
        <v>69</v>
      </c>
      <c r="E15" s="3"/>
      <c r="F15" s="3"/>
      <c r="G15" s="3"/>
      <c r="H15" s="3"/>
    </row>
    <row r="16" spans="1:8" ht="15.75" customHeight="1" x14ac:dyDescent="0.2">
      <c r="A16" s="4" t="s">
        <v>97</v>
      </c>
      <c r="B16" s="5" t="s">
        <v>98</v>
      </c>
      <c r="C16" s="5" t="s">
        <v>99</v>
      </c>
      <c r="D16" s="5" t="s">
        <v>100</v>
      </c>
      <c r="E16" s="5"/>
      <c r="F16" s="5"/>
      <c r="G16" s="5"/>
      <c r="H16" s="5"/>
    </row>
    <row r="17" spans="1:8" ht="15.75" customHeight="1" x14ac:dyDescent="0.2">
      <c r="A17" s="6" t="s">
        <v>101</v>
      </c>
      <c r="B17" s="7" t="s">
        <v>102</v>
      </c>
      <c r="C17" s="7" t="s">
        <v>103</v>
      </c>
      <c r="D17" s="7" t="s">
        <v>104</v>
      </c>
      <c r="E17" s="7"/>
      <c r="F17" s="7"/>
      <c r="G17" s="7"/>
      <c r="H17" s="7"/>
    </row>
    <row r="18" spans="1:8" ht="7.5" customHeight="1" x14ac:dyDescent="0.2">
      <c r="A18" s="51"/>
      <c r="B18" s="51"/>
      <c r="C18" s="51"/>
      <c r="D18" s="51"/>
      <c r="E18" s="51"/>
      <c r="F18" s="51"/>
      <c r="G18" s="51"/>
      <c r="H18" s="51"/>
    </row>
    <row r="19" spans="1:8" ht="19.5" customHeight="1" x14ac:dyDescent="0.2">
      <c r="A19" s="50" t="s">
        <v>105</v>
      </c>
      <c r="B19" s="50"/>
      <c r="C19" s="50"/>
      <c r="D19" s="50"/>
      <c r="E19" s="50"/>
      <c r="F19" s="50"/>
      <c r="G19" s="50"/>
      <c r="H19" s="50"/>
    </row>
    <row r="20" spans="1:8" ht="31.5" customHeight="1" x14ac:dyDescent="0.2">
      <c r="A20" s="3" t="s">
        <v>106</v>
      </c>
      <c r="B20" s="3" t="s">
        <v>107</v>
      </c>
      <c r="C20" s="3" t="s">
        <v>69</v>
      </c>
      <c r="D20" s="3"/>
      <c r="E20" s="3"/>
      <c r="F20" s="3"/>
      <c r="G20" s="3"/>
      <c r="H20" s="3"/>
    </row>
    <row r="21" spans="1:8" ht="15.75" customHeight="1" x14ac:dyDescent="0.2">
      <c r="A21" s="4" t="s">
        <v>108</v>
      </c>
      <c r="B21" s="11" t="s">
        <v>109</v>
      </c>
      <c r="C21" s="5"/>
      <c r="D21" s="5"/>
      <c r="E21" s="5"/>
      <c r="F21" s="5"/>
      <c r="G21" s="5"/>
      <c r="H21" s="5"/>
    </row>
    <row r="22" spans="1:8" ht="15.75" customHeight="1" x14ac:dyDescent="0.2">
      <c r="A22" s="6" t="s">
        <v>110</v>
      </c>
      <c r="B22" s="12" t="s">
        <v>109</v>
      </c>
      <c r="C22" s="7" t="s">
        <v>111</v>
      </c>
      <c r="D22" s="7"/>
      <c r="E22" s="7"/>
      <c r="F22" s="7"/>
      <c r="G22" s="7"/>
      <c r="H22" s="7"/>
    </row>
    <row r="23" spans="1:8" ht="15.75" customHeight="1" x14ac:dyDescent="0.2">
      <c r="A23" s="4" t="s">
        <v>112</v>
      </c>
      <c r="B23" s="11" t="s">
        <v>109</v>
      </c>
      <c r="C23" s="5"/>
      <c r="D23" s="5"/>
      <c r="E23" s="5"/>
      <c r="F23" s="5"/>
      <c r="G23" s="5"/>
      <c r="H23" s="5"/>
    </row>
    <row r="24" spans="1:8" ht="15.75" customHeight="1" x14ac:dyDescent="0.2">
      <c r="A24" s="6" t="s">
        <v>113</v>
      </c>
      <c r="B24" s="12" t="s">
        <v>109</v>
      </c>
      <c r="C24" s="7"/>
      <c r="D24" s="7"/>
      <c r="E24" s="7"/>
      <c r="F24" s="7"/>
      <c r="G24" s="7"/>
      <c r="H24" s="7"/>
    </row>
    <row r="25" spans="1:8" ht="15.75" customHeight="1" x14ac:dyDescent="0.2">
      <c r="A25" s="4" t="s">
        <v>114</v>
      </c>
      <c r="B25" s="11" t="s">
        <v>109</v>
      </c>
      <c r="C25" s="5"/>
      <c r="D25" s="5"/>
      <c r="E25" s="5"/>
      <c r="F25" s="5"/>
      <c r="G25" s="5"/>
      <c r="H25" s="5"/>
    </row>
    <row r="26" spans="1:8" ht="15.75" customHeight="1" x14ac:dyDescent="0.2">
      <c r="A26" s="6" t="s">
        <v>115</v>
      </c>
      <c r="B26" s="12" t="s">
        <v>109</v>
      </c>
      <c r="C26" s="7" t="s">
        <v>116</v>
      </c>
      <c r="D26" s="7"/>
      <c r="E26" s="7"/>
      <c r="F26" s="7"/>
      <c r="G26" s="7"/>
      <c r="H26" s="7"/>
    </row>
    <row r="27" spans="1:8" ht="15.75" customHeight="1" x14ac:dyDescent="0.2">
      <c r="A27" s="4" t="s">
        <v>117</v>
      </c>
      <c r="B27" s="11" t="s">
        <v>109</v>
      </c>
      <c r="C27" s="5"/>
      <c r="D27" s="5"/>
      <c r="E27" s="5"/>
      <c r="F27" s="5"/>
      <c r="G27" s="5"/>
      <c r="H27" s="5"/>
    </row>
    <row r="28" spans="1:8" ht="15.75" customHeight="1" x14ac:dyDescent="0.2">
      <c r="A28" s="6" t="s">
        <v>118</v>
      </c>
      <c r="B28" s="12" t="s">
        <v>109</v>
      </c>
      <c r="C28" s="7"/>
      <c r="D28" s="7"/>
      <c r="E28" s="7"/>
      <c r="F28" s="7"/>
      <c r="G28" s="7"/>
      <c r="H28" s="7"/>
    </row>
    <row r="29" spans="1:8" ht="15.75" customHeight="1" x14ac:dyDescent="0.2">
      <c r="A29" s="4" t="s">
        <v>119</v>
      </c>
      <c r="B29" s="11" t="s">
        <v>109</v>
      </c>
      <c r="C29" s="5"/>
      <c r="D29" s="5"/>
      <c r="E29" s="5"/>
      <c r="F29" s="5"/>
      <c r="G29" s="5"/>
      <c r="H29" s="5"/>
    </row>
    <row r="30" spans="1:8" ht="15.75" customHeight="1" x14ac:dyDescent="0.2">
      <c r="A30" s="6" t="s">
        <v>120</v>
      </c>
      <c r="B30" s="12" t="s">
        <v>109</v>
      </c>
      <c r="C30" s="7"/>
      <c r="D30" s="7"/>
      <c r="E30" s="7"/>
      <c r="F30" s="7"/>
      <c r="G30" s="7"/>
      <c r="H30" s="7"/>
    </row>
    <row r="31" spans="1:8" ht="15.75" customHeight="1" x14ac:dyDescent="0.2">
      <c r="A31" s="4" t="s">
        <v>121</v>
      </c>
      <c r="B31" s="11" t="s">
        <v>109</v>
      </c>
      <c r="C31" s="5"/>
      <c r="D31" s="5"/>
      <c r="E31" s="5"/>
      <c r="F31" s="5"/>
      <c r="G31" s="5"/>
      <c r="H31" s="5"/>
    </row>
    <row r="32" spans="1:8" ht="15.75" customHeight="1" x14ac:dyDescent="0.2">
      <c r="A32" s="6" t="s">
        <v>122</v>
      </c>
      <c r="B32" s="13" t="s">
        <v>123</v>
      </c>
      <c r="C32" s="7" t="s">
        <v>124</v>
      </c>
      <c r="D32" s="7"/>
      <c r="E32" s="7"/>
      <c r="F32" s="7"/>
      <c r="G32" s="7"/>
      <c r="H32" s="7"/>
    </row>
    <row r="33" spans="1:8" ht="15.75" customHeight="1" x14ac:dyDescent="0.2">
      <c r="A33" s="4" t="s">
        <v>125</v>
      </c>
      <c r="B33" s="14" t="s">
        <v>123</v>
      </c>
      <c r="C33" s="5" t="s">
        <v>126</v>
      </c>
      <c r="D33" s="5"/>
      <c r="E33" s="5"/>
      <c r="F33" s="5"/>
      <c r="G33" s="5"/>
      <c r="H33" s="5"/>
    </row>
    <row r="34" spans="1:8" ht="15.75" customHeight="1" x14ac:dyDescent="0.2">
      <c r="A34" s="6" t="s">
        <v>127</v>
      </c>
      <c r="B34" s="13" t="s">
        <v>123</v>
      </c>
      <c r="C34" s="7"/>
      <c r="D34" s="7"/>
      <c r="E34" s="7"/>
      <c r="F34" s="7"/>
      <c r="G34" s="7"/>
      <c r="H34" s="7"/>
    </row>
    <row r="35" spans="1:8" ht="15.75" customHeight="1" x14ac:dyDescent="0.2">
      <c r="A35" s="4" t="s">
        <v>128</v>
      </c>
      <c r="B35" s="14" t="s">
        <v>123</v>
      </c>
      <c r="C35" s="5" t="s">
        <v>129</v>
      </c>
      <c r="D35" s="5"/>
      <c r="E35" s="5"/>
      <c r="F35" s="5"/>
      <c r="G35" s="5"/>
      <c r="H35" s="5"/>
    </row>
    <row r="36" spans="1:8" ht="15.75" customHeight="1" x14ac:dyDescent="0.2">
      <c r="A36" s="6" t="s">
        <v>130</v>
      </c>
      <c r="B36" s="13" t="s">
        <v>123</v>
      </c>
      <c r="C36" s="7"/>
      <c r="D36" s="7"/>
      <c r="E36" s="7"/>
      <c r="F36" s="7"/>
      <c r="G36" s="7"/>
      <c r="H36" s="7"/>
    </row>
    <row r="37" spans="1:8" ht="15.75" customHeight="1" x14ac:dyDescent="0.2">
      <c r="A37" s="4" t="s">
        <v>131</v>
      </c>
      <c r="B37" s="11" t="s">
        <v>109</v>
      </c>
      <c r="C37" s="5"/>
      <c r="D37" s="5"/>
      <c r="E37" s="5"/>
      <c r="F37" s="5"/>
      <c r="G37" s="5"/>
      <c r="H37" s="5"/>
    </row>
    <row r="38" spans="1:8" ht="15.75" customHeight="1" x14ac:dyDescent="0.2">
      <c r="A38" s="6" t="s">
        <v>132</v>
      </c>
      <c r="B38" s="13" t="s">
        <v>123</v>
      </c>
      <c r="C38" s="7"/>
      <c r="D38" s="7"/>
      <c r="E38" s="7"/>
      <c r="F38" s="7"/>
      <c r="G38" s="7"/>
      <c r="H38" s="7"/>
    </row>
    <row r="39" spans="1:8" ht="7.5" customHeight="1" x14ac:dyDescent="0.2">
      <c r="A39" s="51"/>
      <c r="B39" s="51"/>
      <c r="C39" s="51"/>
      <c r="D39" s="51"/>
      <c r="E39" s="51"/>
      <c r="F39" s="51"/>
      <c r="G39" s="51"/>
      <c r="H39" s="51"/>
    </row>
    <row r="40" spans="1:8" ht="19.5" customHeight="1" x14ac:dyDescent="0.2">
      <c r="A40" s="50" t="s">
        <v>133</v>
      </c>
      <c r="B40" s="50"/>
      <c r="C40" s="50"/>
      <c r="D40" s="50"/>
      <c r="E40" s="50"/>
      <c r="F40" s="50"/>
      <c r="G40" s="50"/>
      <c r="H40" s="50"/>
    </row>
    <row r="41" spans="1:8" ht="31.5" customHeight="1" x14ac:dyDescent="0.2">
      <c r="A41" s="3" t="s">
        <v>134</v>
      </c>
      <c r="B41" s="3" t="s">
        <v>135</v>
      </c>
      <c r="C41" s="3" t="s">
        <v>136</v>
      </c>
      <c r="D41" s="3" t="s">
        <v>69</v>
      </c>
      <c r="E41" s="3"/>
      <c r="F41" s="3"/>
      <c r="G41" s="3"/>
      <c r="H41" s="3"/>
    </row>
    <row r="42" spans="1:8" ht="15.75" customHeight="1" x14ac:dyDescent="0.2">
      <c r="A42" s="4" t="s">
        <v>137</v>
      </c>
      <c r="B42" s="9">
        <v>1000</v>
      </c>
      <c r="C42" s="9">
        <v>3000</v>
      </c>
      <c r="D42" s="5"/>
      <c r="E42" s="5"/>
      <c r="F42" s="5"/>
      <c r="G42" s="5"/>
      <c r="H42" s="5"/>
    </row>
    <row r="43" spans="1:8" ht="15.75" customHeight="1" x14ac:dyDescent="0.2">
      <c r="A43" s="6" t="s">
        <v>138</v>
      </c>
      <c r="B43" s="10">
        <v>750</v>
      </c>
      <c r="C43" s="10">
        <v>2500</v>
      </c>
      <c r="D43" s="7"/>
      <c r="E43" s="7"/>
      <c r="F43" s="7"/>
      <c r="G43" s="7"/>
      <c r="H43" s="7"/>
    </row>
    <row r="44" spans="1:8" ht="15.75" customHeight="1" x14ac:dyDescent="0.2">
      <c r="A44" s="4" t="s">
        <v>139</v>
      </c>
      <c r="B44" s="9">
        <v>500</v>
      </c>
      <c r="C44" s="9">
        <v>1500</v>
      </c>
      <c r="D44" s="5"/>
      <c r="E44" s="5"/>
      <c r="F44" s="5"/>
      <c r="G44" s="5"/>
      <c r="H44" s="5"/>
    </row>
    <row r="45" spans="1:8" ht="15.75" customHeight="1" x14ac:dyDescent="0.2">
      <c r="A45" s="6" t="s">
        <v>140</v>
      </c>
      <c r="B45" s="10">
        <v>1000</v>
      </c>
      <c r="C45" s="10">
        <v>3500</v>
      </c>
      <c r="D45" s="7"/>
      <c r="E45" s="7"/>
      <c r="F45" s="7"/>
      <c r="G45" s="7"/>
      <c r="H45" s="7"/>
    </row>
    <row r="46" spans="1:8" ht="15.75" customHeight="1" x14ac:dyDescent="0.2">
      <c r="A46" s="4" t="s">
        <v>141</v>
      </c>
      <c r="B46" s="9">
        <v>2500</v>
      </c>
      <c r="C46" s="9">
        <v>7500</v>
      </c>
      <c r="D46" s="5" t="s">
        <v>142</v>
      </c>
      <c r="E46" s="5"/>
      <c r="F46" s="5"/>
      <c r="G46" s="5"/>
      <c r="H46" s="5"/>
    </row>
    <row r="47" spans="1:8" ht="15.75" customHeight="1" x14ac:dyDescent="0.2">
      <c r="A47" s="6" t="s">
        <v>143</v>
      </c>
      <c r="B47" s="10">
        <v>750</v>
      </c>
      <c r="C47" s="10">
        <v>2000</v>
      </c>
      <c r="D47" s="7"/>
      <c r="E47" s="7"/>
      <c r="F47" s="7"/>
      <c r="G47" s="7"/>
      <c r="H47" s="7"/>
    </row>
    <row r="48" spans="1:8" ht="15.75" customHeight="1" x14ac:dyDescent="0.2">
      <c r="A48" s="4" t="s">
        <v>144</v>
      </c>
      <c r="B48" s="9">
        <v>500</v>
      </c>
      <c r="C48" s="9">
        <v>1500</v>
      </c>
      <c r="D48" s="5"/>
      <c r="E48" s="5"/>
      <c r="F48" s="5"/>
      <c r="G48" s="5"/>
      <c r="H48" s="5"/>
    </row>
    <row r="49" spans="1:8" ht="15.75" customHeight="1" x14ac:dyDescent="0.2">
      <c r="A49" s="6" t="s">
        <v>145</v>
      </c>
      <c r="B49" s="10">
        <v>500</v>
      </c>
      <c r="C49" s="10">
        <v>1500</v>
      </c>
      <c r="D49" s="7"/>
      <c r="E49" s="7"/>
      <c r="F49" s="7"/>
      <c r="G49" s="7"/>
      <c r="H49" s="7"/>
    </row>
    <row r="50" spans="1:8" ht="15.75" customHeight="1" x14ac:dyDescent="0.2">
      <c r="A50" s="4" t="s">
        <v>146</v>
      </c>
      <c r="B50" s="9">
        <v>750</v>
      </c>
      <c r="C50" s="9">
        <v>2500</v>
      </c>
      <c r="D50" s="5"/>
      <c r="E50" s="5"/>
      <c r="F50" s="5"/>
      <c r="G50" s="5"/>
      <c r="H50" s="5"/>
    </row>
    <row r="51" spans="1:8" ht="15.75" customHeight="1" x14ac:dyDescent="0.2">
      <c r="A51" s="6" t="s">
        <v>147</v>
      </c>
      <c r="B51" s="10">
        <v>1000</v>
      </c>
      <c r="C51" s="10">
        <v>3000</v>
      </c>
      <c r="D51" s="7"/>
      <c r="E51" s="7"/>
      <c r="F51" s="7"/>
      <c r="G51" s="7"/>
      <c r="H51" s="7"/>
    </row>
    <row r="52" spans="1:8" ht="15.75" customHeight="1" x14ac:dyDescent="0.2">
      <c r="A52" s="4" t="s">
        <v>148</v>
      </c>
      <c r="B52" s="9">
        <v>2500</v>
      </c>
      <c r="C52" s="9">
        <v>7500</v>
      </c>
      <c r="D52" s="5" t="s">
        <v>92</v>
      </c>
      <c r="E52" s="5"/>
      <c r="F52" s="5"/>
      <c r="G52" s="5"/>
      <c r="H52" s="5"/>
    </row>
    <row r="53" spans="1:8" ht="7.5" customHeight="1" x14ac:dyDescent="0.2">
      <c r="A53" s="51"/>
      <c r="B53" s="51"/>
      <c r="C53" s="51"/>
      <c r="D53" s="51"/>
      <c r="E53" s="51"/>
      <c r="F53" s="51"/>
      <c r="G53" s="51"/>
      <c r="H53" s="51"/>
    </row>
    <row r="54" spans="1:8" ht="18" customHeight="1" x14ac:dyDescent="0.2">
      <c r="A54" s="52" t="s">
        <v>149</v>
      </c>
      <c r="B54" s="52"/>
      <c r="C54" s="52"/>
      <c r="D54" s="52"/>
      <c r="E54" s="52"/>
      <c r="F54" s="52"/>
      <c r="G54" s="52"/>
      <c r="H54" s="52"/>
    </row>
    <row r="55" spans="1:8" ht="15" customHeight="1" x14ac:dyDescent="0.2">
      <c r="A55" s="48" t="s">
        <v>150</v>
      </c>
      <c r="B55" s="48"/>
      <c r="C55" s="48"/>
      <c r="D55" s="48"/>
      <c r="E55" s="48"/>
      <c r="F55" s="48"/>
      <c r="G55" s="48"/>
      <c r="H55" s="48"/>
    </row>
    <row r="56" spans="1:8" ht="15" customHeight="1" x14ac:dyDescent="0.2">
      <c r="A56" s="48" t="s">
        <v>151</v>
      </c>
      <c r="B56" s="48"/>
      <c r="C56" s="48"/>
      <c r="D56" s="48"/>
      <c r="E56" s="48"/>
      <c r="F56" s="48"/>
      <c r="G56" s="48"/>
      <c r="H56" s="48"/>
    </row>
    <row r="57" spans="1:8" ht="15" customHeight="1" x14ac:dyDescent="0.2">
      <c r="A57" s="48" t="s">
        <v>152</v>
      </c>
      <c r="B57" s="48"/>
      <c r="C57" s="48"/>
      <c r="D57" s="48"/>
      <c r="E57" s="48"/>
      <c r="F57" s="48"/>
      <c r="G57" s="48"/>
      <c r="H57" s="48"/>
    </row>
    <row r="58" spans="1:8" ht="15.75" customHeight="1" x14ac:dyDescent="0.2">
      <c r="A58" s="49" t="s">
        <v>153</v>
      </c>
      <c r="B58" s="49"/>
      <c r="C58" s="49"/>
      <c r="D58" s="49"/>
      <c r="E58" s="49"/>
      <c r="F58" s="49"/>
      <c r="G58" s="49"/>
      <c r="H58" s="49"/>
    </row>
  </sheetData>
  <mergeCells count="16">
    <mergeCell ref="A1:H1"/>
    <mergeCell ref="A2:H2"/>
    <mergeCell ref="A3:H3"/>
    <mergeCell ref="A5:H5"/>
    <mergeCell ref="A13:H13"/>
    <mergeCell ref="A14:H14"/>
    <mergeCell ref="A18:H18"/>
    <mergeCell ref="A19:H19"/>
    <mergeCell ref="A39:H39"/>
    <mergeCell ref="A40:H40"/>
    <mergeCell ref="A58:H58"/>
    <mergeCell ref="A53:H53"/>
    <mergeCell ref="A54:H54"/>
    <mergeCell ref="A55:H55"/>
    <mergeCell ref="A56:H56"/>
    <mergeCell ref="A57:H5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2"/>
  <sheetViews>
    <sheetView showGridLines="0" zoomScaleNormal="100" workbookViewId="0">
      <pane ySplit="4" topLeftCell="A32" activePane="bottomLeft" state="frozen"/>
      <selection pane="bottomLeft" sqref="A1:H1"/>
    </sheetView>
  </sheetViews>
  <sheetFormatPr baseColWidth="10" defaultColWidth="8.6640625" defaultRowHeight="15" x14ac:dyDescent="0.2"/>
  <cols>
    <col min="1" max="1" width="40" customWidth="1"/>
    <col min="2" max="6" width="20" customWidth="1"/>
    <col min="7" max="8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  <c r="G1" s="53"/>
      <c r="H1" s="53"/>
    </row>
    <row r="2" spans="1:8" ht="24" customHeight="1" x14ac:dyDescent="0.2">
      <c r="A2" s="54" t="s">
        <v>154</v>
      </c>
      <c r="B2" s="54"/>
      <c r="C2" s="54"/>
      <c r="D2" s="54"/>
      <c r="E2" s="54"/>
      <c r="F2" s="54"/>
      <c r="G2" s="54"/>
      <c r="H2" s="54"/>
    </row>
    <row r="3" spans="1:8" ht="18" customHeight="1" x14ac:dyDescent="0.2">
      <c r="A3" s="55" t="s">
        <v>155</v>
      </c>
      <c r="B3" s="55"/>
      <c r="C3" s="55"/>
      <c r="D3" s="55"/>
      <c r="E3" s="55"/>
      <c r="F3" s="55"/>
      <c r="G3" s="55"/>
      <c r="H3" s="55"/>
    </row>
    <row r="5" spans="1:8" ht="19.5" customHeight="1" x14ac:dyDescent="0.2">
      <c r="A5" s="50" t="s">
        <v>62</v>
      </c>
      <c r="B5" s="50"/>
      <c r="C5" s="50"/>
      <c r="D5" s="50"/>
      <c r="E5" s="50"/>
      <c r="F5" s="50"/>
      <c r="G5" s="50"/>
      <c r="H5" s="50"/>
    </row>
    <row r="6" spans="1:8" ht="31.5" customHeight="1" x14ac:dyDescent="0.2">
      <c r="A6" s="3" t="s">
        <v>63</v>
      </c>
      <c r="B6" s="3" t="s">
        <v>156</v>
      </c>
      <c r="C6" s="3" t="s">
        <v>157</v>
      </c>
      <c r="D6" s="3" t="s">
        <v>158</v>
      </c>
      <c r="E6" s="3" t="s">
        <v>159</v>
      </c>
      <c r="F6" s="3" t="s">
        <v>68</v>
      </c>
      <c r="G6" s="3" t="s">
        <v>69</v>
      </c>
      <c r="H6" s="3"/>
    </row>
    <row r="7" spans="1:8" ht="15.75" customHeight="1" x14ac:dyDescent="0.2">
      <c r="A7" s="4" t="s">
        <v>70</v>
      </c>
      <c r="B7" s="5" t="s">
        <v>75</v>
      </c>
      <c r="C7" s="5" t="s">
        <v>160</v>
      </c>
      <c r="D7" s="5" t="s">
        <v>161</v>
      </c>
      <c r="E7" s="5" t="s">
        <v>162</v>
      </c>
      <c r="F7" s="5" t="s">
        <v>163</v>
      </c>
      <c r="G7" s="5"/>
      <c r="H7" s="5"/>
    </row>
    <row r="8" spans="1:8" ht="15.75" customHeight="1" x14ac:dyDescent="0.2">
      <c r="A8" s="6" t="s">
        <v>76</v>
      </c>
      <c r="B8" s="7" t="s">
        <v>164</v>
      </c>
      <c r="C8" s="7" t="s">
        <v>165</v>
      </c>
      <c r="D8" s="7" t="s">
        <v>166</v>
      </c>
      <c r="E8" s="7" t="s">
        <v>167</v>
      </c>
      <c r="F8" s="7" t="s">
        <v>81</v>
      </c>
      <c r="G8" s="7"/>
      <c r="H8" s="7"/>
    </row>
    <row r="9" spans="1:8" ht="15.75" customHeight="1" x14ac:dyDescent="0.2">
      <c r="A9" s="4" t="s">
        <v>82</v>
      </c>
      <c r="B9" s="9">
        <v>8500</v>
      </c>
      <c r="C9" s="9">
        <v>13000</v>
      </c>
      <c r="D9" s="9">
        <v>15500</v>
      </c>
      <c r="E9" s="9">
        <v>18000</v>
      </c>
      <c r="F9" s="5" t="s">
        <v>168</v>
      </c>
      <c r="G9" s="5"/>
      <c r="H9" s="5"/>
    </row>
    <row r="10" spans="1:8" ht="15.75" customHeight="1" x14ac:dyDescent="0.2">
      <c r="A10" s="6" t="s">
        <v>85</v>
      </c>
      <c r="B10" s="7" t="str">
        <f>IFERROR(B8*12,"—")</f>
        <v>—</v>
      </c>
      <c r="C10" s="7" t="str">
        <f>IFERROR(C8*12,"—")</f>
        <v>—</v>
      </c>
      <c r="D10" s="7" t="str">
        <f>IFERROR(D8*12,"—")</f>
        <v>—</v>
      </c>
      <c r="E10" s="7" t="str">
        <f>IFERROR(E8*12,"—")</f>
        <v>—</v>
      </c>
      <c r="F10" s="7" t="s">
        <v>169</v>
      </c>
      <c r="G10" s="7" t="s">
        <v>87</v>
      </c>
      <c r="H10" s="7"/>
    </row>
    <row r="11" spans="1:8" ht="15.75" customHeight="1" x14ac:dyDescent="0.2">
      <c r="A11" s="4" t="s">
        <v>88</v>
      </c>
      <c r="B11" s="9">
        <v>50000</v>
      </c>
      <c r="C11" s="9">
        <v>70000</v>
      </c>
      <c r="D11" s="9">
        <v>87500</v>
      </c>
      <c r="E11" s="9">
        <v>100000</v>
      </c>
      <c r="F11" s="5" t="s">
        <v>170</v>
      </c>
      <c r="G11" s="5"/>
      <c r="H11" s="5"/>
    </row>
    <row r="12" spans="1:8" ht="15.75" customHeight="1" x14ac:dyDescent="0.2">
      <c r="A12" s="6" t="s">
        <v>90</v>
      </c>
      <c r="B12" s="10">
        <v>25000</v>
      </c>
      <c r="C12" s="10">
        <v>40000</v>
      </c>
      <c r="D12" s="10">
        <v>50000</v>
      </c>
      <c r="E12" s="10">
        <v>60000</v>
      </c>
      <c r="F12" s="7" t="s">
        <v>171</v>
      </c>
      <c r="G12" s="7" t="s">
        <v>92</v>
      </c>
      <c r="H12" s="7"/>
    </row>
    <row r="13" spans="1:8" ht="7.5" customHeight="1" x14ac:dyDescent="0.2">
      <c r="A13" s="51"/>
      <c r="B13" s="51"/>
      <c r="C13" s="51"/>
      <c r="D13" s="51"/>
      <c r="E13" s="51"/>
      <c r="F13" s="51"/>
      <c r="G13" s="51"/>
      <c r="H13" s="51"/>
    </row>
    <row r="14" spans="1:8" ht="19.5" customHeight="1" x14ac:dyDescent="0.2">
      <c r="A14" s="50" t="s">
        <v>93</v>
      </c>
      <c r="B14" s="50"/>
      <c r="C14" s="50"/>
      <c r="D14" s="50"/>
      <c r="E14" s="50"/>
      <c r="F14" s="50"/>
      <c r="G14" s="50"/>
      <c r="H14" s="50"/>
    </row>
    <row r="15" spans="1:8" ht="31.5" customHeight="1" x14ac:dyDescent="0.2">
      <c r="A15" s="3" t="s">
        <v>94</v>
      </c>
      <c r="B15" s="3" t="s">
        <v>95</v>
      </c>
      <c r="C15" s="3" t="s">
        <v>96</v>
      </c>
      <c r="D15" s="3" t="s">
        <v>69</v>
      </c>
      <c r="E15" s="3"/>
      <c r="F15" s="3"/>
      <c r="G15" s="3"/>
      <c r="H15" s="3"/>
    </row>
    <row r="16" spans="1:8" ht="15.75" customHeight="1" x14ac:dyDescent="0.2">
      <c r="A16" s="4" t="s">
        <v>97</v>
      </c>
      <c r="B16" s="5" t="s">
        <v>172</v>
      </c>
      <c r="C16" s="5" t="s">
        <v>173</v>
      </c>
      <c r="D16" s="5" t="s">
        <v>174</v>
      </c>
      <c r="E16" s="5"/>
      <c r="F16" s="5"/>
      <c r="G16" s="5"/>
      <c r="H16" s="5"/>
    </row>
    <row r="17" spans="1:8" ht="15.75" customHeight="1" x14ac:dyDescent="0.2">
      <c r="A17" s="6" t="s">
        <v>101</v>
      </c>
      <c r="B17" s="7" t="s">
        <v>175</v>
      </c>
      <c r="C17" s="7" t="s">
        <v>103</v>
      </c>
      <c r="D17" s="7" t="s">
        <v>176</v>
      </c>
      <c r="E17" s="7"/>
      <c r="F17" s="7"/>
      <c r="G17" s="7"/>
      <c r="H17" s="7"/>
    </row>
    <row r="18" spans="1:8" ht="7.5" customHeight="1" x14ac:dyDescent="0.2">
      <c r="A18" s="51"/>
      <c r="B18" s="51"/>
      <c r="C18" s="51"/>
      <c r="D18" s="51"/>
      <c r="E18" s="51"/>
      <c r="F18" s="51"/>
      <c r="G18" s="51"/>
      <c r="H18" s="51"/>
    </row>
    <row r="19" spans="1:8" ht="19.5" customHeight="1" x14ac:dyDescent="0.2">
      <c r="A19" s="50" t="s">
        <v>177</v>
      </c>
      <c r="B19" s="50"/>
      <c r="C19" s="50"/>
      <c r="D19" s="50"/>
      <c r="E19" s="50"/>
      <c r="F19" s="50"/>
      <c r="G19" s="50"/>
      <c r="H19" s="50"/>
    </row>
    <row r="20" spans="1:8" ht="31.5" customHeight="1" x14ac:dyDescent="0.2">
      <c r="A20" s="3" t="s">
        <v>106</v>
      </c>
      <c r="B20" s="3" t="s">
        <v>107</v>
      </c>
      <c r="C20" s="3" t="s">
        <v>69</v>
      </c>
      <c r="D20" s="3"/>
      <c r="E20" s="3"/>
      <c r="F20" s="3"/>
      <c r="G20" s="3"/>
      <c r="H20" s="3"/>
    </row>
    <row r="21" spans="1:8" ht="15.75" customHeight="1" x14ac:dyDescent="0.2">
      <c r="A21" s="4" t="s">
        <v>178</v>
      </c>
      <c r="B21" s="11" t="s">
        <v>109</v>
      </c>
      <c r="C21" s="5"/>
      <c r="D21" s="5"/>
      <c r="E21" s="5"/>
      <c r="F21" s="5"/>
      <c r="G21" s="5"/>
      <c r="H21" s="5"/>
    </row>
    <row r="22" spans="1:8" ht="15.75" customHeight="1" x14ac:dyDescent="0.2">
      <c r="A22" s="6" t="s">
        <v>179</v>
      </c>
      <c r="B22" s="12" t="s">
        <v>109</v>
      </c>
      <c r="C22" s="7"/>
      <c r="D22" s="7"/>
      <c r="E22" s="7"/>
      <c r="F22" s="7"/>
      <c r="G22" s="7"/>
      <c r="H22" s="7"/>
    </row>
    <row r="23" spans="1:8" ht="15.75" customHeight="1" x14ac:dyDescent="0.2">
      <c r="A23" s="4" t="s">
        <v>180</v>
      </c>
      <c r="B23" s="11" t="s">
        <v>109</v>
      </c>
      <c r="C23" s="5"/>
      <c r="D23" s="5"/>
      <c r="E23" s="5"/>
      <c r="F23" s="5"/>
      <c r="G23" s="5"/>
      <c r="H23" s="5"/>
    </row>
    <row r="24" spans="1:8" ht="15.75" customHeight="1" x14ac:dyDescent="0.2">
      <c r="A24" s="6" t="s">
        <v>181</v>
      </c>
      <c r="B24" s="12" t="s">
        <v>109</v>
      </c>
      <c r="C24" s="7"/>
      <c r="D24" s="7"/>
      <c r="E24" s="7"/>
      <c r="F24" s="7"/>
      <c r="G24" s="7"/>
      <c r="H24" s="7"/>
    </row>
    <row r="25" spans="1:8" ht="15.75" customHeight="1" x14ac:dyDescent="0.2">
      <c r="A25" s="4" t="s">
        <v>137</v>
      </c>
      <c r="B25" s="11" t="s">
        <v>109</v>
      </c>
      <c r="C25" s="5" t="s">
        <v>182</v>
      </c>
      <c r="D25" s="5"/>
      <c r="E25" s="5"/>
      <c r="F25" s="5"/>
      <c r="G25" s="5"/>
      <c r="H25" s="5"/>
    </row>
    <row r="26" spans="1:8" ht="15.75" customHeight="1" x14ac:dyDescent="0.2">
      <c r="A26" s="6" t="s">
        <v>138</v>
      </c>
      <c r="B26" s="12" t="s">
        <v>109</v>
      </c>
      <c r="C26" s="7"/>
      <c r="D26" s="7"/>
      <c r="E26" s="7"/>
      <c r="F26" s="7"/>
      <c r="G26" s="7"/>
      <c r="H26" s="7"/>
    </row>
    <row r="27" spans="1:8" ht="15.75" customHeight="1" x14ac:dyDescent="0.2">
      <c r="A27" s="4" t="s">
        <v>127</v>
      </c>
      <c r="B27" s="11" t="s">
        <v>109</v>
      </c>
      <c r="C27" s="5"/>
      <c r="D27" s="5"/>
      <c r="E27" s="5"/>
      <c r="F27" s="5"/>
      <c r="G27" s="5"/>
      <c r="H27" s="5"/>
    </row>
    <row r="28" spans="1:8" ht="15.75" customHeight="1" x14ac:dyDescent="0.2">
      <c r="A28" s="6" t="s">
        <v>139</v>
      </c>
      <c r="B28" s="12" t="s">
        <v>109</v>
      </c>
      <c r="C28" s="7"/>
      <c r="D28" s="7"/>
      <c r="E28" s="7"/>
      <c r="F28" s="7"/>
      <c r="G28" s="7"/>
      <c r="H28" s="7"/>
    </row>
    <row r="29" spans="1:8" ht="15.75" customHeight="1" x14ac:dyDescent="0.2">
      <c r="A29" s="4" t="s">
        <v>140</v>
      </c>
      <c r="B29" s="11" t="s">
        <v>109</v>
      </c>
      <c r="C29" s="5"/>
      <c r="D29" s="5"/>
      <c r="E29" s="5"/>
      <c r="F29" s="5"/>
      <c r="G29" s="5"/>
      <c r="H29" s="5"/>
    </row>
    <row r="30" spans="1:8" ht="15.75" customHeight="1" x14ac:dyDescent="0.2">
      <c r="A30" s="6" t="s">
        <v>143</v>
      </c>
      <c r="B30" s="12" t="s">
        <v>109</v>
      </c>
      <c r="C30" s="7"/>
      <c r="D30" s="7"/>
      <c r="E30" s="7"/>
      <c r="F30" s="7"/>
      <c r="G30" s="7"/>
      <c r="H30" s="7"/>
    </row>
    <row r="31" spans="1:8" ht="15.75" customHeight="1" x14ac:dyDescent="0.2">
      <c r="A31" s="4" t="s">
        <v>183</v>
      </c>
      <c r="B31" s="11" t="s">
        <v>109</v>
      </c>
      <c r="C31" s="5"/>
      <c r="D31" s="5"/>
      <c r="E31" s="5"/>
      <c r="F31" s="5"/>
      <c r="G31" s="5"/>
      <c r="H31" s="5"/>
    </row>
    <row r="32" spans="1:8" ht="15.75" customHeight="1" x14ac:dyDescent="0.2">
      <c r="A32" s="6" t="s">
        <v>144</v>
      </c>
      <c r="B32" s="12" t="s">
        <v>109</v>
      </c>
      <c r="C32" s="7"/>
      <c r="D32" s="7"/>
      <c r="E32" s="7"/>
      <c r="F32" s="7"/>
      <c r="G32" s="7"/>
      <c r="H32" s="7"/>
    </row>
    <row r="33" spans="1:8" ht="15.75" customHeight="1" x14ac:dyDescent="0.2">
      <c r="A33" s="4" t="s">
        <v>145</v>
      </c>
      <c r="B33" s="11" t="s">
        <v>109</v>
      </c>
      <c r="C33" s="5"/>
      <c r="D33" s="5"/>
      <c r="E33" s="5"/>
      <c r="F33" s="5"/>
      <c r="G33" s="5"/>
      <c r="H33" s="5"/>
    </row>
    <row r="34" spans="1:8" ht="15.75" customHeight="1" x14ac:dyDescent="0.2">
      <c r="A34" s="6" t="s">
        <v>184</v>
      </c>
      <c r="B34" s="12" t="s">
        <v>109</v>
      </c>
      <c r="C34" s="7"/>
      <c r="D34" s="7"/>
      <c r="E34" s="7"/>
      <c r="F34" s="7"/>
      <c r="G34" s="7"/>
      <c r="H34" s="7"/>
    </row>
    <row r="35" spans="1:8" ht="15.75" customHeight="1" x14ac:dyDescent="0.2">
      <c r="A35" s="4" t="s">
        <v>185</v>
      </c>
      <c r="B35" s="11" t="s">
        <v>109</v>
      </c>
      <c r="C35" s="5"/>
      <c r="D35" s="5"/>
      <c r="E35" s="5"/>
      <c r="F35" s="5"/>
      <c r="G35" s="5"/>
      <c r="H35" s="5"/>
    </row>
    <row r="36" spans="1:8" ht="15.75" customHeight="1" x14ac:dyDescent="0.2">
      <c r="A36" s="6" t="s">
        <v>130</v>
      </c>
      <c r="B36" s="12" t="s">
        <v>109</v>
      </c>
      <c r="C36" s="7"/>
      <c r="D36" s="7"/>
      <c r="E36" s="7"/>
      <c r="F36" s="7"/>
      <c r="G36" s="7"/>
      <c r="H36" s="7"/>
    </row>
    <row r="37" spans="1:8" ht="15.75" customHeight="1" x14ac:dyDescent="0.2">
      <c r="A37" s="4" t="s">
        <v>186</v>
      </c>
      <c r="B37" s="11" t="s">
        <v>109</v>
      </c>
      <c r="C37" s="5"/>
      <c r="D37" s="5"/>
      <c r="E37" s="5"/>
      <c r="F37" s="5"/>
      <c r="G37" s="5"/>
      <c r="H37" s="5"/>
    </row>
    <row r="38" spans="1:8" ht="15.75" customHeight="1" x14ac:dyDescent="0.2">
      <c r="A38" s="6" t="s">
        <v>132</v>
      </c>
      <c r="B38" s="12" t="s">
        <v>109</v>
      </c>
      <c r="C38" s="7"/>
      <c r="D38" s="7"/>
      <c r="E38" s="7"/>
      <c r="F38" s="7"/>
      <c r="G38" s="7"/>
      <c r="H38" s="7"/>
    </row>
    <row r="39" spans="1:8" ht="15.75" customHeight="1" x14ac:dyDescent="0.2">
      <c r="A39" s="4" t="s">
        <v>147</v>
      </c>
      <c r="B39" s="11" t="s">
        <v>109</v>
      </c>
      <c r="C39" s="11" t="s">
        <v>187</v>
      </c>
      <c r="D39" s="5"/>
      <c r="E39" s="5"/>
      <c r="F39" s="5"/>
      <c r="G39" s="5"/>
      <c r="H39" s="5"/>
    </row>
    <row r="40" spans="1:8" ht="7.5" customHeight="1" x14ac:dyDescent="0.2">
      <c r="A40" s="51"/>
      <c r="B40" s="51"/>
      <c r="C40" s="51"/>
      <c r="D40" s="51"/>
      <c r="E40" s="51"/>
      <c r="F40" s="51"/>
      <c r="G40" s="51"/>
      <c r="H40" s="51"/>
    </row>
    <row r="41" spans="1:8" ht="19.5" customHeight="1" x14ac:dyDescent="0.2">
      <c r="A41" s="50" t="s">
        <v>188</v>
      </c>
      <c r="B41" s="50"/>
      <c r="C41" s="50"/>
      <c r="D41" s="50"/>
      <c r="E41" s="50"/>
      <c r="F41" s="50"/>
      <c r="G41" s="50"/>
      <c r="H41" s="50"/>
    </row>
    <row r="42" spans="1:8" ht="31.5" customHeight="1" x14ac:dyDescent="0.2">
      <c r="A42" s="3" t="s">
        <v>106</v>
      </c>
      <c r="B42" s="3" t="s">
        <v>189</v>
      </c>
      <c r="C42" s="3" t="s">
        <v>135</v>
      </c>
      <c r="D42" s="3" t="s">
        <v>136</v>
      </c>
      <c r="E42" s="3" t="s">
        <v>69</v>
      </c>
      <c r="F42" s="3"/>
      <c r="G42" s="3"/>
      <c r="H42" s="3"/>
    </row>
    <row r="43" spans="1:8" ht="15.75" customHeight="1" x14ac:dyDescent="0.2">
      <c r="A43" s="4" t="s">
        <v>141</v>
      </c>
      <c r="B43" s="14" t="s">
        <v>123</v>
      </c>
      <c r="C43" s="9">
        <v>2500</v>
      </c>
      <c r="D43" s="9">
        <v>6000</v>
      </c>
      <c r="E43" s="5" t="s">
        <v>190</v>
      </c>
      <c r="F43" s="5"/>
      <c r="G43" s="5"/>
      <c r="H43" s="5"/>
    </row>
    <row r="44" spans="1:8" ht="15.75" customHeight="1" x14ac:dyDescent="0.2">
      <c r="A44" s="6" t="s">
        <v>191</v>
      </c>
      <c r="B44" s="13" t="s">
        <v>123</v>
      </c>
      <c r="C44" s="10">
        <v>1500</v>
      </c>
      <c r="D44" s="10">
        <v>4000</v>
      </c>
      <c r="E44" s="7"/>
      <c r="F44" s="7"/>
      <c r="G44" s="7"/>
      <c r="H44" s="7"/>
    </row>
    <row r="45" spans="1:8" ht="15.75" customHeight="1" x14ac:dyDescent="0.2">
      <c r="A45" s="4" t="s">
        <v>192</v>
      </c>
      <c r="B45" s="14" t="s">
        <v>123</v>
      </c>
      <c r="C45" s="9">
        <v>1000</v>
      </c>
      <c r="D45" s="9">
        <v>3500</v>
      </c>
      <c r="E45" s="5"/>
      <c r="F45" s="5"/>
      <c r="G45" s="5"/>
      <c r="H45" s="5"/>
    </row>
    <row r="46" spans="1:8" ht="15.75" customHeight="1" x14ac:dyDescent="0.2">
      <c r="A46" s="6" t="s">
        <v>193</v>
      </c>
      <c r="B46" s="13" t="s">
        <v>123</v>
      </c>
      <c r="C46" s="10">
        <v>10000</v>
      </c>
      <c r="D46" s="10">
        <v>25000</v>
      </c>
      <c r="E46" s="7" t="s">
        <v>92</v>
      </c>
      <c r="F46" s="7"/>
      <c r="G46" s="7"/>
      <c r="H46" s="7"/>
    </row>
    <row r="47" spans="1:8" ht="15.75" customHeight="1" x14ac:dyDescent="0.2">
      <c r="A47" s="4" t="s">
        <v>148</v>
      </c>
      <c r="B47" s="14" t="s">
        <v>123</v>
      </c>
      <c r="C47" s="9">
        <v>5000</v>
      </c>
      <c r="D47" s="9">
        <v>15000</v>
      </c>
      <c r="E47" s="5" t="s">
        <v>92</v>
      </c>
      <c r="F47" s="5"/>
      <c r="G47" s="5"/>
      <c r="H47" s="5"/>
    </row>
    <row r="48" spans="1:8" ht="15.75" customHeight="1" x14ac:dyDescent="0.2">
      <c r="A48" s="6" t="s">
        <v>194</v>
      </c>
      <c r="B48" s="15" t="s">
        <v>195</v>
      </c>
      <c r="C48" s="10">
        <v>2500</v>
      </c>
      <c r="D48" s="10">
        <v>7500</v>
      </c>
      <c r="E48" s="7"/>
      <c r="F48" s="7"/>
      <c r="G48" s="7"/>
      <c r="H48" s="7"/>
    </row>
    <row r="49" spans="1:8" ht="15.75" customHeight="1" x14ac:dyDescent="0.2">
      <c r="A49" s="4" t="s">
        <v>196</v>
      </c>
      <c r="B49" s="16" t="s">
        <v>195</v>
      </c>
      <c r="C49" s="9">
        <v>2500</v>
      </c>
      <c r="D49" s="9">
        <v>7500</v>
      </c>
      <c r="E49" s="5"/>
      <c r="F49" s="5"/>
      <c r="G49" s="5"/>
      <c r="H49" s="5"/>
    </row>
    <row r="50" spans="1:8" ht="15.75" customHeight="1" x14ac:dyDescent="0.2">
      <c r="A50" s="6" t="s">
        <v>197</v>
      </c>
      <c r="B50" s="15" t="s">
        <v>195</v>
      </c>
      <c r="C50" s="10">
        <v>2000</v>
      </c>
      <c r="D50" s="10">
        <v>6000</v>
      </c>
      <c r="E50" s="7"/>
      <c r="F50" s="7"/>
      <c r="G50" s="7"/>
      <c r="H50" s="7"/>
    </row>
    <row r="51" spans="1:8" ht="15.75" customHeight="1" x14ac:dyDescent="0.2">
      <c r="A51" s="4" t="s">
        <v>198</v>
      </c>
      <c r="B51" s="16" t="s">
        <v>195</v>
      </c>
      <c r="C51" s="9">
        <v>1500</v>
      </c>
      <c r="D51" s="9">
        <v>5000</v>
      </c>
      <c r="E51" s="5"/>
      <c r="F51" s="5"/>
      <c r="G51" s="5"/>
      <c r="H51" s="5"/>
    </row>
    <row r="52" spans="1:8" ht="15.75" customHeight="1" x14ac:dyDescent="0.2">
      <c r="A52" s="6" t="s">
        <v>199</v>
      </c>
      <c r="B52" s="15" t="s">
        <v>195</v>
      </c>
      <c r="C52" s="10">
        <v>1500</v>
      </c>
      <c r="D52" s="10">
        <v>5000</v>
      </c>
      <c r="E52" s="7"/>
      <c r="F52" s="7"/>
      <c r="G52" s="7"/>
      <c r="H52" s="7"/>
    </row>
    <row r="53" spans="1:8" ht="15.75" customHeight="1" x14ac:dyDescent="0.2">
      <c r="A53" s="4" t="s">
        <v>200</v>
      </c>
      <c r="B53" s="16" t="s">
        <v>195</v>
      </c>
      <c r="C53" s="9">
        <v>1500</v>
      </c>
      <c r="D53" s="9">
        <v>5000</v>
      </c>
      <c r="E53" s="5"/>
      <c r="F53" s="5"/>
      <c r="G53" s="5"/>
      <c r="H53" s="5"/>
    </row>
    <row r="54" spans="1:8" ht="15.75" customHeight="1" x14ac:dyDescent="0.2">
      <c r="A54" s="6" t="s">
        <v>201</v>
      </c>
      <c r="B54" s="15" t="s">
        <v>195</v>
      </c>
      <c r="C54" s="10">
        <v>1500</v>
      </c>
      <c r="D54" s="10">
        <v>5000</v>
      </c>
      <c r="E54" s="7"/>
      <c r="F54" s="7"/>
      <c r="G54" s="7"/>
      <c r="H54" s="7"/>
    </row>
    <row r="55" spans="1:8" ht="15.75" customHeight="1" x14ac:dyDescent="0.2">
      <c r="A55" s="4" t="s">
        <v>202</v>
      </c>
      <c r="B55" s="16" t="s">
        <v>195</v>
      </c>
      <c r="C55" s="9">
        <v>1500</v>
      </c>
      <c r="D55" s="9">
        <v>5000</v>
      </c>
      <c r="E55" s="5"/>
      <c r="F55" s="5"/>
      <c r="G55" s="5"/>
      <c r="H55" s="5"/>
    </row>
    <row r="56" spans="1:8" ht="15.75" customHeight="1" x14ac:dyDescent="0.2">
      <c r="A56" s="6" t="s">
        <v>203</v>
      </c>
      <c r="B56" s="15" t="s">
        <v>195</v>
      </c>
      <c r="C56" s="10">
        <v>1500</v>
      </c>
      <c r="D56" s="10">
        <v>5000</v>
      </c>
      <c r="E56" s="7"/>
      <c r="F56" s="7"/>
      <c r="G56" s="7"/>
      <c r="H56" s="7"/>
    </row>
    <row r="57" spans="1:8" ht="7.5" customHeight="1" x14ac:dyDescent="0.2">
      <c r="A57" s="51"/>
      <c r="B57" s="51"/>
      <c r="C57" s="51"/>
      <c r="D57" s="51"/>
      <c r="E57" s="51"/>
      <c r="F57" s="51"/>
      <c r="G57" s="51"/>
      <c r="H57" s="51"/>
    </row>
    <row r="58" spans="1:8" ht="18" customHeight="1" x14ac:dyDescent="0.2">
      <c r="A58" s="52" t="s">
        <v>204</v>
      </c>
      <c r="B58" s="52"/>
      <c r="C58" s="52"/>
      <c r="D58" s="52"/>
      <c r="E58" s="52"/>
      <c r="F58" s="52"/>
      <c r="G58" s="52"/>
      <c r="H58" s="52"/>
    </row>
    <row r="59" spans="1:8" ht="15" customHeight="1" x14ac:dyDescent="0.2">
      <c r="A59" s="48" t="s">
        <v>205</v>
      </c>
      <c r="B59" s="48"/>
      <c r="C59" s="48"/>
      <c r="D59" s="48"/>
      <c r="E59" s="48"/>
      <c r="F59" s="48"/>
      <c r="G59" s="48"/>
      <c r="H59" s="48"/>
    </row>
    <row r="60" spans="1:8" ht="15" customHeight="1" x14ac:dyDescent="0.2">
      <c r="A60" s="48" t="s">
        <v>206</v>
      </c>
      <c r="B60" s="48"/>
      <c r="C60" s="48"/>
      <c r="D60" s="48"/>
      <c r="E60" s="48"/>
      <c r="F60" s="48"/>
      <c r="G60" s="48"/>
      <c r="H60" s="48"/>
    </row>
    <row r="61" spans="1:8" ht="15" customHeight="1" x14ac:dyDescent="0.2">
      <c r="A61" s="48" t="s">
        <v>207</v>
      </c>
      <c r="B61" s="48"/>
      <c r="C61" s="48"/>
      <c r="D61" s="48"/>
      <c r="E61" s="48"/>
      <c r="F61" s="48"/>
      <c r="G61" s="48"/>
      <c r="H61" s="48"/>
    </row>
    <row r="62" spans="1:8" ht="15.75" customHeight="1" x14ac:dyDescent="0.2">
      <c r="A62" s="49" t="s">
        <v>208</v>
      </c>
      <c r="B62" s="49"/>
      <c r="C62" s="49"/>
      <c r="D62" s="49"/>
      <c r="E62" s="49"/>
      <c r="F62" s="49"/>
      <c r="G62" s="49"/>
      <c r="H62" s="49"/>
    </row>
  </sheetData>
  <mergeCells count="16">
    <mergeCell ref="A1:H1"/>
    <mergeCell ref="A2:H2"/>
    <mergeCell ref="A3:H3"/>
    <mergeCell ref="A5:H5"/>
    <mergeCell ref="A13:H13"/>
    <mergeCell ref="A14:H14"/>
    <mergeCell ref="A18:H18"/>
    <mergeCell ref="A19:H19"/>
    <mergeCell ref="A40:H40"/>
    <mergeCell ref="A41:H41"/>
    <mergeCell ref="A62:H62"/>
    <mergeCell ref="A57:H57"/>
    <mergeCell ref="A58:H58"/>
    <mergeCell ref="A59:H59"/>
    <mergeCell ref="A60:H60"/>
    <mergeCell ref="A61:H6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9"/>
  <sheetViews>
    <sheetView showGridLines="0" zoomScaleNormal="100" workbookViewId="0">
      <pane ySplit="4" topLeftCell="A12" activePane="bottomLeft" state="frozen"/>
      <selection pane="bottomLeft" sqref="A1:H1"/>
    </sheetView>
  </sheetViews>
  <sheetFormatPr baseColWidth="10" defaultColWidth="8.6640625" defaultRowHeight="15" x14ac:dyDescent="0.2"/>
  <cols>
    <col min="1" max="1" width="40" customWidth="1"/>
    <col min="2" max="8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  <c r="G1" s="53"/>
      <c r="H1" s="53"/>
    </row>
    <row r="2" spans="1:8" ht="24" customHeight="1" x14ac:dyDescent="0.2">
      <c r="A2" s="54" t="s">
        <v>209</v>
      </c>
      <c r="B2" s="54"/>
      <c r="C2" s="54"/>
      <c r="D2" s="54"/>
      <c r="E2" s="54"/>
      <c r="F2" s="54"/>
      <c r="G2" s="54"/>
      <c r="H2" s="54"/>
    </row>
    <row r="3" spans="1:8" ht="18" customHeight="1" x14ac:dyDescent="0.2">
      <c r="A3" s="55" t="s">
        <v>210</v>
      </c>
      <c r="B3" s="55"/>
      <c r="C3" s="55"/>
      <c r="D3" s="55"/>
      <c r="E3" s="55"/>
      <c r="F3" s="55"/>
      <c r="G3" s="55"/>
      <c r="H3" s="55"/>
    </row>
    <row r="5" spans="1:8" ht="19.5" customHeight="1" x14ac:dyDescent="0.2">
      <c r="A5" s="50" t="s">
        <v>62</v>
      </c>
      <c r="B5" s="50"/>
      <c r="C5" s="50"/>
      <c r="D5" s="50"/>
      <c r="E5" s="50"/>
      <c r="F5" s="50"/>
      <c r="G5" s="50"/>
      <c r="H5" s="50"/>
    </row>
    <row r="6" spans="1:8" ht="31.5" customHeight="1" x14ac:dyDescent="0.2">
      <c r="A6" s="3" t="s">
        <v>63</v>
      </c>
      <c r="B6" s="3" t="s">
        <v>211</v>
      </c>
      <c r="C6" s="3" t="s">
        <v>212</v>
      </c>
      <c r="D6" s="3" t="s">
        <v>213</v>
      </c>
      <c r="E6" s="3" t="s">
        <v>214</v>
      </c>
      <c r="F6" s="3" t="s">
        <v>68</v>
      </c>
      <c r="G6" s="3" t="s">
        <v>69</v>
      </c>
      <c r="H6" s="3"/>
    </row>
    <row r="7" spans="1:8" ht="15.75" customHeight="1" x14ac:dyDescent="0.2">
      <c r="A7" s="4" t="s">
        <v>70</v>
      </c>
      <c r="B7" s="5" t="s">
        <v>163</v>
      </c>
      <c r="C7" s="5" t="s">
        <v>215</v>
      </c>
      <c r="D7" s="5" t="s">
        <v>216</v>
      </c>
      <c r="E7" s="5" t="s">
        <v>217</v>
      </c>
      <c r="F7" s="5" t="s">
        <v>218</v>
      </c>
      <c r="G7" s="5"/>
      <c r="H7" s="5"/>
    </row>
    <row r="8" spans="1:8" ht="15.75" customHeight="1" x14ac:dyDescent="0.2">
      <c r="A8" s="6" t="s">
        <v>76</v>
      </c>
      <c r="B8" s="7" t="s">
        <v>219</v>
      </c>
      <c r="C8" s="7" t="s">
        <v>220</v>
      </c>
      <c r="D8" s="7" t="s">
        <v>221</v>
      </c>
      <c r="E8" s="7" t="s">
        <v>222</v>
      </c>
      <c r="F8" s="7" t="s">
        <v>81</v>
      </c>
      <c r="G8" s="7"/>
      <c r="H8" s="7"/>
    </row>
    <row r="9" spans="1:8" ht="15.75" customHeight="1" x14ac:dyDescent="0.2">
      <c r="A9" s="4" t="s">
        <v>82</v>
      </c>
      <c r="B9" s="9">
        <v>22500</v>
      </c>
      <c r="C9" s="9">
        <v>31000</v>
      </c>
      <c r="D9" s="9">
        <v>40000</v>
      </c>
      <c r="E9" s="9">
        <v>50000</v>
      </c>
      <c r="F9" s="5" t="s">
        <v>223</v>
      </c>
      <c r="G9" s="5"/>
      <c r="H9" s="5"/>
    </row>
    <row r="10" spans="1:8" ht="15.75" customHeight="1" x14ac:dyDescent="0.2">
      <c r="A10" s="6" t="s">
        <v>85</v>
      </c>
      <c r="B10" s="7" t="str">
        <f>IFERROR(B8*12,"—")</f>
        <v>—</v>
      </c>
      <c r="C10" s="7" t="str">
        <f>IFERROR(C8*12,"—")</f>
        <v>—</v>
      </c>
      <c r="D10" s="7" t="str">
        <f>IFERROR(D8*12,"—")</f>
        <v>—</v>
      </c>
      <c r="E10" s="7" t="str">
        <f>IFERROR(E8*12,"—")</f>
        <v>—</v>
      </c>
      <c r="F10" s="7" t="s">
        <v>224</v>
      </c>
      <c r="G10" s="7" t="s">
        <v>87</v>
      </c>
      <c r="H10" s="7"/>
    </row>
    <row r="11" spans="1:8" ht="15.75" customHeight="1" x14ac:dyDescent="0.2">
      <c r="A11" s="4" t="s">
        <v>225</v>
      </c>
      <c r="B11" s="9">
        <v>100000</v>
      </c>
      <c r="C11" s="9">
        <v>150000</v>
      </c>
      <c r="D11" s="9">
        <v>200000</v>
      </c>
      <c r="E11" s="9">
        <v>250000</v>
      </c>
      <c r="F11" s="5" t="s">
        <v>226</v>
      </c>
      <c r="G11" s="5" t="s">
        <v>227</v>
      </c>
      <c r="H11" s="5"/>
    </row>
    <row r="12" spans="1:8" ht="15.75" customHeight="1" x14ac:dyDescent="0.2">
      <c r="A12" s="6" t="s">
        <v>90</v>
      </c>
      <c r="B12" s="10">
        <v>75000</v>
      </c>
      <c r="C12" s="10">
        <v>100000</v>
      </c>
      <c r="D12" s="10">
        <v>125000</v>
      </c>
      <c r="E12" s="10">
        <v>150000</v>
      </c>
      <c r="F12" s="7" t="s">
        <v>228</v>
      </c>
      <c r="G12" s="7" t="s">
        <v>92</v>
      </c>
      <c r="H12" s="7"/>
    </row>
    <row r="13" spans="1:8" ht="7.5" customHeight="1" x14ac:dyDescent="0.2">
      <c r="A13" s="51"/>
      <c r="B13" s="51"/>
      <c r="C13" s="51"/>
      <c r="D13" s="51"/>
      <c r="E13" s="51"/>
      <c r="F13" s="51"/>
      <c r="G13" s="51"/>
      <c r="H13" s="51"/>
    </row>
    <row r="14" spans="1:8" ht="19.5" customHeight="1" x14ac:dyDescent="0.2">
      <c r="A14" s="50" t="s">
        <v>93</v>
      </c>
      <c r="B14" s="50"/>
      <c r="C14" s="50"/>
      <c r="D14" s="50"/>
      <c r="E14" s="50"/>
      <c r="F14" s="50"/>
      <c r="G14" s="50"/>
      <c r="H14" s="50"/>
    </row>
    <row r="15" spans="1:8" ht="31.5" customHeight="1" x14ac:dyDescent="0.2">
      <c r="A15" s="3" t="s">
        <v>94</v>
      </c>
      <c r="B15" s="3" t="s">
        <v>187</v>
      </c>
      <c r="C15" s="3" t="s">
        <v>96</v>
      </c>
      <c r="D15" s="3" t="s">
        <v>69</v>
      </c>
      <c r="E15" s="3"/>
      <c r="F15" s="3"/>
      <c r="G15" s="3"/>
      <c r="H15" s="3"/>
    </row>
    <row r="16" spans="1:8" ht="15.75" customHeight="1" x14ac:dyDescent="0.2">
      <c r="A16" s="4" t="s">
        <v>97</v>
      </c>
      <c r="B16" s="5" t="s">
        <v>229</v>
      </c>
      <c r="C16" s="5" t="s">
        <v>103</v>
      </c>
      <c r="D16" s="5" t="s">
        <v>230</v>
      </c>
      <c r="E16" s="5"/>
      <c r="F16" s="5"/>
      <c r="G16" s="5"/>
      <c r="H16" s="5"/>
    </row>
    <row r="17" spans="1:8" ht="15.75" customHeight="1" x14ac:dyDescent="0.2">
      <c r="A17" s="6" t="s">
        <v>231</v>
      </c>
      <c r="B17" s="7" t="s">
        <v>232</v>
      </c>
      <c r="C17" s="7" t="s">
        <v>233</v>
      </c>
      <c r="D17" s="7" t="s">
        <v>234</v>
      </c>
      <c r="E17" s="7"/>
      <c r="F17" s="7"/>
      <c r="G17" s="7"/>
      <c r="H17" s="7"/>
    </row>
    <row r="18" spans="1:8" ht="7.5" customHeight="1" x14ac:dyDescent="0.2">
      <c r="A18" s="51"/>
      <c r="B18" s="51"/>
      <c r="C18" s="51"/>
      <c r="D18" s="51"/>
      <c r="E18" s="51"/>
      <c r="F18" s="51"/>
      <c r="G18" s="51"/>
      <c r="H18" s="51"/>
    </row>
    <row r="19" spans="1:8" ht="19.5" customHeight="1" x14ac:dyDescent="0.2">
      <c r="A19" s="50" t="s">
        <v>235</v>
      </c>
      <c r="B19" s="50"/>
      <c r="C19" s="50"/>
      <c r="D19" s="50"/>
      <c r="E19" s="50"/>
      <c r="F19" s="50"/>
      <c r="G19" s="50"/>
      <c r="H19" s="50"/>
    </row>
    <row r="20" spans="1:8" ht="31.5" customHeight="1" x14ac:dyDescent="0.2">
      <c r="A20" s="3" t="s">
        <v>106</v>
      </c>
      <c r="B20" s="3" t="s">
        <v>107</v>
      </c>
      <c r="C20" s="3" t="s">
        <v>69</v>
      </c>
      <c r="D20" s="3"/>
      <c r="E20" s="3"/>
      <c r="F20" s="3"/>
      <c r="G20" s="3"/>
      <c r="H20" s="3"/>
    </row>
    <row r="21" spans="1:8" ht="15.75" customHeight="1" x14ac:dyDescent="0.2">
      <c r="A21" s="4" t="s">
        <v>194</v>
      </c>
      <c r="B21" s="11" t="s">
        <v>109</v>
      </c>
      <c r="C21" s="5"/>
      <c r="D21" s="5"/>
      <c r="E21" s="5"/>
      <c r="F21" s="5"/>
      <c r="G21" s="5"/>
      <c r="H21" s="5"/>
    </row>
    <row r="22" spans="1:8" ht="15.75" customHeight="1" x14ac:dyDescent="0.2">
      <c r="A22" s="6" t="s">
        <v>196</v>
      </c>
      <c r="B22" s="12" t="s">
        <v>109</v>
      </c>
      <c r="C22" s="7"/>
      <c r="D22" s="7"/>
      <c r="E22" s="7"/>
      <c r="F22" s="7"/>
      <c r="G22" s="7"/>
      <c r="H22" s="7"/>
    </row>
    <row r="23" spans="1:8" ht="15.75" customHeight="1" x14ac:dyDescent="0.2">
      <c r="A23" s="4" t="s">
        <v>197</v>
      </c>
      <c r="B23" s="11" t="s">
        <v>109</v>
      </c>
      <c r="C23" s="5"/>
      <c r="D23" s="5"/>
      <c r="E23" s="5"/>
      <c r="F23" s="5"/>
      <c r="G23" s="5"/>
      <c r="H23" s="5"/>
    </row>
    <row r="24" spans="1:8" ht="15.75" customHeight="1" x14ac:dyDescent="0.2">
      <c r="A24" s="6" t="s">
        <v>191</v>
      </c>
      <c r="B24" s="12" t="s">
        <v>109</v>
      </c>
      <c r="C24" s="7"/>
      <c r="D24" s="7"/>
      <c r="E24" s="7"/>
      <c r="F24" s="7"/>
      <c r="G24" s="7"/>
      <c r="H24" s="7"/>
    </row>
    <row r="25" spans="1:8" ht="15.75" customHeight="1" x14ac:dyDescent="0.2">
      <c r="A25" s="4" t="s">
        <v>236</v>
      </c>
      <c r="B25" s="11" t="s">
        <v>109</v>
      </c>
      <c r="C25" s="5"/>
      <c r="D25" s="5"/>
      <c r="E25" s="5"/>
      <c r="F25" s="5"/>
      <c r="G25" s="5"/>
      <c r="H25" s="5"/>
    </row>
    <row r="26" spans="1:8" ht="15.75" customHeight="1" x14ac:dyDescent="0.2">
      <c r="A26" s="6" t="s">
        <v>198</v>
      </c>
      <c r="B26" s="12" t="s">
        <v>109</v>
      </c>
      <c r="C26" s="7"/>
      <c r="D26" s="7"/>
      <c r="E26" s="7"/>
      <c r="F26" s="7"/>
      <c r="G26" s="7"/>
      <c r="H26" s="7"/>
    </row>
    <row r="27" spans="1:8" ht="15.75" customHeight="1" x14ac:dyDescent="0.2">
      <c r="A27" s="4" t="s">
        <v>192</v>
      </c>
      <c r="B27" s="11" t="s">
        <v>109</v>
      </c>
      <c r="C27" s="5"/>
      <c r="D27" s="5"/>
      <c r="E27" s="5"/>
      <c r="F27" s="5"/>
      <c r="G27" s="5"/>
      <c r="H27" s="5"/>
    </row>
    <row r="28" spans="1:8" ht="15.75" customHeight="1" x14ac:dyDescent="0.2">
      <c r="A28" s="6" t="s">
        <v>199</v>
      </c>
      <c r="B28" s="12" t="s">
        <v>109</v>
      </c>
      <c r="C28" s="7"/>
      <c r="D28" s="7"/>
      <c r="E28" s="7"/>
      <c r="F28" s="7"/>
      <c r="G28" s="7"/>
      <c r="H28" s="7"/>
    </row>
    <row r="29" spans="1:8" ht="15.75" customHeight="1" x14ac:dyDescent="0.2">
      <c r="A29" s="4" t="s">
        <v>200</v>
      </c>
      <c r="B29" s="11" t="s">
        <v>109</v>
      </c>
      <c r="C29" s="5"/>
      <c r="D29" s="5"/>
      <c r="E29" s="5"/>
      <c r="F29" s="5"/>
      <c r="G29" s="5"/>
      <c r="H29" s="5"/>
    </row>
    <row r="30" spans="1:8" ht="15.75" customHeight="1" x14ac:dyDescent="0.2">
      <c r="A30" s="6" t="s">
        <v>201</v>
      </c>
      <c r="B30" s="12" t="s">
        <v>109</v>
      </c>
      <c r="C30" s="7"/>
      <c r="D30" s="7"/>
      <c r="E30" s="7"/>
      <c r="F30" s="7"/>
      <c r="G30" s="7"/>
      <c r="H30" s="7"/>
    </row>
    <row r="31" spans="1:8" ht="15.75" customHeight="1" x14ac:dyDescent="0.2">
      <c r="A31" s="4" t="s">
        <v>202</v>
      </c>
      <c r="B31" s="11" t="s">
        <v>109</v>
      </c>
      <c r="C31" s="5"/>
      <c r="D31" s="5"/>
      <c r="E31" s="5"/>
      <c r="F31" s="5"/>
      <c r="G31" s="5"/>
      <c r="H31" s="5"/>
    </row>
    <row r="32" spans="1:8" ht="15.75" customHeight="1" x14ac:dyDescent="0.2">
      <c r="A32" s="6" t="s">
        <v>203</v>
      </c>
      <c r="B32" s="12" t="s">
        <v>109</v>
      </c>
      <c r="C32" s="7"/>
      <c r="D32" s="7"/>
      <c r="E32" s="7"/>
      <c r="F32" s="7"/>
      <c r="G32" s="7"/>
      <c r="H32" s="7"/>
    </row>
    <row r="33" spans="1:8" ht="15.75" customHeight="1" x14ac:dyDescent="0.2">
      <c r="A33" s="4" t="s">
        <v>193</v>
      </c>
      <c r="B33" s="11" t="s">
        <v>109</v>
      </c>
      <c r="C33" s="5"/>
      <c r="D33" s="5"/>
      <c r="E33" s="5"/>
      <c r="F33" s="5"/>
      <c r="G33" s="5"/>
      <c r="H33" s="5"/>
    </row>
    <row r="34" spans="1:8" ht="15.75" customHeight="1" x14ac:dyDescent="0.2">
      <c r="A34" s="6" t="s">
        <v>148</v>
      </c>
      <c r="B34" s="12" t="s">
        <v>109</v>
      </c>
      <c r="C34" s="7"/>
      <c r="D34" s="7"/>
      <c r="E34" s="7"/>
      <c r="F34" s="7"/>
      <c r="G34" s="7"/>
      <c r="H34" s="7"/>
    </row>
    <row r="35" spans="1:8" ht="7.5" customHeight="1" x14ac:dyDescent="0.2">
      <c r="A35" s="51"/>
      <c r="B35" s="51"/>
      <c r="C35" s="51"/>
      <c r="D35" s="51"/>
      <c r="E35" s="51"/>
      <c r="F35" s="51"/>
      <c r="G35" s="51"/>
      <c r="H35" s="51"/>
    </row>
    <row r="36" spans="1:8" ht="19.5" customHeight="1" x14ac:dyDescent="0.2">
      <c r="A36" s="50" t="s">
        <v>237</v>
      </c>
      <c r="B36" s="50"/>
      <c r="C36" s="50"/>
      <c r="D36" s="50"/>
      <c r="E36" s="50"/>
      <c r="F36" s="50"/>
      <c r="G36" s="50"/>
      <c r="H36" s="50"/>
    </row>
    <row r="37" spans="1:8" ht="31.5" customHeight="1" x14ac:dyDescent="0.2">
      <c r="A37" s="3" t="s">
        <v>106</v>
      </c>
      <c r="B37" s="3" t="s">
        <v>189</v>
      </c>
      <c r="C37" s="3" t="s">
        <v>238</v>
      </c>
      <c r="D37" s="3" t="s">
        <v>239</v>
      </c>
      <c r="E37" s="3" t="s">
        <v>240</v>
      </c>
      <c r="F37" s="3" t="s">
        <v>69</v>
      </c>
      <c r="G37" s="3"/>
      <c r="H37" s="3"/>
    </row>
    <row r="38" spans="1:8" ht="15.75" customHeight="1" x14ac:dyDescent="0.2">
      <c r="A38" s="4" t="s">
        <v>241</v>
      </c>
      <c r="B38" s="14" t="s">
        <v>123</v>
      </c>
      <c r="C38" s="9">
        <v>25000</v>
      </c>
      <c r="D38" s="9">
        <v>100000</v>
      </c>
      <c r="E38" s="5" t="s">
        <v>92</v>
      </c>
      <c r="F38" s="5"/>
    </row>
    <row r="39" spans="1:8" ht="15.75" customHeight="1" x14ac:dyDescent="0.2">
      <c r="A39" s="6" t="s">
        <v>242</v>
      </c>
      <c r="B39" s="13" t="s">
        <v>123</v>
      </c>
      <c r="C39" s="10">
        <v>15000</v>
      </c>
      <c r="D39" s="10">
        <v>75000</v>
      </c>
      <c r="E39" s="7" t="s">
        <v>92</v>
      </c>
      <c r="F39" s="7"/>
    </row>
    <row r="40" spans="1:8" ht="15.75" customHeight="1" x14ac:dyDescent="0.2">
      <c r="A40" s="4" t="s">
        <v>243</v>
      </c>
      <c r="B40" s="16" t="s">
        <v>195</v>
      </c>
      <c r="C40" s="9">
        <v>50000</v>
      </c>
      <c r="D40" s="9">
        <v>250000</v>
      </c>
      <c r="E40" s="5" t="s">
        <v>92</v>
      </c>
      <c r="F40" s="5"/>
    </row>
    <row r="41" spans="1:8" ht="15.75" customHeight="1" x14ac:dyDescent="0.2">
      <c r="A41" s="6" t="s">
        <v>244</v>
      </c>
      <c r="B41" s="15" t="s">
        <v>195</v>
      </c>
      <c r="C41" s="10">
        <v>8000</v>
      </c>
      <c r="D41" s="10">
        <v>20000</v>
      </c>
      <c r="E41" s="7" t="s">
        <v>245</v>
      </c>
      <c r="F41" s="7"/>
    </row>
    <row r="42" spans="1:8" ht="15.75" customHeight="1" x14ac:dyDescent="0.2">
      <c r="A42" s="4" t="s">
        <v>246</v>
      </c>
      <c r="B42" s="16" t="s">
        <v>195</v>
      </c>
      <c r="C42" s="9">
        <v>7500</v>
      </c>
      <c r="D42" s="9">
        <v>20000</v>
      </c>
      <c r="E42" s="5" t="s">
        <v>247</v>
      </c>
      <c r="F42" s="5"/>
    </row>
    <row r="43" spans="1:8" ht="15.75" customHeight="1" x14ac:dyDescent="0.2">
      <c r="A43" s="6" t="s">
        <v>248</v>
      </c>
      <c r="B43" s="15" t="s">
        <v>195</v>
      </c>
      <c r="C43" s="10">
        <v>10000</v>
      </c>
      <c r="D43" s="10">
        <v>75000</v>
      </c>
      <c r="E43" s="7" t="s">
        <v>92</v>
      </c>
      <c r="F43" s="7"/>
    </row>
    <row r="44" spans="1:8" ht="7.5" customHeight="1" x14ac:dyDescent="0.2">
      <c r="A44" s="51"/>
      <c r="B44" s="51"/>
      <c r="C44" s="51"/>
      <c r="D44" s="51"/>
      <c r="E44" s="51"/>
      <c r="F44" s="51"/>
      <c r="G44" s="51"/>
      <c r="H44" s="51"/>
    </row>
    <row r="45" spans="1:8" ht="18" customHeight="1" x14ac:dyDescent="0.2">
      <c r="A45" s="52" t="s">
        <v>249</v>
      </c>
      <c r="B45" s="52"/>
      <c r="C45" s="52"/>
      <c r="D45" s="52"/>
      <c r="E45" s="52"/>
      <c r="F45" s="52"/>
      <c r="G45" s="52"/>
      <c r="H45" s="52"/>
    </row>
    <row r="46" spans="1:8" ht="15" customHeight="1" x14ac:dyDescent="0.2">
      <c r="A46" s="48" t="s">
        <v>250</v>
      </c>
      <c r="B46" s="48"/>
      <c r="C46" s="48"/>
      <c r="D46" s="48"/>
      <c r="E46" s="48"/>
      <c r="F46" s="48"/>
      <c r="G46" s="48"/>
      <c r="H46" s="48"/>
    </row>
    <row r="47" spans="1:8" ht="15" customHeight="1" x14ac:dyDescent="0.2">
      <c r="A47" s="48" t="s">
        <v>251</v>
      </c>
      <c r="B47" s="48"/>
      <c r="C47" s="48"/>
      <c r="D47" s="48"/>
      <c r="E47" s="48"/>
      <c r="F47" s="48"/>
      <c r="G47" s="48"/>
      <c r="H47" s="48"/>
    </row>
    <row r="48" spans="1:8" ht="15" customHeight="1" x14ac:dyDescent="0.2">
      <c r="A48" s="48" t="s">
        <v>252</v>
      </c>
      <c r="B48" s="48"/>
      <c r="C48" s="48"/>
      <c r="D48" s="48"/>
      <c r="E48" s="48"/>
      <c r="F48" s="48"/>
      <c r="G48" s="48"/>
      <c r="H48" s="48"/>
    </row>
    <row r="49" spans="1:8" ht="15.75" customHeight="1" x14ac:dyDescent="0.2">
      <c r="A49" s="49" t="s">
        <v>208</v>
      </c>
      <c r="B49" s="49"/>
      <c r="C49" s="49"/>
      <c r="D49" s="49"/>
      <c r="E49" s="49"/>
      <c r="F49" s="49"/>
      <c r="G49" s="49"/>
      <c r="H49" s="49"/>
    </row>
  </sheetData>
  <mergeCells count="16">
    <mergeCell ref="A1:H1"/>
    <mergeCell ref="A2:H2"/>
    <mergeCell ref="A3:H3"/>
    <mergeCell ref="A5:H5"/>
    <mergeCell ref="A13:H13"/>
    <mergeCell ref="A14:H14"/>
    <mergeCell ref="A18:H18"/>
    <mergeCell ref="A19:H19"/>
    <mergeCell ref="A35:H35"/>
    <mergeCell ref="A36:H36"/>
    <mergeCell ref="A49:H49"/>
    <mergeCell ref="A44:H44"/>
    <mergeCell ref="A45:H45"/>
    <mergeCell ref="A46:H46"/>
    <mergeCell ref="A47:H47"/>
    <mergeCell ref="A48:H48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2"/>
  <sheetViews>
    <sheetView showGridLines="0" zoomScaleNormal="100" workbookViewId="0">
      <pane ySplit="4" topLeftCell="A5" activePane="bottomLeft" state="frozen"/>
      <selection pane="bottomLeft" activeCell="I17" sqref="I17"/>
    </sheetView>
  </sheetViews>
  <sheetFormatPr baseColWidth="10" defaultColWidth="8.6640625" defaultRowHeight="15" x14ac:dyDescent="0.2"/>
  <cols>
    <col min="1" max="1" width="42" customWidth="1"/>
    <col min="2" max="6" width="24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253</v>
      </c>
      <c r="B2" s="54"/>
      <c r="C2" s="54"/>
      <c r="D2" s="54"/>
      <c r="E2" s="54"/>
      <c r="F2" s="54"/>
    </row>
    <row r="3" spans="1:8" ht="18" customHeight="1" x14ac:dyDescent="0.2">
      <c r="A3" s="55" t="s">
        <v>254</v>
      </c>
      <c r="B3" s="55"/>
      <c r="C3" s="55"/>
      <c r="D3" s="55"/>
      <c r="E3" s="55"/>
      <c r="F3" s="55"/>
    </row>
    <row r="5" spans="1:8" ht="19.5" customHeight="1" x14ac:dyDescent="0.2">
      <c r="A5" s="50" t="s">
        <v>62</v>
      </c>
      <c r="B5" s="50"/>
      <c r="C5" s="50"/>
      <c r="D5" s="50"/>
      <c r="E5" s="50"/>
      <c r="F5" s="50"/>
    </row>
    <row r="6" spans="1:8" ht="31.5" customHeight="1" x14ac:dyDescent="0.2">
      <c r="A6" s="3" t="s">
        <v>255</v>
      </c>
      <c r="B6" s="3" t="s">
        <v>256</v>
      </c>
      <c r="C6" s="3" t="s">
        <v>70</v>
      </c>
      <c r="D6" s="3" t="s">
        <v>257</v>
      </c>
      <c r="E6" s="3" t="s">
        <v>258</v>
      </c>
      <c r="F6" s="3" t="s">
        <v>69</v>
      </c>
    </row>
    <row r="7" spans="1:8" ht="15.75" customHeight="1" x14ac:dyDescent="0.2">
      <c r="A7" s="4" t="s">
        <v>259</v>
      </c>
      <c r="B7" s="5" t="s">
        <v>260</v>
      </c>
      <c r="C7" s="5" t="s">
        <v>261</v>
      </c>
      <c r="D7" s="5" t="s">
        <v>262</v>
      </c>
      <c r="E7" s="5" t="s">
        <v>263</v>
      </c>
      <c r="F7" s="5"/>
    </row>
    <row r="8" spans="1:8" ht="15.75" customHeight="1" x14ac:dyDescent="0.2">
      <c r="A8" s="6" t="s">
        <v>264</v>
      </c>
      <c r="B8" s="7" t="s">
        <v>265</v>
      </c>
      <c r="C8" s="7" t="s">
        <v>266</v>
      </c>
      <c r="D8" s="7" t="s">
        <v>267</v>
      </c>
      <c r="E8" s="7" t="s">
        <v>268</v>
      </c>
      <c r="F8" s="7"/>
    </row>
    <row r="9" spans="1:8" ht="15.75" customHeight="1" x14ac:dyDescent="0.2">
      <c r="A9" s="4" t="s">
        <v>269</v>
      </c>
      <c r="B9" s="5" t="s">
        <v>270</v>
      </c>
      <c r="C9" s="5" t="s">
        <v>271</v>
      </c>
      <c r="D9" s="5" t="s">
        <v>272</v>
      </c>
      <c r="E9" s="5" t="s">
        <v>273</v>
      </c>
      <c r="F9" s="5"/>
    </row>
    <row r="10" spans="1:8" ht="15.75" customHeight="1" x14ac:dyDescent="0.2">
      <c r="A10" s="6" t="s">
        <v>274</v>
      </c>
      <c r="B10" s="7" t="s">
        <v>275</v>
      </c>
      <c r="C10" s="7" t="s">
        <v>276</v>
      </c>
      <c r="D10" s="7" t="s">
        <v>277</v>
      </c>
      <c r="E10" s="7" t="s">
        <v>278</v>
      </c>
      <c r="F10" s="7" t="s">
        <v>279</v>
      </c>
    </row>
    <row r="11" spans="1:8" ht="7.5" customHeight="1" x14ac:dyDescent="0.2">
      <c r="A11" s="51"/>
      <c r="B11" s="51"/>
      <c r="C11" s="51"/>
      <c r="D11" s="51"/>
      <c r="E11" s="51"/>
      <c r="F11" s="51"/>
      <c r="G11" s="51"/>
      <c r="H11" s="51"/>
    </row>
    <row r="12" spans="1:8" ht="19.5" customHeight="1" x14ac:dyDescent="0.2">
      <c r="A12" s="50" t="s">
        <v>280</v>
      </c>
      <c r="B12" s="50"/>
      <c r="C12" s="50"/>
      <c r="D12" s="50"/>
      <c r="E12" s="50"/>
      <c r="F12" s="50"/>
    </row>
    <row r="13" spans="1:8" ht="31.5" customHeight="1" x14ac:dyDescent="0.2">
      <c r="A13" s="3" t="s">
        <v>94</v>
      </c>
      <c r="B13" s="3" t="s">
        <v>281</v>
      </c>
      <c r="C13" s="3" t="s">
        <v>69</v>
      </c>
      <c r="D13" s="3"/>
      <c r="E13" s="3"/>
      <c r="F13" s="3"/>
    </row>
    <row r="14" spans="1:8" ht="15.75" customHeight="1" x14ac:dyDescent="0.2">
      <c r="A14" s="6" t="s">
        <v>97</v>
      </c>
      <c r="B14" s="7" t="s">
        <v>282</v>
      </c>
      <c r="C14" s="7" t="s">
        <v>283</v>
      </c>
      <c r="D14" s="7"/>
      <c r="E14" s="7"/>
      <c r="F14" s="7"/>
    </row>
    <row r="15" spans="1:8" ht="15.75" customHeight="1" x14ac:dyDescent="0.2">
      <c r="A15" s="4" t="s">
        <v>101</v>
      </c>
      <c r="B15" s="5" t="s">
        <v>284</v>
      </c>
      <c r="C15" s="5" t="s">
        <v>285</v>
      </c>
      <c r="D15" s="5"/>
      <c r="E15" s="5"/>
      <c r="F15" s="5"/>
    </row>
    <row r="16" spans="1:8" ht="7.5" customHeight="1" x14ac:dyDescent="0.2">
      <c r="A16" s="51"/>
      <c r="B16" s="51"/>
      <c r="C16" s="51"/>
      <c r="D16" s="51"/>
      <c r="E16" s="51"/>
      <c r="F16" s="51"/>
      <c r="G16" s="51"/>
      <c r="H16" s="51"/>
    </row>
    <row r="17" spans="1:8" ht="19.5" customHeight="1" x14ac:dyDescent="0.2">
      <c r="A17" s="50" t="s">
        <v>286</v>
      </c>
      <c r="B17" s="50"/>
      <c r="C17" s="50"/>
      <c r="D17" s="50"/>
      <c r="E17" s="50"/>
      <c r="F17" s="50"/>
    </row>
    <row r="18" spans="1:8" ht="31.5" customHeight="1" x14ac:dyDescent="0.2">
      <c r="A18" s="3" t="s">
        <v>63</v>
      </c>
      <c r="B18" s="3" t="s">
        <v>287</v>
      </c>
      <c r="C18" s="3" t="s">
        <v>288</v>
      </c>
      <c r="D18" s="3" t="s">
        <v>69</v>
      </c>
      <c r="E18" s="3"/>
      <c r="F18" s="3"/>
    </row>
    <row r="19" spans="1:8" ht="15.75" customHeight="1" x14ac:dyDescent="0.2">
      <c r="A19" s="4" t="s">
        <v>90</v>
      </c>
      <c r="B19" s="17">
        <v>20000</v>
      </c>
      <c r="C19" s="17">
        <v>75000</v>
      </c>
      <c r="D19" s="5" t="s">
        <v>289</v>
      </c>
      <c r="E19" s="5"/>
      <c r="F19" s="5"/>
    </row>
    <row r="20" spans="1:8" ht="15.75" customHeight="1" x14ac:dyDescent="0.2">
      <c r="A20" s="6" t="s">
        <v>241</v>
      </c>
      <c r="B20" s="18">
        <v>25000</v>
      </c>
      <c r="C20" s="18">
        <v>100000</v>
      </c>
      <c r="D20" s="7" t="s">
        <v>290</v>
      </c>
      <c r="E20" s="7"/>
      <c r="F20" s="7"/>
    </row>
    <row r="21" spans="1:8" ht="15.75" customHeight="1" x14ac:dyDescent="0.2">
      <c r="A21" s="4" t="s">
        <v>242</v>
      </c>
      <c r="B21" s="17">
        <v>15000</v>
      </c>
      <c r="C21" s="17">
        <v>75000</v>
      </c>
      <c r="D21" s="5" t="s">
        <v>92</v>
      </c>
      <c r="E21" s="5"/>
      <c r="F21" s="5"/>
    </row>
    <row r="22" spans="1:8" ht="15.75" customHeight="1" x14ac:dyDescent="0.2">
      <c r="A22" s="6" t="s">
        <v>291</v>
      </c>
      <c r="B22" s="18" t="s">
        <v>284</v>
      </c>
      <c r="C22" s="18" t="s">
        <v>284</v>
      </c>
      <c r="D22" s="7" t="s">
        <v>292</v>
      </c>
      <c r="E22" s="7"/>
      <c r="F22" s="7"/>
    </row>
    <row r="23" spans="1:8" ht="7.5" customHeight="1" x14ac:dyDescent="0.2">
      <c r="A23" s="51"/>
      <c r="B23" s="51"/>
      <c r="C23" s="51"/>
      <c r="D23" s="51"/>
      <c r="E23" s="51"/>
      <c r="F23" s="51"/>
      <c r="G23" s="51"/>
      <c r="H23" s="51"/>
    </row>
    <row r="24" spans="1:8" ht="19.5" customHeight="1" x14ac:dyDescent="0.2">
      <c r="A24" s="50" t="s">
        <v>105</v>
      </c>
      <c r="B24" s="50"/>
      <c r="C24" s="50"/>
      <c r="D24" s="50"/>
      <c r="E24" s="50"/>
      <c r="F24" s="50"/>
    </row>
    <row r="25" spans="1:8" ht="31.5" customHeight="1" x14ac:dyDescent="0.2">
      <c r="A25" s="3" t="s">
        <v>106</v>
      </c>
      <c r="B25" s="3" t="s">
        <v>107</v>
      </c>
      <c r="C25" s="3" t="s">
        <v>69</v>
      </c>
      <c r="D25" s="3"/>
      <c r="E25" s="3"/>
      <c r="F25" s="3"/>
    </row>
    <row r="26" spans="1:8" ht="15.75" customHeight="1" x14ac:dyDescent="0.2">
      <c r="A26" s="4" t="s">
        <v>293</v>
      </c>
      <c r="B26" s="11" t="s">
        <v>109</v>
      </c>
      <c r="C26" s="5"/>
      <c r="D26" s="5"/>
      <c r="E26" s="5"/>
      <c r="F26" s="5"/>
    </row>
    <row r="27" spans="1:8" ht="15.75" customHeight="1" x14ac:dyDescent="0.2">
      <c r="A27" s="6" t="s">
        <v>294</v>
      </c>
      <c r="B27" s="12" t="s">
        <v>109</v>
      </c>
      <c r="C27" s="7"/>
      <c r="D27" s="7"/>
      <c r="E27" s="7"/>
      <c r="F27" s="7"/>
    </row>
    <row r="28" spans="1:8" ht="15.75" customHeight="1" x14ac:dyDescent="0.2">
      <c r="A28" s="4" t="s">
        <v>295</v>
      </c>
      <c r="B28" s="11" t="s">
        <v>109</v>
      </c>
      <c r="C28" s="5"/>
      <c r="D28" s="5"/>
      <c r="E28" s="5"/>
      <c r="F28" s="5"/>
    </row>
    <row r="29" spans="1:8" ht="15.75" customHeight="1" x14ac:dyDescent="0.2">
      <c r="A29" s="6" t="s">
        <v>296</v>
      </c>
      <c r="B29" s="12" t="s">
        <v>109</v>
      </c>
      <c r="C29" s="7" t="s">
        <v>285</v>
      </c>
      <c r="D29" s="7"/>
      <c r="E29" s="7"/>
      <c r="F29" s="7"/>
    </row>
    <row r="30" spans="1:8" ht="15.75" customHeight="1" x14ac:dyDescent="0.2">
      <c r="A30" s="4" t="s">
        <v>297</v>
      </c>
      <c r="B30" s="11" t="s">
        <v>109</v>
      </c>
      <c r="C30" s="5"/>
      <c r="D30" s="5"/>
      <c r="E30" s="5"/>
      <c r="F30" s="5"/>
    </row>
    <row r="31" spans="1:8" ht="15.75" customHeight="1" x14ac:dyDescent="0.2">
      <c r="A31" s="6" t="s">
        <v>291</v>
      </c>
      <c r="B31" s="12" t="s">
        <v>109</v>
      </c>
      <c r="C31" s="7"/>
      <c r="D31" s="7"/>
      <c r="E31" s="7"/>
      <c r="F31" s="7"/>
    </row>
    <row r="32" spans="1:8" ht="15.75" customHeight="1" x14ac:dyDescent="0.2">
      <c r="A32" s="4" t="s">
        <v>298</v>
      </c>
      <c r="B32" s="11" t="s">
        <v>109</v>
      </c>
      <c r="C32" s="5"/>
      <c r="D32" s="5"/>
      <c r="E32" s="5"/>
      <c r="F32" s="5"/>
    </row>
    <row r="33" spans="1:8" ht="15.75" customHeight="1" x14ac:dyDescent="0.2">
      <c r="A33" s="6" t="s">
        <v>299</v>
      </c>
      <c r="B33" s="12" t="s">
        <v>109</v>
      </c>
      <c r="C33" s="7"/>
      <c r="D33" s="7"/>
      <c r="E33" s="7"/>
      <c r="F33" s="7"/>
    </row>
    <row r="34" spans="1:8" ht="15.75" customHeight="1" x14ac:dyDescent="0.2">
      <c r="A34" s="4" t="s">
        <v>300</v>
      </c>
      <c r="B34" s="11" t="s">
        <v>109</v>
      </c>
      <c r="C34" s="5"/>
      <c r="D34" s="5"/>
      <c r="E34" s="5"/>
      <c r="F34" s="5"/>
    </row>
    <row r="35" spans="1:8" ht="15.75" customHeight="1" x14ac:dyDescent="0.2">
      <c r="A35" s="6" t="s">
        <v>301</v>
      </c>
      <c r="B35" s="12" t="s">
        <v>109</v>
      </c>
      <c r="C35" s="7"/>
      <c r="D35" s="7"/>
      <c r="E35" s="7"/>
      <c r="F35" s="7"/>
    </row>
    <row r="36" spans="1:8" ht="15.75" customHeight="1" x14ac:dyDescent="0.2">
      <c r="A36" s="4" t="s">
        <v>302</v>
      </c>
      <c r="B36" s="11" t="s">
        <v>109</v>
      </c>
      <c r="C36" s="5"/>
      <c r="D36" s="5"/>
      <c r="E36" s="5"/>
      <c r="F36" s="5"/>
    </row>
    <row r="37" spans="1:8" ht="7.5" customHeight="1" x14ac:dyDescent="0.2">
      <c r="A37" s="51"/>
      <c r="B37" s="51"/>
      <c r="C37" s="51"/>
      <c r="D37" s="51"/>
      <c r="E37" s="51"/>
      <c r="F37" s="51"/>
      <c r="G37" s="51"/>
      <c r="H37" s="51"/>
    </row>
    <row r="38" spans="1:8" ht="18" customHeight="1" x14ac:dyDescent="0.2">
      <c r="A38" s="52" t="s">
        <v>303</v>
      </c>
      <c r="B38" s="52"/>
      <c r="C38" s="52"/>
      <c r="D38" s="52"/>
      <c r="E38" s="52"/>
      <c r="F38" s="52"/>
    </row>
    <row r="39" spans="1:8" ht="15" customHeight="1" x14ac:dyDescent="0.2">
      <c r="A39" s="48" t="s">
        <v>304</v>
      </c>
      <c r="B39" s="48"/>
      <c r="C39" s="48"/>
      <c r="D39" s="48"/>
      <c r="E39" s="48"/>
      <c r="F39" s="48"/>
    </row>
    <row r="40" spans="1:8" ht="15" customHeight="1" x14ac:dyDescent="0.2">
      <c r="A40" s="48" t="s">
        <v>305</v>
      </c>
      <c r="B40" s="48"/>
      <c r="C40" s="48"/>
      <c r="D40" s="48"/>
      <c r="E40" s="48"/>
      <c r="F40" s="48"/>
    </row>
    <row r="41" spans="1:8" ht="15" customHeight="1" x14ac:dyDescent="0.2">
      <c r="A41" s="48" t="s">
        <v>306</v>
      </c>
      <c r="B41" s="48"/>
      <c r="C41" s="48"/>
      <c r="D41" s="48"/>
      <c r="E41" s="48"/>
      <c r="F41" s="48"/>
    </row>
    <row r="42" spans="1:8" ht="15.75" customHeight="1" x14ac:dyDescent="0.2">
      <c r="A42" s="49" t="s">
        <v>307</v>
      </c>
      <c r="B42" s="49"/>
      <c r="C42" s="49"/>
      <c r="D42" s="49"/>
      <c r="E42" s="49"/>
      <c r="F42" s="49"/>
    </row>
  </sheetData>
  <mergeCells count="16">
    <mergeCell ref="A1:F1"/>
    <mergeCell ref="A2:F2"/>
    <mergeCell ref="A3:F3"/>
    <mergeCell ref="A5:F5"/>
    <mergeCell ref="A11:H11"/>
    <mergeCell ref="A12:F12"/>
    <mergeCell ref="A16:H16"/>
    <mergeCell ref="A17:F17"/>
    <mergeCell ref="A23:H23"/>
    <mergeCell ref="A24:F24"/>
    <mergeCell ref="A42:F42"/>
    <mergeCell ref="A37:H37"/>
    <mergeCell ref="A38:F38"/>
    <mergeCell ref="A39:F39"/>
    <mergeCell ref="A40:F40"/>
    <mergeCell ref="A41:F4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7"/>
  <sheetViews>
    <sheetView showGridLines="0" zoomScaleNormal="100" workbookViewId="0">
      <pane ySplit="4" topLeftCell="A14" activePane="bottomLeft" state="frozen"/>
      <selection pane="bottomLeft" activeCell="E31" sqref="E31"/>
    </sheetView>
  </sheetViews>
  <sheetFormatPr baseColWidth="10" defaultColWidth="8.6640625" defaultRowHeight="15" x14ac:dyDescent="0.2"/>
  <cols>
    <col min="1" max="1" width="44" customWidth="1"/>
    <col min="2" max="7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  <c r="G1" s="53"/>
    </row>
    <row r="2" spans="1:8" ht="24" customHeight="1" x14ac:dyDescent="0.2">
      <c r="A2" s="54" t="s">
        <v>308</v>
      </c>
      <c r="B2" s="54"/>
      <c r="C2" s="54"/>
      <c r="D2" s="54"/>
      <c r="E2" s="54"/>
      <c r="F2" s="54"/>
      <c r="G2" s="54"/>
    </row>
    <row r="3" spans="1:8" ht="18" customHeight="1" x14ac:dyDescent="0.2">
      <c r="A3" s="55" t="s">
        <v>309</v>
      </c>
      <c r="B3" s="55"/>
      <c r="C3" s="55"/>
      <c r="D3" s="55"/>
      <c r="E3" s="55"/>
      <c r="F3" s="55"/>
      <c r="G3" s="55"/>
    </row>
    <row r="5" spans="1:8" ht="19.5" customHeight="1" x14ac:dyDescent="0.2">
      <c r="A5" s="50" t="s">
        <v>310</v>
      </c>
      <c r="B5" s="50"/>
      <c r="C5" s="50"/>
      <c r="D5" s="50"/>
      <c r="E5" s="50"/>
      <c r="F5" s="50"/>
      <c r="G5" s="50"/>
    </row>
    <row r="6" spans="1:8" ht="31.5" customHeight="1" x14ac:dyDescent="0.2">
      <c r="A6" s="3" t="s">
        <v>311</v>
      </c>
      <c r="B6" s="3" t="s">
        <v>238</v>
      </c>
      <c r="C6" s="3" t="s">
        <v>239</v>
      </c>
      <c r="D6" s="3" t="s">
        <v>69</v>
      </c>
      <c r="E6" s="3"/>
      <c r="F6" s="3"/>
      <c r="G6" s="3"/>
    </row>
    <row r="7" spans="1:8" ht="15.75" customHeight="1" x14ac:dyDescent="0.2">
      <c r="A7" s="4" t="s">
        <v>312</v>
      </c>
      <c r="B7" s="9">
        <v>7500</v>
      </c>
      <c r="C7" s="9">
        <v>7500</v>
      </c>
      <c r="D7" s="5" t="s">
        <v>313</v>
      </c>
      <c r="E7" s="5"/>
      <c r="F7" s="5"/>
      <c r="G7" s="5"/>
    </row>
    <row r="8" spans="1:8" ht="15.75" customHeight="1" x14ac:dyDescent="0.2">
      <c r="A8" s="6" t="s">
        <v>314</v>
      </c>
      <c r="B8" s="10">
        <v>10000</v>
      </c>
      <c r="C8" s="10">
        <v>10000</v>
      </c>
      <c r="D8" s="7" t="s">
        <v>315</v>
      </c>
      <c r="E8" s="7"/>
      <c r="F8" s="7"/>
      <c r="G8" s="7"/>
    </row>
    <row r="9" spans="1:8" ht="15.75" customHeight="1" x14ac:dyDescent="0.2">
      <c r="A9" s="4" t="s">
        <v>316</v>
      </c>
      <c r="B9" s="9">
        <v>15000</v>
      </c>
      <c r="C9" s="9">
        <v>15000</v>
      </c>
      <c r="D9" s="5" t="s">
        <v>317</v>
      </c>
      <c r="E9" s="5"/>
      <c r="F9" s="5"/>
      <c r="G9" s="5"/>
    </row>
    <row r="10" spans="1:8" ht="15.75" customHeight="1" x14ac:dyDescent="0.2">
      <c r="A10" s="6" t="s">
        <v>318</v>
      </c>
      <c r="B10" s="10">
        <v>7500</v>
      </c>
      <c r="C10" s="10">
        <v>20000</v>
      </c>
      <c r="D10" s="7"/>
      <c r="E10" s="7"/>
      <c r="F10" s="7"/>
      <c r="G10" s="7"/>
    </row>
    <row r="11" spans="1:8" ht="15.75" customHeight="1" x14ac:dyDescent="0.2">
      <c r="A11" s="4" t="s">
        <v>319</v>
      </c>
      <c r="B11" s="9">
        <v>10000</v>
      </c>
      <c r="C11" s="9">
        <v>35000</v>
      </c>
      <c r="D11" s="5"/>
      <c r="E11" s="5"/>
      <c r="F11" s="5"/>
      <c r="G11" s="5"/>
    </row>
    <row r="12" spans="1:8" ht="15.75" customHeight="1" x14ac:dyDescent="0.2">
      <c r="A12" s="6" t="s">
        <v>320</v>
      </c>
      <c r="B12" s="10">
        <v>10000</v>
      </c>
      <c r="C12" s="10">
        <v>30000</v>
      </c>
      <c r="D12" s="7"/>
      <c r="E12" s="7"/>
      <c r="F12" s="7"/>
      <c r="G12" s="7"/>
    </row>
    <row r="13" spans="1:8" ht="7.5" customHeight="1" x14ac:dyDescent="0.2">
      <c r="A13" s="51"/>
      <c r="B13" s="51"/>
      <c r="C13" s="51"/>
      <c r="D13" s="51"/>
      <c r="E13" s="51"/>
      <c r="F13" s="51"/>
      <c r="G13" s="51"/>
      <c r="H13" s="51"/>
    </row>
    <row r="14" spans="1:8" ht="19.5" customHeight="1" x14ac:dyDescent="0.2">
      <c r="A14" s="50" t="s">
        <v>321</v>
      </c>
      <c r="B14" s="50"/>
      <c r="C14" s="50"/>
      <c r="D14" s="50"/>
      <c r="E14" s="50"/>
      <c r="F14" s="50"/>
      <c r="G14" s="50"/>
    </row>
    <row r="15" spans="1:8" ht="31.5" customHeight="1" x14ac:dyDescent="0.2">
      <c r="A15" s="3" t="s">
        <v>322</v>
      </c>
      <c r="B15" s="3" t="s">
        <v>323</v>
      </c>
      <c r="C15" s="3" t="s">
        <v>16</v>
      </c>
      <c r="D15" s="3"/>
      <c r="E15" s="3"/>
      <c r="F15" s="3"/>
      <c r="G15" s="3"/>
    </row>
    <row r="16" spans="1:8" ht="15.75" customHeight="1" x14ac:dyDescent="0.2">
      <c r="A16" s="4" t="s">
        <v>324</v>
      </c>
      <c r="B16" s="9">
        <v>8000</v>
      </c>
      <c r="C16" s="5" t="s">
        <v>325</v>
      </c>
      <c r="D16" s="5"/>
      <c r="E16" s="5"/>
      <c r="F16" s="5"/>
      <c r="G16" s="5"/>
    </row>
    <row r="17" spans="1:8" ht="15.75" customHeight="1" x14ac:dyDescent="0.2">
      <c r="A17" s="6" t="s">
        <v>326</v>
      </c>
      <c r="B17" s="10">
        <v>11000</v>
      </c>
      <c r="C17" s="7" t="s">
        <v>327</v>
      </c>
      <c r="D17" s="7"/>
      <c r="E17" s="7"/>
      <c r="F17" s="7"/>
      <c r="G17" s="7"/>
    </row>
    <row r="18" spans="1:8" ht="15.75" customHeight="1" x14ac:dyDescent="0.2">
      <c r="A18" s="4" t="s">
        <v>328</v>
      </c>
      <c r="B18" s="9">
        <v>16000</v>
      </c>
      <c r="C18" s="5" t="s">
        <v>329</v>
      </c>
      <c r="D18" s="5"/>
      <c r="E18" s="5"/>
      <c r="F18" s="5"/>
      <c r="G18" s="5"/>
    </row>
    <row r="19" spans="1:8" ht="15.75" customHeight="1" x14ac:dyDescent="0.2">
      <c r="A19" s="6" t="s">
        <v>330</v>
      </c>
      <c r="B19" s="10">
        <v>6000</v>
      </c>
      <c r="C19" s="7" t="s">
        <v>331</v>
      </c>
      <c r="D19" s="7"/>
      <c r="E19" s="7"/>
      <c r="F19" s="7"/>
      <c r="G19" s="7"/>
    </row>
    <row r="20" spans="1:8" ht="7.5" customHeight="1" x14ac:dyDescent="0.2">
      <c r="A20" s="51"/>
      <c r="B20" s="51"/>
      <c r="C20" s="51"/>
      <c r="D20" s="51"/>
      <c r="E20" s="51"/>
      <c r="F20" s="51"/>
      <c r="G20" s="51"/>
      <c r="H20" s="51"/>
    </row>
    <row r="21" spans="1:8" ht="19.5" customHeight="1" x14ac:dyDescent="0.2">
      <c r="A21" s="50" t="s">
        <v>332</v>
      </c>
      <c r="B21" s="50"/>
      <c r="C21" s="50"/>
      <c r="D21" s="50"/>
      <c r="E21" s="50"/>
      <c r="F21" s="50"/>
      <c r="G21" s="50"/>
    </row>
    <row r="22" spans="1:8" ht="31.5" customHeight="1" x14ac:dyDescent="0.2">
      <c r="A22" s="3" t="s">
        <v>333</v>
      </c>
      <c r="B22" s="3" t="s">
        <v>334</v>
      </c>
      <c r="C22" s="3" t="s">
        <v>16</v>
      </c>
      <c r="D22" s="3"/>
      <c r="E22" s="3"/>
      <c r="F22" s="3"/>
      <c r="G22" s="3"/>
    </row>
    <row r="23" spans="1:8" ht="15.75" customHeight="1" x14ac:dyDescent="0.2">
      <c r="A23" s="4" t="s">
        <v>335</v>
      </c>
      <c r="B23" s="9">
        <v>10000</v>
      </c>
      <c r="C23" s="5" t="s">
        <v>336</v>
      </c>
      <c r="D23" s="5"/>
      <c r="E23" s="5"/>
      <c r="F23" s="5"/>
      <c r="G23" s="5"/>
    </row>
    <row r="24" spans="1:8" ht="15.75" customHeight="1" x14ac:dyDescent="0.2">
      <c r="A24" s="6" t="s">
        <v>337</v>
      </c>
      <c r="B24" s="10">
        <v>18500</v>
      </c>
      <c r="C24" s="7" t="s">
        <v>338</v>
      </c>
      <c r="D24" s="7"/>
      <c r="E24" s="7"/>
      <c r="F24" s="7"/>
      <c r="G24" s="7"/>
    </row>
    <row r="25" spans="1:8" ht="15.75" customHeight="1" x14ac:dyDescent="0.2">
      <c r="A25" s="4" t="s">
        <v>339</v>
      </c>
      <c r="B25" s="9">
        <v>23425</v>
      </c>
      <c r="C25" s="5" t="s">
        <v>340</v>
      </c>
      <c r="D25" s="5"/>
      <c r="E25" s="5"/>
      <c r="F25" s="5"/>
      <c r="G25" s="5"/>
    </row>
    <row r="26" spans="1:8" ht="15.75" customHeight="1" x14ac:dyDescent="0.2">
      <c r="A26" s="6" t="s">
        <v>341</v>
      </c>
      <c r="B26" s="10">
        <v>36450</v>
      </c>
      <c r="C26" s="7" t="s">
        <v>342</v>
      </c>
      <c r="D26" s="7"/>
      <c r="E26" s="7"/>
      <c r="F26" s="7"/>
      <c r="G26" s="7"/>
    </row>
    <row r="27" spans="1:8" ht="7.5" customHeight="1" x14ac:dyDescent="0.2">
      <c r="A27" s="51"/>
      <c r="B27" s="51"/>
      <c r="C27" s="51"/>
      <c r="D27" s="51"/>
      <c r="E27" s="51"/>
      <c r="F27" s="51"/>
      <c r="G27" s="51"/>
      <c r="H27" s="51"/>
    </row>
    <row r="28" spans="1:8" ht="19.5" customHeight="1" x14ac:dyDescent="0.2">
      <c r="A28" s="50" t="s">
        <v>343</v>
      </c>
      <c r="B28" s="50"/>
      <c r="C28" s="50"/>
      <c r="D28" s="50"/>
      <c r="E28" s="50"/>
      <c r="F28" s="50"/>
      <c r="G28" s="50"/>
    </row>
    <row r="29" spans="1:8" ht="31.5" customHeight="1" x14ac:dyDescent="0.2">
      <c r="A29" s="3" t="s">
        <v>333</v>
      </c>
      <c r="B29" s="3" t="s">
        <v>334</v>
      </c>
      <c r="C29" s="3" t="s">
        <v>16</v>
      </c>
      <c r="D29" s="3"/>
      <c r="E29" s="3"/>
      <c r="F29" s="3"/>
      <c r="G29" s="3"/>
    </row>
    <row r="30" spans="1:8" ht="15.75" customHeight="1" x14ac:dyDescent="0.2">
      <c r="A30" s="4" t="s">
        <v>335</v>
      </c>
      <c r="B30" s="9">
        <v>28500</v>
      </c>
      <c r="C30" s="5" t="s">
        <v>344</v>
      </c>
      <c r="D30" s="5"/>
      <c r="E30" s="5"/>
      <c r="F30" s="5"/>
      <c r="G30" s="5"/>
    </row>
    <row r="31" spans="1:8" ht="15.75" customHeight="1" x14ac:dyDescent="0.2">
      <c r="A31" s="6" t="s">
        <v>337</v>
      </c>
      <c r="B31" s="10">
        <v>34250</v>
      </c>
      <c r="C31" s="7" t="s">
        <v>345</v>
      </c>
      <c r="D31" s="7"/>
      <c r="E31" s="7"/>
      <c r="F31" s="7"/>
      <c r="G31" s="7"/>
    </row>
    <row r="32" spans="1:8" ht="15.75" customHeight="1" x14ac:dyDescent="0.2">
      <c r="A32" s="4" t="s">
        <v>339</v>
      </c>
      <c r="B32" s="9">
        <v>44000</v>
      </c>
      <c r="C32" s="5" t="s">
        <v>346</v>
      </c>
      <c r="D32" s="5"/>
      <c r="E32" s="5"/>
      <c r="F32" s="5"/>
      <c r="G32" s="5"/>
    </row>
    <row r="33" spans="1:8" ht="15.75" customHeight="1" x14ac:dyDescent="0.2">
      <c r="A33" s="6" t="s">
        <v>341</v>
      </c>
      <c r="B33" s="10">
        <v>51600</v>
      </c>
      <c r="C33" s="7" t="s">
        <v>347</v>
      </c>
      <c r="D33" s="7"/>
      <c r="E33" s="7"/>
      <c r="F33" s="7"/>
      <c r="G33" s="7"/>
    </row>
    <row r="34" spans="1:8" ht="7.5" customHeight="1" x14ac:dyDescent="0.2">
      <c r="A34" s="51"/>
      <c r="B34" s="51"/>
      <c r="C34" s="51"/>
      <c r="D34" s="51"/>
      <c r="E34" s="51"/>
      <c r="F34" s="51"/>
      <c r="G34" s="51"/>
      <c r="H34" s="51"/>
    </row>
    <row r="35" spans="1:8" ht="19.5" customHeight="1" x14ac:dyDescent="0.2">
      <c r="A35" s="50" t="s">
        <v>348</v>
      </c>
      <c r="B35" s="50"/>
      <c r="C35" s="50"/>
      <c r="D35" s="50"/>
      <c r="E35" s="50"/>
      <c r="F35" s="50"/>
      <c r="G35" s="50"/>
    </row>
    <row r="36" spans="1:8" ht="31.5" customHeight="1" x14ac:dyDescent="0.2">
      <c r="A36" s="3" t="s">
        <v>333</v>
      </c>
      <c r="B36" s="3" t="s">
        <v>334</v>
      </c>
      <c r="C36" s="3" t="s">
        <v>16</v>
      </c>
      <c r="D36" s="3"/>
      <c r="E36" s="3"/>
      <c r="F36" s="3"/>
      <c r="G36" s="3"/>
    </row>
    <row r="37" spans="1:8" ht="15.75" customHeight="1" x14ac:dyDescent="0.2">
      <c r="A37" s="4" t="s">
        <v>335</v>
      </c>
      <c r="B37" s="9">
        <v>46000</v>
      </c>
      <c r="C37" s="5" t="s">
        <v>349</v>
      </c>
      <c r="D37" s="5"/>
      <c r="E37" s="5"/>
      <c r="F37" s="5"/>
      <c r="G37" s="5"/>
    </row>
    <row r="38" spans="1:8" ht="15.75" customHeight="1" x14ac:dyDescent="0.2">
      <c r="A38" s="6" t="s">
        <v>337</v>
      </c>
      <c r="B38" s="10">
        <v>58000</v>
      </c>
      <c r="C38" s="7" t="s">
        <v>350</v>
      </c>
      <c r="D38" s="7"/>
      <c r="E38" s="7"/>
      <c r="F38" s="7"/>
      <c r="G38" s="7"/>
    </row>
    <row r="39" spans="1:8" ht="15.75" customHeight="1" x14ac:dyDescent="0.2">
      <c r="A39" s="4" t="s">
        <v>339</v>
      </c>
      <c r="B39" s="9">
        <v>67000</v>
      </c>
      <c r="C39" s="5" t="s">
        <v>351</v>
      </c>
      <c r="D39" s="5"/>
      <c r="E39" s="5"/>
      <c r="F39" s="5"/>
      <c r="G39" s="5"/>
    </row>
    <row r="40" spans="1:8" ht="15.75" customHeight="1" x14ac:dyDescent="0.2">
      <c r="A40" s="6" t="s">
        <v>341</v>
      </c>
      <c r="B40" s="10">
        <v>74000</v>
      </c>
      <c r="C40" s="7" t="s">
        <v>352</v>
      </c>
      <c r="D40" s="7"/>
      <c r="E40" s="7"/>
      <c r="F40" s="7"/>
      <c r="G40" s="7"/>
    </row>
    <row r="41" spans="1:8" ht="7.5" customHeight="1" x14ac:dyDescent="0.2">
      <c r="A41" s="51"/>
      <c r="B41" s="51"/>
      <c r="C41" s="51"/>
      <c r="D41" s="51"/>
      <c r="E41" s="51"/>
      <c r="F41" s="51"/>
      <c r="G41" s="51"/>
      <c r="H41" s="51"/>
    </row>
    <row r="42" spans="1:8" ht="19.5" customHeight="1" x14ac:dyDescent="0.2">
      <c r="A42" s="50" t="s">
        <v>353</v>
      </c>
      <c r="B42" s="50"/>
      <c r="C42" s="50"/>
      <c r="D42" s="50"/>
      <c r="E42" s="50"/>
      <c r="F42" s="50"/>
      <c r="G42" s="50"/>
    </row>
    <row r="43" spans="1:8" ht="31.5" customHeight="1" x14ac:dyDescent="0.2">
      <c r="A43" s="3" t="s">
        <v>63</v>
      </c>
      <c r="B43" s="3" t="s">
        <v>287</v>
      </c>
      <c r="C43" s="3" t="s">
        <v>288</v>
      </c>
      <c r="D43" s="3" t="s">
        <v>69</v>
      </c>
      <c r="E43" s="3"/>
      <c r="F43" s="3"/>
      <c r="G43" s="3"/>
    </row>
    <row r="44" spans="1:8" ht="15.75" customHeight="1" x14ac:dyDescent="0.2">
      <c r="A44" s="6" t="s">
        <v>354</v>
      </c>
      <c r="B44" s="10">
        <v>75000</v>
      </c>
      <c r="C44" s="10">
        <v>150000</v>
      </c>
      <c r="D44" s="7" t="s">
        <v>355</v>
      </c>
      <c r="E44" s="7"/>
      <c r="F44" s="7"/>
      <c r="G44" s="7"/>
    </row>
    <row r="45" spans="1:8" ht="7.5" customHeight="1" x14ac:dyDescent="0.2">
      <c r="A45" s="51"/>
      <c r="B45" s="51"/>
      <c r="C45" s="51"/>
      <c r="D45" s="51"/>
      <c r="E45" s="51"/>
      <c r="F45" s="51"/>
      <c r="G45" s="51"/>
      <c r="H45" s="51"/>
    </row>
    <row r="46" spans="1:8" ht="15.75" customHeight="1" x14ac:dyDescent="0.2">
      <c r="A46" s="62" t="s">
        <v>356</v>
      </c>
      <c r="B46" s="62"/>
      <c r="C46" s="62"/>
      <c r="D46" s="62"/>
      <c r="E46" s="62"/>
      <c r="F46" s="62"/>
      <c r="G46" s="62"/>
    </row>
    <row r="47" spans="1:8" ht="15.75" customHeight="1" x14ac:dyDescent="0.2">
      <c r="A47" s="49" t="s">
        <v>357</v>
      </c>
      <c r="B47" s="49"/>
      <c r="C47" s="49"/>
      <c r="D47" s="49"/>
      <c r="E47" s="49"/>
      <c r="F47" s="49"/>
      <c r="G47" s="49"/>
    </row>
  </sheetData>
  <mergeCells count="17">
    <mergeCell ref="A1:G1"/>
    <mergeCell ref="A2:G2"/>
    <mergeCell ref="A3:G3"/>
    <mergeCell ref="A5:G5"/>
    <mergeCell ref="A13:H13"/>
    <mergeCell ref="A14:G14"/>
    <mergeCell ref="A20:H20"/>
    <mergeCell ref="A21:G21"/>
    <mergeCell ref="A27:H27"/>
    <mergeCell ref="A28:G28"/>
    <mergeCell ref="A46:G46"/>
    <mergeCell ref="A47:G47"/>
    <mergeCell ref="A34:H34"/>
    <mergeCell ref="A35:G35"/>
    <mergeCell ref="A41:H41"/>
    <mergeCell ref="A42:G42"/>
    <mergeCell ref="A45:H4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0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358</v>
      </c>
      <c r="B2" s="54"/>
      <c r="C2" s="54"/>
      <c r="D2" s="54"/>
      <c r="E2" s="54"/>
      <c r="F2" s="54"/>
    </row>
    <row r="3" spans="1:8" ht="18" customHeight="1" x14ac:dyDescent="0.2">
      <c r="A3" s="55" t="s">
        <v>359</v>
      </c>
      <c r="B3" s="55"/>
      <c r="C3" s="55"/>
      <c r="D3" s="55"/>
      <c r="E3" s="55"/>
      <c r="F3" s="55"/>
    </row>
    <row r="5" spans="1:8" ht="19.5" customHeight="1" x14ac:dyDescent="0.2">
      <c r="A5" s="50" t="s">
        <v>360</v>
      </c>
      <c r="B5" s="50"/>
      <c r="C5" s="50"/>
      <c r="D5" s="50"/>
      <c r="E5" s="50"/>
      <c r="F5" s="50"/>
    </row>
    <row r="6" spans="1:8" ht="31.5" customHeight="1" x14ac:dyDescent="0.2">
      <c r="A6" s="3" t="s">
        <v>311</v>
      </c>
      <c r="B6" s="3" t="s">
        <v>361</v>
      </c>
      <c r="C6" s="3" t="s">
        <v>362</v>
      </c>
      <c r="D6" s="3" t="s">
        <v>69</v>
      </c>
      <c r="E6" s="3"/>
      <c r="F6" s="3"/>
    </row>
    <row r="7" spans="1:8" ht="15.75" customHeight="1" x14ac:dyDescent="0.2">
      <c r="A7" s="4" t="s">
        <v>363</v>
      </c>
      <c r="B7" s="9">
        <v>1500</v>
      </c>
      <c r="C7" s="9">
        <v>5000</v>
      </c>
      <c r="D7" s="5"/>
      <c r="E7" s="5"/>
      <c r="F7" s="5"/>
    </row>
    <row r="8" spans="1:8" ht="15.75" customHeight="1" x14ac:dyDescent="0.2">
      <c r="A8" s="6" t="s">
        <v>364</v>
      </c>
      <c r="B8" s="10">
        <v>2000</v>
      </c>
      <c r="C8" s="10">
        <v>7500</v>
      </c>
      <c r="D8" s="7" t="s">
        <v>365</v>
      </c>
      <c r="E8" s="7"/>
      <c r="F8" s="7"/>
    </row>
    <row r="9" spans="1:8" ht="7.5" customHeight="1" x14ac:dyDescent="0.2">
      <c r="A9" s="51"/>
      <c r="B9" s="51"/>
      <c r="C9" s="51"/>
      <c r="D9" s="51"/>
      <c r="E9" s="51"/>
      <c r="F9" s="51"/>
      <c r="G9" s="51"/>
      <c r="H9" s="51"/>
    </row>
    <row r="10" spans="1:8" ht="19.5" customHeight="1" x14ac:dyDescent="0.2">
      <c r="A10" s="50" t="s">
        <v>366</v>
      </c>
      <c r="B10" s="50"/>
      <c r="C10" s="50"/>
      <c r="D10" s="50"/>
      <c r="E10" s="50"/>
      <c r="F10" s="50"/>
    </row>
    <row r="11" spans="1:8" ht="31.5" customHeight="1" x14ac:dyDescent="0.2">
      <c r="A11" s="3" t="s">
        <v>322</v>
      </c>
      <c r="B11" s="3" t="s">
        <v>361</v>
      </c>
      <c r="C11" s="3" t="s">
        <v>362</v>
      </c>
      <c r="D11" s="3" t="s">
        <v>69</v>
      </c>
      <c r="E11" s="3"/>
      <c r="F11" s="3"/>
    </row>
    <row r="12" spans="1:8" ht="15.75" customHeight="1" x14ac:dyDescent="0.2">
      <c r="A12" s="4" t="s">
        <v>367</v>
      </c>
      <c r="B12" s="9">
        <v>1000</v>
      </c>
      <c r="C12" s="9">
        <v>3500</v>
      </c>
      <c r="D12" s="5"/>
      <c r="E12" s="5"/>
      <c r="F12" s="5"/>
    </row>
    <row r="13" spans="1:8" ht="15.75" customHeight="1" x14ac:dyDescent="0.2">
      <c r="A13" s="6" t="s">
        <v>368</v>
      </c>
      <c r="B13" s="10">
        <v>1000</v>
      </c>
      <c r="C13" s="10">
        <v>3500</v>
      </c>
      <c r="D13" s="7"/>
      <c r="E13" s="7"/>
      <c r="F13" s="7"/>
    </row>
    <row r="14" spans="1:8" ht="15.75" customHeight="1" x14ac:dyDescent="0.2">
      <c r="A14" s="4" t="s">
        <v>369</v>
      </c>
      <c r="B14" s="9">
        <v>2000</v>
      </c>
      <c r="C14" s="9">
        <v>4000</v>
      </c>
      <c r="D14" s="5"/>
      <c r="E14" s="5"/>
      <c r="F14" s="5"/>
    </row>
    <row r="15" spans="1:8" ht="7.5" customHeight="1" x14ac:dyDescent="0.2">
      <c r="A15" s="51"/>
      <c r="B15" s="51"/>
      <c r="C15" s="51"/>
      <c r="D15" s="51"/>
      <c r="E15" s="51"/>
      <c r="F15" s="51"/>
      <c r="G15" s="51"/>
      <c r="H15" s="51"/>
    </row>
    <row r="16" spans="1:8" ht="19.5" customHeight="1" x14ac:dyDescent="0.2">
      <c r="A16" s="50" t="s">
        <v>370</v>
      </c>
      <c r="B16" s="50"/>
      <c r="C16" s="50"/>
      <c r="D16" s="50"/>
      <c r="E16" s="50"/>
      <c r="F16" s="50"/>
    </row>
    <row r="17" spans="1:8" ht="31.5" customHeight="1" x14ac:dyDescent="0.2">
      <c r="A17" s="3" t="s">
        <v>311</v>
      </c>
      <c r="B17" s="3" t="s">
        <v>361</v>
      </c>
      <c r="C17" s="3" t="s">
        <v>362</v>
      </c>
      <c r="D17" s="3" t="s">
        <v>69</v>
      </c>
      <c r="E17" s="3"/>
      <c r="F17" s="3"/>
    </row>
    <row r="18" spans="1:8" ht="15.75" customHeight="1" x14ac:dyDescent="0.2">
      <c r="A18" s="4" t="s">
        <v>140</v>
      </c>
      <c r="B18" s="9">
        <v>2500</v>
      </c>
      <c r="C18" s="9">
        <v>8500</v>
      </c>
      <c r="D18" s="5" t="s">
        <v>371</v>
      </c>
      <c r="E18" s="5"/>
      <c r="F18" s="5"/>
    </row>
    <row r="19" spans="1:8" ht="15.75" customHeight="1" x14ac:dyDescent="0.2">
      <c r="A19" s="6" t="s">
        <v>372</v>
      </c>
      <c r="B19" s="10">
        <v>5000</v>
      </c>
      <c r="C19" s="10">
        <v>20000</v>
      </c>
      <c r="D19" s="7" t="s">
        <v>373</v>
      </c>
      <c r="E19" s="7"/>
      <c r="F19" s="7"/>
    </row>
    <row r="20" spans="1:8" ht="15.75" customHeight="1" x14ac:dyDescent="0.2">
      <c r="A20" s="4" t="s">
        <v>143</v>
      </c>
      <c r="B20" s="9">
        <v>1500</v>
      </c>
      <c r="C20" s="9">
        <v>5000</v>
      </c>
      <c r="D20" s="5" t="s">
        <v>374</v>
      </c>
      <c r="E20" s="5"/>
      <c r="F20" s="5"/>
    </row>
    <row r="21" spans="1:8" ht="15.75" customHeight="1" x14ac:dyDescent="0.2">
      <c r="A21" s="6" t="s">
        <v>375</v>
      </c>
      <c r="B21" s="10">
        <v>2500</v>
      </c>
      <c r="C21" s="10">
        <v>10000</v>
      </c>
      <c r="D21" s="7"/>
      <c r="E21" s="7"/>
      <c r="F21" s="7"/>
    </row>
    <row r="22" spans="1:8" ht="15.75" customHeight="1" x14ac:dyDescent="0.2">
      <c r="A22" s="4" t="s">
        <v>376</v>
      </c>
      <c r="B22" s="9">
        <v>1500</v>
      </c>
      <c r="C22" s="9">
        <v>7500</v>
      </c>
      <c r="D22" s="5" t="s">
        <v>377</v>
      </c>
      <c r="E22" s="5"/>
      <c r="F22" s="5"/>
    </row>
    <row r="23" spans="1:8" ht="15.75" customHeight="1" x14ac:dyDescent="0.2">
      <c r="A23" s="6" t="s">
        <v>378</v>
      </c>
      <c r="B23" s="10">
        <v>5000</v>
      </c>
      <c r="C23" s="10">
        <v>20000</v>
      </c>
      <c r="D23" s="7" t="s">
        <v>379</v>
      </c>
      <c r="E23" s="7"/>
      <c r="F23" s="7"/>
    </row>
    <row r="24" spans="1:8" ht="15.75" customHeight="1" x14ac:dyDescent="0.2">
      <c r="A24" s="4" t="s">
        <v>380</v>
      </c>
      <c r="B24" s="5" t="s">
        <v>284</v>
      </c>
      <c r="C24" s="5" t="s">
        <v>284</v>
      </c>
      <c r="D24" s="5" t="s">
        <v>381</v>
      </c>
      <c r="E24" s="5"/>
      <c r="F24" s="5"/>
    </row>
    <row r="25" spans="1:8" ht="7.5" customHeight="1" x14ac:dyDescent="0.2">
      <c r="A25" s="51"/>
      <c r="B25" s="51"/>
      <c r="C25" s="51"/>
      <c r="D25" s="51"/>
      <c r="E25" s="51"/>
      <c r="F25" s="51"/>
      <c r="G25" s="51"/>
      <c r="H25" s="51"/>
    </row>
    <row r="26" spans="1:8" ht="18" customHeight="1" x14ac:dyDescent="0.2">
      <c r="A26" s="52" t="s">
        <v>382</v>
      </c>
      <c r="B26" s="52"/>
      <c r="C26" s="52"/>
      <c r="D26" s="52"/>
      <c r="E26" s="52"/>
      <c r="F26" s="52"/>
    </row>
    <row r="27" spans="1:8" ht="15" customHeight="1" x14ac:dyDescent="0.2">
      <c r="A27" s="48" t="s">
        <v>383</v>
      </c>
      <c r="B27" s="48"/>
      <c r="C27" s="48"/>
      <c r="D27" s="48"/>
      <c r="E27" s="48"/>
      <c r="F27" s="48"/>
    </row>
    <row r="28" spans="1:8" ht="15" customHeight="1" x14ac:dyDescent="0.2">
      <c r="A28" s="48" t="s">
        <v>384</v>
      </c>
      <c r="B28" s="48"/>
      <c r="C28" s="48"/>
      <c r="D28" s="48"/>
      <c r="E28" s="48"/>
      <c r="F28" s="48"/>
    </row>
    <row r="29" spans="1:8" ht="15" customHeight="1" x14ac:dyDescent="0.2">
      <c r="A29" s="48" t="s">
        <v>385</v>
      </c>
      <c r="B29" s="48"/>
      <c r="C29" s="48"/>
      <c r="D29" s="48"/>
      <c r="E29" s="48"/>
      <c r="F29" s="48"/>
    </row>
    <row r="30" spans="1:8" ht="15.75" customHeight="1" x14ac:dyDescent="0.2">
      <c r="A30" s="49" t="s">
        <v>208</v>
      </c>
      <c r="B30" s="49"/>
      <c r="C30" s="49"/>
      <c r="D30" s="49"/>
      <c r="E30" s="49"/>
      <c r="F30" s="49"/>
    </row>
  </sheetData>
  <mergeCells count="14">
    <mergeCell ref="A1:F1"/>
    <mergeCell ref="A2:F2"/>
    <mergeCell ref="A3:F3"/>
    <mergeCell ref="A5:F5"/>
    <mergeCell ref="A9:H9"/>
    <mergeCell ref="A27:F27"/>
    <mergeCell ref="A28:F28"/>
    <mergeCell ref="A29:F29"/>
    <mergeCell ref="A30:F30"/>
    <mergeCell ref="A10:F10"/>
    <mergeCell ref="A15:H15"/>
    <mergeCell ref="A16:F16"/>
    <mergeCell ref="A25:H25"/>
    <mergeCell ref="A26:F2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386</v>
      </c>
      <c r="B2" s="54"/>
      <c r="C2" s="54"/>
      <c r="D2" s="54"/>
      <c r="E2" s="54"/>
      <c r="F2" s="54"/>
    </row>
    <row r="3" spans="1:8" ht="18" customHeight="1" x14ac:dyDescent="0.2">
      <c r="A3" s="55" t="s">
        <v>387</v>
      </c>
      <c r="B3" s="55"/>
      <c r="C3" s="55"/>
      <c r="D3" s="55"/>
      <c r="E3" s="55"/>
      <c r="F3" s="55"/>
    </row>
    <row r="5" spans="1:8" ht="19.5" customHeight="1" x14ac:dyDescent="0.2">
      <c r="A5" s="50" t="s">
        <v>388</v>
      </c>
      <c r="B5" s="50"/>
      <c r="C5" s="50"/>
      <c r="D5" s="50"/>
      <c r="E5" s="50"/>
      <c r="F5" s="50"/>
    </row>
    <row r="6" spans="1:8" ht="31.5" customHeight="1" x14ac:dyDescent="0.2">
      <c r="A6" s="3" t="s">
        <v>389</v>
      </c>
      <c r="B6" s="3" t="s">
        <v>361</v>
      </c>
      <c r="C6" s="3" t="s">
        <v>362</v>
      </c>
      <c r="D6" s="3" t="s">
        <v>69</v>
      </c>
      <c r="E6" s="3"/>
      <c r="F6" s="3"/>
    </row>
    <row r="7" spans="1:8" ht="15.75" customHeight="1" x14ac:dyDescent="0.2">
      <c r="A7" s="4" t="s">
        <v>128</v>
      </c>
      <c r="B7" s="9">
        <v>1500</v>
      </c>
      <c r="C7" s="9">
        <v>5000</v>
      </c>
      <c r="D7" s="5" t="s">
        <v>390</v>
      </c>
      <c r="E7" s="5"/>
      <c r="F7" s="5"/>
    </row>
    <row r="8" spans="1:8" ht="15.75" customHeight="1" x14ac:dyDescent="0.2">
      <c r="A8" s="6" t="s">
        <v>391</v>
      </c>
      <c r="B8" s="10">
        <v>1000</v>
      </c>
      <c r="C8" s="10">
        <v>4000</v>
      </c>
      <c r="D8" s="7" t="s">
        <v>392</v>
      </c>
      <c r="E8" s="7"/>
      <c r="F8" s="7"/>
    </row>
    <row r="9" spans="1:8" ht="15.75" customHeight="1" x14ac:dyDescent="0.2">
      <c r="A9" s="4" t="s">
        <v>145</v>
      </c>
      <c r="B9" s="9">
        <v>1000</v>
      </c>
      <c r="C9" s="9">
        <v>4000</v>
      </c>
      <c r="D9" s="5" t="s">
        <v>393</v>
      </c>
      <c r="E9" s="5"/>
      <c r="F9" s="5"/>
    </row>
    <row r="10" spans="1:8" ht="15.75" customHeight="1" x14ac:dyDescent="0.2">
      <c r="A10" s="6" t="s">
        <v>184</v>
      </c>
      <c r="B10" s="10">
        <v>2000</v>
      </c>
      <c r="C10" s="10">
        <v>7500</v>
      </c>
      <c r="D10" s="7" t="s">
        <v>394</v>
      </c>
      <c r="E10" s="7"/>
      <c r="F10" s="7"/>
    </row>
    <row r="11" spans="1:8" ht="15.75" customHeight="1" x14ac:dyDescent="0.2">
      <c r="A11" s="4" t="s">
        <v>185</v>
      </c>
      <c r="B11" s="9">
        <v>2000</v>
      </c>
      <c r="C11" s="9">
        <v>7500</v>
      </c>
      <c r="D11" s="5" t="s">
        <v>395</v>
      </c>
      <c r="E11" s="5"/>
      <c r="F11" s="5"/>
    </row>
    <row r="12" spans="1:8" ht="15.75" customHeight="1" x14ac:dyDescent="0.2">
      <c r="A12" s="6" t="s">
        <v>396</v>
      </c>
      <c r="B12" s="10">
        <v>2500</v>
      </c>
      <c r="C12" s="10">
        <v>10000</v>
      </c>
      <c r="D12" s="7"/>
      <c r="E12" s="7"/>
      <c r="F12" s="7"/>
    </row>
    <row r="13" spans="1:8" ht="15.75" customHeight="1" x14ac:dyDescent="0.2">
      <c r="A13" s="4" t="s">
        <v>397</v>
      </c>
      <c r="B13" s="9">
        <v>2500</v>
      </c>
      <c r="C13" s="9">
        <v>10000</v>
      </c>
      <c r="D13" s="5" t="s">
        <v>398</v>
      </c>
      <c r="E13" s="5"/>
      <c r="F13" s="5"/>
    </row>
    <row r="14" spans="1:8" ht="15.75" customHeight="1" x14ac:dyDescent="0.2">
      <c r="A14" s="6" t="s">
        <v>399</v>
      </c>
      <c r="B14" s="10">
        <v>2500</v>
      </c>
      <c r="C14" s="10">
        <v>7500</v>
      </c>
      <c r="D14" s="7"/>
      <c r="E14" s="7"/>
      <c r="F14" s="7"/>
    </row>
    <row r="15" spans="1:8" ht="7.5" customHeight="1" x14ac:dyDescent="0.2">
      <c r="A15" s="51"/>
      <c r="B15" s="51"/>
      <c r="C15" s="51"/>
      <c r="D15" s="51"/>
      <c r="E15" s="51"/>
      <c r="F15" s="51"/>
      <c r="G15" s="51"/>
      <c r="H15" s="51"/>
    </row>
    <row r="16" spans="1:8" ht="19.5" customHeight="1" x14ac:dyDescent="0.2">
      <c r="A16" s="50" t="s">
        <v>400</v>
      </c>
      <c r="B16" s="50"/>
      <c r="C16" s="50"/>
      <c r="D16" s="50"/>
      <c r="E16" s="50"/>
      <c r="F16" s="50"/>
    </row>
    <row r="17" spans="1:8" ht="31.5" customHeight="1" x14ac:dyDescent="0.2">
      <c r="A17" s="3" t="s">
        <v>63</v>
      </c>
      <c r="B17" s="3" t="s">
        <v>238</v>
      </c>
      <c r="C17" s="3" t="s">
        <v>239</v>
      </c>
      <c r="D17" s="3" t="s">
        <v>240</v>
      </c>
      <c r="E17" s="3" t="s">
        <v>69</v>
      </c>
      <c r="F17" s="3"/>
    </row>
    <row r="18" spans="1:8" ht="15.75" customHeight="1" x14ac:dyDescent="0.2">
      <c r="A18" s="6" t="s">
        <v>401</v>
      </c>
      <c r="B18" s="10">
        <v>7500</v>
      </c>
      <c r="C18" s="10">
        <v>25000</v>
      </c>
      <c r="D18" s="7" t="s">
        <v>92</v>
      </c>
      <c r="E18" s="7"/>
    </row>
    <row r="19" spans="1:8" ht="7.5" customHeight="1" x14ac:dyDescent="0.2">
      <c r="A19" s="51"/>
      <c r="B19" s="51"/>
      <c r="C19" s="51"/>
      <c r="D19" s="51"/>
      <c r="E19" s="51"/>
      <c r="F19" s="51"/>
      <c r="G19" s="51"/>
      <c r="H19" s="51"/>
    </row>
    <row r="20" spans="1:8" ht="15.75" customHeight="1" x14ac:dyDescent="0.2">
      <c r="A20" s="49" t="s">
        <v>402</v>
      </c>
      <c r="B20" s="49"/>
      <c r="C20" s="49"/>
      <c r="D20" s="49"/>
      <c r="E20" s="49"/>
      <c r="F20" s="49"/>
    </row>
    <row r="21" spans="1:8" ht="18" customHeight="1" x14ac:dyDescent="0.2">
      <c r="A21" s="52" t="s">
        <v>403</v>
      </c>
      <c r="B21" s="52"/>
      <c r="C21" s="52"/>
      <c r="D21" s="52"/>
      <c r="E21" s="52"/>
      <c r="F21" s="52"/>
    </row>
    <row r="22" spans="1:8" ht="15" customHeight="1" x14ac:dyDescent="0.2">
      <c r="A22" s="48" t="s">
        <v>404</v>
      </c>
      <c r="B22" s="48"/>
      <c r="C22" s="48"/>
      <c r="D22" s="48"/>
      <c r="E22" s="48"/>
      <c r="F22" s="48"/>
    </row>
    <row r="23" spans="1:8" ht="15" customHeight="1" x14ac:dyDescent="0.2">
      <c r="A23" s="48" t="s">
        <v>405</v>
      </c>
      <c r="B23" s="48"/>
      <c r="C23" s="48"/>
      <c r="D23" s="48"/>
      <c r="E23" s="48"/>
      <c r="F23" s="48"/>
    </row>
    <row r="24" spans="1:8" ht="15" customHeight="1" x14ac:dyDescent="0.2">
      <c r="A24" s="48" t="s">
        <v>406</v>
      </c>
      <c r="B24" s="48"/>
      <c r="C24" s="48"/>
      <c r="D24" s="48"/>
      <c r="E24" s="48"/>
      <c r="F24" s="48"/>
    </row>
    <row r="25" spans="1:8" ht="15.75" customHeight="1" x14ac:dyDescent="0.2">
      <c r="A25" s="49" t="s">
        <v>208</v>
      </c>
      <c r="B25" s="49"/>
      <c r="C25" s="49"/>
      <c r="D25" s="49"/>
      <c r="E25" s="49"/>
      <c r="F25" s="49"/>
    </row>
  </sheetData>
  <mergeCells count="13">
    <mergeCell ref="A1:F1"/>
    <mergeCell ref="A2:F2"/>
    <mergeCell ref="A3:F3"/>
    <mergeCell ref="A5:F5"/>
    <mergeCell ref="A15:H15"/>
    <mergeCell ref="A23:F23"/>
    <mergeCell ref="A24:F24"/>
    <mergeCell ref="A25:F25"/>
    <mergeCell ref="A16:F16"/>
    <mergeCell ref="A19:H19"/>
    <mergeCell ref="A20:F20"/>
    <mergeCell ref="A21:F21"/>
    <mergeCell ref="A22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407</v>
      </c>
      <c r="B2" s="54"/>
      <c r="C2" s="54"/>
      <c r="D2" s="54"/>
      <c r="E2" s="54"/>
      <c r="F2" s="54"/>
    </row>
    <row r="3" spans="1:8" ht="18" customHeight="1" x14ac:dyDescent="0.2">
      <c r="A3" s="55" t="s">
        <v>408</v>
      </c>
      <c r="B3" s="55"/>
      <c r="C3" s="55"/>
      <c r="D3" s="55"/>
      <c r="E3" s="55"/>
      <c r="F3" s="55"/>
    </row>
    <row r="5" spans="1:8" ht="19.5" customHeight="1" x14ac:dyDescent="0.2">
      <c r="A5" s="50" t="s">
        <v>409</v>
      </c>
      <c r="B5" s="50"/>
      <c r="C5" s="50"/>
      <c r="D5" s="50"/>
      <c r="E5" s="50"/>
      <c r="F5" s="50"/>
    </row>
    <row r="6" spans="1:8" ht="31.5" customHeight="1" x14ac:dyDescent="0.2">
      <c r="A6" s="3" t="s">
        <v>389</v>
      </c>
      <c r="B6" s="3" t="s">
        <v>361</v>
      </c>
      <c r="C6" s="3" t="s">
        <v>362</v>
      </c>
      <c r="D6" s="3" t="s">
        <v>69</v>
      </c>
      <c r="E6" s="3"/>
      <c r="F6" s="3"/>
    </row>
    <row r="7" spans="1:8" ht="15.75" customHeight="1" x14ac:dyDescent="0.2">
      <c r="A7" s="4" t="s">
        <v>194</v>
      </c>
      <c r="B7" s="9">
        <v>5000</v>
      </c>
      <c r="C7" s="9">
        <v>20000</v>
      </c>
      <c r="D7" s="5" t="s">
        <v>410</v>
      </c>
      <c r="E7" s="5"/>
      <c r="F7" s="5"/>
    </row>
    <row r="8" spans="1:8" ht="15.75" customHeight="1" x14ac:dyDescent="0.2">
      <c r="A8" s="6" t="s">
        <v>196</v>
      </c>
      <c r="B8" s="10">
        <v>5000</v>
      </c>
      <c r="C8" s="10">
        <v>20000</v>
      </c>
      <c r="D8" s="7" t="s">
        <v>410</v>
      </c>
      <c r="E8" s="7"/>
      <c r="F8" s="7"/>
    </row>
    <row r="9" spans="1:8" ht="15.75" customHeight="1" x14ac:dyDescent="0.2">
      <c r="A9" s="4" t="s">
        <v>197</v>
      </c>
      <c r="B9" s="9">
        <v>3500</v>
      </c>
      <c r="C9" s="9">
        <v>15000</v>
      </c>
      <c r="D9" s="5" t="s">
        <v>410</v>
      </c>
      <c r="E9" s="5"/>
      <c r="F9" s="5"/>
    </row>
    <row r="10" spans="1:8" ht="15.75" customHeight="1" x14ac:dyDescent="0.2">
      <c r="A10" s="6" t="s">
        <v>191</v>
      </c>
      <c r="B10" s="10">
        <v>2500</v>
      </c>
      <c r="C10" s="10">
        <v>12500</v>
      </c>
      <c r="D10" s="7" t="s">
        <v>410</v>
      </c>
      <c r="E10" s="7"/>
      <c r="F10" s="7"/>
    </row>
    <row r="11" spans="1:8" ht="15.75" customHeight="1" x14ac:dyDescent="0.2">
      <c r="A11" s="4" t="s">
        <v>130</v>
      </c>
      <c r="B11" s="9">
        <v>2500</v>
      </c>
      <c r="C11" s="9">
        <v>10000</v>
      </c>
      <c r="D11" s="5"/>
      <c r="E11" s="5"/>
      <c r="F11" s="5"/>
    </row>
    <row r="12" spans="1:8" ht="15.75" customHeight="1" x14ac:dyDescent="0.2">
      <c r="A12" s="6" t="s">
        <v>186</v>
      </c>
      <c r="B12" s="10">
        <v>2500</v>
      </c>
      <c r="C12" s="10">
        <v>10000</v>
      </c>
      <c r="D12" s="7"/>
      <c r="E12" s="7"/>
      <c r="F12" s="7"/>
    </row>
    <row r="13" spans="1:8" ht="15.75" customHeight="1" x14ac:dyDescent="0.2">
      <c r="A13" s="4" t="s">
        <v>198</v>
      </c>
      <c r="B13" s="9">
        <v>3500</v>
      </c>
      <c r="C13" s="9">
        <v>15000</v>
      </c>
      <c r="D13" s="5"/>
      <c r="E13" s="5"/>
      <c r="F13" s="5"/>
    </row>
    <row r="14" spans="1:8" ht="15.75" customHeight="1" x14ac:dyDescent="0.2">
      <c r="A14" s="6" t="s">
        <v>411</v>
      </c>
      <c r="B14" s="10">
        <v>2500</v>
      </c>
      <c r="C14" s="10">
        <v>10000</v>
      </c>
      <c r="D14" s="7"/>
      <c r="E14" s="7"/>
      <c r="F14" s="7"/>
    </row>
    <row r="15" spans="1:8" ht="15.75" customHeight="1" x14ac:dyDescent="0.2">
      <c r="A15" s="4" t="s">
        <v>412</v>
      </c>
      <c r="B15" s="9">
        <v>3500</v>
      </c>
      <c r="C15" s="9">
        <v>15000</v>
      </c>
      <c r="D15" s="5"/>
      <c r="E15" s="5"/>
      <c r="F15" s="5"/>
    </row>
    <row r="16" spans="1:8" ht="7.5" customHeight="1" x14ac:dyDescent="0.2">
      <c r="A16" s="51"/>
      <c r="B16" s="51"/>
      <c r="C16" s="51"/>
      <c r="D16" s="51"/>
      <c r="E16" s="51"/>
      <c r="F16" s="51"/>
      <c r="G16" s="51"/>
      <c r="H16" s="51"/>
    </row>
    <row r="17" spans="1:6" ht="18" customHeight="1" x14ac:dyDescent="0.2">
      <c r="A17" s="52" t="s">
        <v>413</v>
      </c>
      <c r="B17" s="52"/>
      <c r="C17" s="52"/>
      <c r="D17" s="52"/>
      <c r="E17" s="52"/>
      <c r="F17" s="52"/>
    </row>
    <row r="18" spans="1:6" ht="15" customHeight="1" x14ac:dyDescent="0.2">
      <c r="A18" s="48" t="s">
        <v>414</v>
      </c>
      <c r="B18" s="48"/>
      <c r="C18" s="48"/>
      <c r="D18" s="48"/>
      <c r="E18" s="48"/>
      <c r="F18" s="48"/>
    </row>
    <row r="19" spans="1:6" ht="15" customHeight="1" x14ac:dyDescent="0.2">
      <c r="A19" s="48" t="s">
        <v>415</v>
      </c>
      <c r="B19" s="48"/>
      <c r="C19" s="48"/>
      <c r="D19" s="48"/>
      <c r="E19" s="48"/>
      <c r="F19" s="48"/>
    </row>
    <row r="20" spans="1:6" ht="15" customHeight="1" x14ac:dyDescent="0.2">
      <c r="A20" s="48" t="s">
        <v>416</v>
      </c>
      <c r="B20" s="48"/>
      <c r="C20" s="48"/>
      <c r="D20" s="48"/>
      <c r="E20" s="48"/>
      <c r="F20" s="48"/>
    </row>
    <row r="21" spans="1:6" ht="15.75" customHeight="1" x14ac:dyDescent="0.2">
      <c r="A21" s="49" t="s">
        <v>208</v>
      </c>
      <c r="B21" s="49"/>
      <c r="C21" s="49"/>
      <c r="D21" s="49"/>
      <c r="E21" s="49"/>
      <c r="F21" s="49"/>
    </row>
  </sheetData>
  <mergeCells count="10">
    <mergeCell ref="A1:F1"/>
    <mergeCell ref="A2:F2"/>
    <mergeCell ref="A3:F3"/>
    <mergeCell ref="A5:F5"/>
    <mergeCell ref="A16:H16"/>
    <mergeCell ref="A17:F17"/>
    <mergeCell ref="A18:F18"/>
    <mergeCell ref="A19:F19"/>
    <mergeCell ref="A20:F20"/>
    <mergeCell ref="A21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4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417</v>
      </c>
      <c r="B2" s="54"/>
      <c r="C2" s="54"/>
      <c r="D2" s="54"/>
      <c r="E2" s="54"/>
      <c r="F2" s="54"/>
    </row>
    <row r="3" spans="1:8" ht="18" customHeight="1" x14ac:dyDescent="0.2">
      <c r="A3" s="55" t="s">
        <v>418</v>
      </c>
      <c r="B3" s="55"/>
      <c r="C3" s="55"/>
      <c r="D3" s="55"/>
      <c r="E3" s="55"/>
      <c r="F3" s="55"/>
    </row>
    <row r="5" spans="1:8" ht="19.5" customHeight="1" x14ac:dyDescent="0.2">
      <c r="A5" s="50" t="s">
        <v>419</v>
      </c>
      <c r="B5" s="50"/>
      <c r="C5" s="50"/>
      <c r="D5" s="50"/>
      <c r="E5" s="50"/>
      <c r="F5" s="50"/>
    </row>
    <row r="6" spans="1:8" ht="31.5" customHeight="1" x14ac:dyDescent="0.2">
      <c r="A6" s="3" t="s">
        <v>389</v>
      </c>
      <c r="B6" s="3" t="s">
        <v>361</v>
      </c>
      <c r="C6" s="3" t="s">
        <v>362</v>
      </c>
      <c r="D6" s="3" t="s">
        <v>69</v>
      </c>
      <c r="E6" s="3"/>
      <c r="F6" s="3"/>
    </row>
    <row r="7" spans="1:8" ht="15.75" customHeight="1" x14ac:dyDescent="0.2">
      <c r="A7" s="4" t="s">
        <v>192</v>
      </c>
      <c r="B7" s="9">
        <v>2500</v>
      </c>
      <c r="C7" s="9">
        <v>10000</v>
      </c>
      <c r="D7" s="5" t="s">
        <v>410</v>
      </c>
      <c r="E7" s="5"/>
      <c r="F7" s="5"/>
    </row>
    <row r="8" spans="1:8" ht="15.75" customHeight="1" x14ac:dyDescent="0.2">
      <c r="A8" s="6" t="s">
        <v>199</v>
      </c>
      <c r="B8" s="10">
        <v>2500</v>
      </c>
      <c r="C8" s="10">
        <v>10000</v>
      </c>
      <c r="D8" s="7"/>
      <c r="E8" s="7"/>
      <c r="F8" s="7"/>
    </row>
    <row r="9" spans="1:8" ht="15.75" customHeight="1" x14ac:dyDescent="0.2">
      <c r="A9" s="4" t="s">
        <v>200</v>
      </c>
      <c r="B9" s="9">
        <v>2500</v>
      </c>
      <c r="C9" s="9">
        <v>10000</v>
      </c>
      <c r="D9" s="5"/>
      <c r="E9" s="5"/>
      <c r="F9" s="5"/>
    </row>
    <row r="10" spans="1:8" ht="15.75" customHeight="1" x14ac:dyDescent="0.2">
      <c r="A10" s="6" t="s">
        <v>201</v>
      </c>
      <c r="B10" s="10">
        <v>2500</v>
      </c>
      <c r="C10" s="10">
        <v>10000</v>
      </c>
      <c r="D10" s="7"/>
      <c r="E10" s="7"/>
      <c r="F10" s="7"/>
    </row>
    <row r="11" spans="1:8" ht="15.75" customHeight="1" x14ac:dyDescent="0.2">
      <c r="A11" s="4" t="s">
        <v>202</v>
      </c>
      <c r="B11" s="9">
        <v>2000</v>
      </c>
      <c r="C11" s="9">
        <v>7500</v>
      </c>
      <c r="D11" s="5"/>
      <c r="E11" s="5"/>
      <c r="F11" s="5"/>
    </row>
    <row r="12" spans="1:8" ht="15.75" customHeight="1" x14ac:dyDescent="0.2">
      <c r="A12" s="6" t="s">
        <v>203</v>
      </c>
      <c r="B12" s="10">
        <v>2000</v>
      </c>
      <c r="C12" s="10">
        <v>7500</v>
      </c>
      <c r="D12" s="7"/>
      <c r="E12" s="7"/>
      <c r="F12" s="7"/>
    </row>
    <row r="13" spans="1:8" ht="15.75" customHeight="1" x14ac:dyDescent="0.2">
      <c r="A13" s="4" t="s">
        <v>420</v>
      </c>
      <c r="B13" s="9">
        <v>7500</v>
      </c>
      <c r="C13" s="9">
        <v>25000</v>
      </c>
      <c r="D13" s="5"/>
      <c r="E13" s="5"/>
      <c r="F13" s="5"/>
    </row>
    <row r="14" spans="1:8" ht="7.5" customHeight="1" x14ac:dyDescent="0.2">
      <c r="A14" s="51"/>
      <c r="B14" s="51"/>
      <c r="C14" s="51"/>
      <c r="D14" s="51"/>
      <c r="E14" s="51"/>
      <c r="F14" s="51"/>
      <c r="G14" s="51"/>
      <c r="H14" s="51"/>
    </row>
    <row r="15" spans="1:8" ht="19.5" customHeight="1" x14ac:dyDescent="0.2">
      <c r="A15" s="50" t="s">
        <v>421</v>
      </c>
      <c r="B15" s="50"/>
      <c r="C15" s="50"/>
      <c r="D15" s="50"/>
      <c r="E15" s="50"/>
      <c r="F15" s="50"/>
    </row>
    <row r="16" spans="1:8" ht="31.5" customHeight="1" x14ac:dyDescent="0.2">
      <c r="A16" s="3" t="s">
        <v>63</v>
      </c>
      <c r="B16" s="3" t="s">
        <v>238</v>
      </c>
      <c r="C16" s="3" t="s">
        <v>239</v>
      </c>
      <c r="D16" s="3" t="s">
        <v>240</v>
      </c>
      <c r="E16" s="3" t="s">
        <v>69</v>
      </c>
      <c r="F16" s="3"/>
    </row>
    <row r="17" spans="1:8" ht="15.75" customHeight="1" x14ac:dyDescent="0.2">
      <c r="A17" s="4" t="s">
        <v>422</v>
      </c>
      <c r="B17" s="9">
        <v>5000</v>
      </c>
      <c r="C17" s="9">
        <v>20000</v>
      </c>
      <c r="D17" s="5" t="s">
        <v>92</v>
      </c>
      <c r="E17" s="5"/>
      <c r="F17" s="5"/>
    </row>
    <row r="18" spans="1:8" ht="15.75" customHeight="1" x14ac:dyDescent="0.2">
      <c r="A18" s="6" t="s">
        <v>423</v>
      </c>
      <c r="B18" s="10">
        <v>10000</v>
      </c>
      <c r="C18" s="10">
        <v>50000</v>
      </c>
      <c r="D18" s="7" t="s">
        <v>92</v>
      </c>
      <c r="E18" s="7"/>
      <c r="F18" s="7"/>
    </row>
    <row r="19" spans="1:8" ht="7.5" customHeight="1" x14ac:dyDescent="0.2">
      <c r="A19" s="51"/>
      <c r="B19" s="51"/>
      <c r="C19" s="51"/>
      <c r="D19" s="51"/>
      <c r="E19" s="51"/>
      <c r="F19" s="51"/>
      <c r="G19" s="51"/>
      <c r="H19" s="51"/>
    </row>
    <row r="20" spans="1:8" ht="18" customHeight="1" x14ac:dyDescent="0.2">
      <c r="A20" s="52" t="s">
        <v>424</v>
      </c>
      <c r="B20" s="52"/>
      <c r="C20" s="52"/>
      <c r="D20" s="52"/>
      <c r="E20" s="52"/>
      <c r="F20" s="52"/>
    </row>
    <row r="21" spans="1:8" ht="15" customHeight="1" x14ac:dyDescent="0.2">
      <c r="A21" s="48" t="s">
        <v>425</v>
      </c>
      <c r="B21" s="48"/>
      <c r="C21" s="48"/>
      <c r="D21" s="48"/>
      <c r="E21" s="48"/>
      <c r="F21" s="48"/>
    </row>
    <row r="22" spans="1:8" ht="15" customHeight="1" x14ac:dyDescent="0.2">
      <c r="A22" s="48" t="s">
        <v>426</v>
      </c>
      <c r="B22" s="48"/>
      <c r="C22" s="48"/>
      <c r="D22" s="48"/>
      <c r="E22" s="48"/>
      <c r="F22" s="48"/>
    </row>
    <row r="23" spans="1:8" ht="15" customHeight="1" x14ac:dyDescent="0.2">
      <c r="A23" s="48" t="s">
        <v>427</v>
      </c>
      <c r="B23" s="48"/>
      <c r="C23" s="48"/>
      <c r="D23" s="48"/>
      <c r="E23" s="48"/>
      <c r="F23" s="48"/>
    </row>
    <row r="24" spans="1:8" ht="15.75" customHeight="1" x14ac:dyDescent="0.2">
      <c r="A24" s="49" t="s">
        <v>208</v>
      </c>
      <c r="B24" s="49"/>
      <c r="C24" s="49"/>
      <c r="D24" s="49"/>
      <c r="E24" s="49"/>
      <c r="F24" s="49"/>
    </row>
  </sheetData>
  <mergeCells count="12">
    <mergeCell ref="A1:F1"/>
    <mergeCell ref="A2:F2"/>
    <mergeCell ref="A3:F3"/>
    <mergeCell ref="A5:F5"/>
    <mergeCell ref="A14:H14"/>
    <mergeCell ref="A23:F23"/>
    <mergeCell ref="A24:F24"/>
    <mergeCell ref="A15:F15"/>
    <mergeCell ref="A19:H19"/>
    <mergeCell ref="A20:F20"/>
    <mergeCell ref="A21:F21"/>
    <mergeCell ref="A22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9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428</v>
      </c>
      <c r="B2" s="54"/>
      <c r="C2" s="54"/>
      <c r="D2" s="54"/>
      <c r="E2" s="54"/>
      <c r="F2" s="54"/>
    </row>
    <row r="3" spans="1:8" ht="18" customHeight="1" x14ac:dyDescent="0.2">
      <c r="A3" s="55" t="s">
        <v>429</v>
      </c>
      <c r="B3" s="55"/>
      <c r="C3" s="55"/>
      <c r="D3" s="55"/>
      <c r="E3" s="55"/>
      <c r="F3" s="55"/>
    </row>
    <row r="5" spans="1:8" ht="19.5" customHeight="1" x14ac:dyDescent="0.2">
      <c r="A5" s="50" t="s">
        <v>430</v>
      </c>
      <c r="B5" s="50"/>
      <c r="C5" s="50"/>
      <c r="D5" s="50"/>
      <c r="E5" s="50"/>
      <c r="F5" s="50"/>
    </row>
    <row r="6" spans="1:8" ht="31.5" customHeight="1" x14ac:dyDescent="0.2">
      <c r="A6" s="3" t="s">
        <v>311</v>
      </c>
      <c r="B6" s="3" t="s">
        <v>238</v>
      </c>
      <c r="C6" s="3" t="s">
        <v>239</v>
      </c>
      <c r="D6" s="3" t="s">
        <v>431</v>
      </c>
      <c r="E6" s="3" t="s">
        <v>69</v>
      </c>
      <c r="F6" s="3"/>
    </row>
    <row r="7" spans="1:8" ht="15.75" customHeight="1" x14ac:dyDescent="0.2">
      <c r="A7" s="4" t="s">
        <v>432</v>
      </c>
      <c r="B7" s="9">
        <v>7500</v>
      </c>
      <c r="C7" s="9">
        <v>15000</v>
      </c>
      <c r="D7" s="11" t="s">
        <v>109</v>
      </c>
      <c r="E7" s="5"/>
      <c r="F7" s="5"/>
    </row>
    <row r="8" spans="1:8" ht="15.75" customHeight="1" x14ac:dyDescent="0.2">
      <c r="A8" s="6" t="s">
        <v>433</v>
      </c>
      <c r="B8" s="10">
        <v>15000</v>
      </c>
      <c r="C8" s="10">
        <v>35000</v>
      </c>
      <c r="D8" s="12" t="s">
        <v>109</v>
      </c>
      <c r="E8" s="7"/>
      <c r="F8" s="7"/>
    </row>
    <row r="9" spans="1:8" ht="15.75" customHeight="1" x14ac:dyDescent="0.2">
      <c r="A9" s="4" t="s">
        <v>434</v>
      </c>
      <c r="B9" s="9">
        <v>20000</v>
      </c>
      <c r="C9" s="9">
        <v>50000</v>
      </c>
      <c r="D9" s="11" t="s">
        <v>109</v>
      </c>
      <c r="E9" s="5"/>
      <c r="F9" s="5"/>
    </row>
    <row r="10" spans="1:8" ht="15.75" customHeight="1" x14ac:dyDescent="0.2">
      <c r="A10" s="6" t="s">
        <v>435</v>
      </c>
      <c r="B10" s="10">
        <v>35000</v>
      </c>
      <c r="C10" s="10">
        <v>100000</v>
      </c>
      <c r="D10" s="12" t="s">
        <v>109</v>
      </c>
      <c r="E10" s="7" t="s">
        <v>436</v>
      </c>
      <c r="F10" s="7"/>
    </row>
    <row r="11" spans="1:8" ht="15.75" customHeight="1" x14ac:dyDescent="0.2">
      <c r="A11" s="4" t="s">
        <v>437</v>
      </c>
      <c r="B11" s="9">
        <v>15000</v>
      </c>
      <c r="C11" s="9">
        <v>50000</v>
      </c>
      <c r="D11" s="11" t="s">
        <v>109</v>
      </c>
      <c r="E11" s="5"/>
      <c r="F11" s="5"/>
    </row>
    <row r="12" spans="1:8" ht="15.75" customHeight="1" x14ac:dyDescent="0.2">
      <c r="A12" s="6" t="s">
        <v>438</v>
      </c>
      <c r="B12" s="10">
        <v>10000</v>
      </c>
      <c r="C12" s="10">
        <v>25000</v>
      </c>
      <c r="D12" s="12" t="s">
        <v>109</v>
      </c>
      <c r="E12" s="7" t="s">
        <v>439</v>
      </c>
      <c r="F12" s="7"/>
    </row>
    <row r="13" spans="1:8" ht="15.75" customHeight="1" x14ac:dyDescent="0.2">
      <c r="A13" s="4" t="s">
        <v>440</v>
      </c>
      <c r="B13" s="9">
        <v>7500</v>
      </c>
      <c r="C13" s="9">
        <v>20000</v>
      </c>
      <c r="D13" s="11" t="s">
        <v>109</v>
      </c>
      <c r="E13" s="5"/>
      <c r="F13" s="5"/>
    </row>
    <row r="14" spans="1:8" ht="15.75" customHeight="1" x14ac:dyDescent="0.2">
      <c r="A14" s="6" t="s">
        <v>441</v>
      </c>
      <c r="B14" s="10">
        <v>10000</v>
      </c>
      <c r="C14" s="10">
        <v>30000</v>
      </c>
      <c r="D14" s="12" t="s">
        <v>109</v>
      </c>
      <c r="E14" s="7"/>
      <c r="F14" s="7"/>
    </row>
    <row r="15" spans="1:8" ht="7.5" customHeight="1" x14ac:dyDescent="0.2">
      <c r="A15" s="51"/>
      <c r="B15" s="51"/>
      <c r="C15" s="51"/>
      <c r="D15" s="51"/>
      <c r="E15" s="51"/>
      <c r="F15" s="51"/>
      <c r="G15" s="51"/>
      <c r="H15" s="51"/>
    </row>
    <row r="16" spans="1:8" ht="19.5" customHeight="1" x14ac:dyDescent="0.2">
      <c r="A16" s="50" t="s">
        <v>442</v>
      </c>
      <c r="B16" s="50"/>
      <c r="C16" s="50"/>
      <c r="D16" s="50"/>
      <c r="E16" s="50"/>
      <c r="F16" s="50"/>
    </row>
    <row r="17" spans="1:8" ht="31.5" customHeight="1" x14ac:dyDescent="0.2">
      <c r="A17" s="3" t="s">
        <v>443</v>
      </c>
      <c r="B17" s="3" t="s">
        <v>444</v>
      </c>
      <c r="C17" s="3" t="s">
        <v>69</v>
      </c>
      <c r="D17" s="3"/>
      <c r="E17" s="3"/>
      <c r="F17" s="3"/>
    </row>
    <row r="18" spans="1:8" ht="15.75" customHeight="1" x14ac:dyDescent="0.2">
      <c r="A18" s="4" t="s">
        <v>445</v>
      </c>
      <c r="B18" s="5" t="s">
        <v>446</v>
      </c>
      <c r="C18" s="5" t="s">
        <v>447</v>
      </c>
      <c r="D18" s="5"/>
      <c r="E18" s="5"/>
      <c r="F18" s="5"/>
    </row>
    <row r="19" spans="1:8" ht="15.75" customHeight="1" x14ac:dyDescent="0.2">
      <c r="A19" s="6" t="s">
        <v>448</v>
      </c>
      <c r="B19" s="7" t="s">
        <v>446</v>
      </c>
      <c r="C19" s="7"/>
      <c r="D19" s="7"/>
      <c r="E19" s="7"/>
      <c r="F19" s="7"/>
    </row>
    <row r="20" spans="1:8" ht="15.75" customHeight="1" x14ac:dyDescent="0.2">
      <c r="A20" s="4" t="s">
        <v>449</v>
      </c>
      <c r="B20" s="5" t="s">
        <v>446</v>
      </c>
      <c r="C20" s="5"/>
      <c r="D20" s="5"/>
      <c r="E20" s="5"/>
      <c r="F20" s="5"/>
    </row>
    <row r="21" spans="1:8" ht="15.75" customHeight="1" x14ac:dyDescent="0.2">
      <c r="A21" s="6" t="s">
        <v>450</v>
      </c>
      <c r="B21" s="7" t="s">
        <v>451</v>
      </c>
      <c r="C21" s="7" t="s">
        <v>452</v>
      </c>
      <c r="D21" s="7"/>
      <c r="E21" s="7"/>
      <c r="F21" s="7"/>
    </row>
    <row r="22" spans="1:8" ht="15.75" customHeight="1" x14ac:dyDescent="0.2">
      <c r="A22" s="4" t="s">
        <v>453</v>
      </c>
      <c r="B22" s="5" t="s">
        <v>454</v>
      </c>
      <c r="C22" s="5" t="s">
        <v>455</v>
      </c>
      <c r="D22" s="5"/>
      <c r="E22" s="5"/>
      <c r="F22" s="5"/>
    </row>
    <row r="23" spans="1:8" ht="15.75" customHeight="1" x14ac:dyDescent="0.2">
      <c r="A23" s="6" t="s">
        <v>456</v>
      </c>
      <c r="B23" s="7" t="s">
        <v>457</v>
      </c>
      <c r="C23" s="7" t="s">
        <v>458</v>
      </c>
      <c r="D23" s="7"/>
      <c r="E23" s="7"/>
      <c r="F23" s="7"/>
    </row>
    <row r="24" spans="1:8" ht="7.5" customHeight="1" x14ac:dyDescent="0.2">
      <c r="A24" s="51"/>
      <c r="B24" s="51"/>
      <c r="C24" s="51"/>
      <c r="D24" s="51"/>
      <c r="E24" s="51"/>
      <c r="F24" s="51"/>
      <c r="G24" s="51"/>
      <c r="H24" s="51"/>
    </row>
    <row r="25" spans="1:8" ht="18" customHeight="1" x14ac:dyDescent="0.2">
      <c r="A25" s="52" t="s">
        <v>459</v>
      </c>
      <c r="B25" s="52"/>
      <c r="C25" s="52"/>
      <c r="D25" s="52"/>
      <c r="E25" s="52"/>
      <c r="F25" s="52"/>
    </row>
    <row r="26" spans="1:8" ht="15" customHeight="1" x14ac:dyDescent="0.2">
      <c r="A26" s="48" t="s">
        <v>460</v>
      </c>
      <c r="B26" s="48"/>
      <c r="C26" s="48"/>
      <c r="D26" s="48"/>
      <c r="E26" s="48"/>
      <c r="F26" s="48"/>
    </row>
    <row r="27" spans="1:8" ht="15" customHeight="1" x14ac:dyDescent="0.2">
      <c r="A27" s="48" t="s">
        <v>461</v>
      </c>
      <c r="B27" s="48"/>
      <c r="C27" s="48"/>
      <c r="D27" s="48"/>
      <c r="E27" s="48"/>
      <c r="F27" s="48"/>
    </row>
    <row r="28" spans="1:8" ht="15" customHeight="1" x14ac:dyDescent="0.2">
      <c r="A28" s="48" t="s">
        <v>462</v>
      </c>
      <c r="B28" s="48"/>
      <c r="C28" s="48"/>
      <c r="D28" s="48"/>
      <c r="E28" s="48"/>
      <c r="F28" s="48"/>
    </row>
    <row r="29" spans="1:8" ht="15.75" customHeight="1" x14ac:dyDescent="0.2">
      <c r="A29" s="49" t="s">
        <v>208</v>
      </c>
      <c r="B29" s="49"/>
      <c r="C29" s="49"/>
      <c r="D29" s="49"/>
      <c r="E29" s="49"/>
      <c r="F29" s="49"/>
    </row>
  </sheetData>
  <mergeCells count="12">
    <mergeCell ref="A1:F1"/>
    <mergeCell ref="A2:F2"/>
    <mergeCell ref="A3:F3"/>
    <mergeCell ref="A5:F5"/>
    <mergeCell ref="A15:H15"/>
    <mergeCell ref="A28:F28"/>
    <mergeCell ref="A29:F29"/>
    <mergeCell ref="A16:F16"/>
    <mergeCell ref="A24:H24"/>
    <mergeCell ref="A25:F25"/>
    <mergeCell ref="A26:F26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7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463</v>
      </c>
      <c r="B2" s="54"/>
      <c r="C2" s="54"/>
      <c r="D2" s="54"/>
      <c r="E2" s="54"/>
      <c r="F2" s="54"/>
    </row>
    <row r="3" spans="1:8" ht="18" customHeight="1" x14ac:dyDescent="0.2">
      <c r="A3" s="55" t="s">
        <v>464</v>
      </c>
      <c r="B3" s="55"/>
      <c r="C3" s="55"/>
      <c r="D3" s="55"/>
      <c r="E3" s="55"/>
      <c r="F3" s="55"/>
    </row>
    <row r="5" spans="1:8" ht="19.5" customHeight="1" x14ac:dyDescent="0.2">
      <c r="A5" s="50" t="s">
        <v>465</v>
      </c>
      <c r="B5" s="50"/>
      <c r="C5" s="50"/>
      <c r="D5" s="50"/>
      <c r="E5" s="50"/>
      <c r="F5" s="50"/>
    </row>
    <row r="6" spans="1:8" ht="31.5" customHeight="1" x14ac:dyDescent="0.2">
      <c r="A6" s="3" t="s">
        <v>466</v>
      </c>
      <c r="B6" s="3" t="s">
        <v>238</v>
      </c>
      <c r="C6" s="3" t="s">
        <v>239</v>
      </c>
      <c r="D6" s="3" t="s">
        <v>69</v>
      </c>
      <c r="E6" s="3"/>
      <c r="F6" s="3"/>
    </row>
    <row r="7" spans="1:8" ht="15.75" customHeight="1" x14ac:dyDescent="0.2">
      <c r="A7" s="4" t="s">
        <v>131</v>
      </c>
      <c r="B7" s="11" t="s">
        <v>187</v>
      </c>
      <c r="C7" s="11" t="s">
        <v>187</v>
      </c>
      <c r="D7" s="5" t="s">
        <v>467</v>
      </c>
      <c r="E7" s="5"/>
      <c r="F7" s="5"/>
    </row>
    <row r="8" spans="1:8" ht="15.75" customHeight="1" x14ac:dyDescent="0.2">
      <c r="A8" s="6" t="s">
        <v>468</v>
      </c>
      <c r="B8" s="10">
        <v>2500</v>
      </c>
      <c r="C8" s="10">
        <v>7500</v>
      </c>
      <c r="D8" s="7" t="s">
        <v>469</v>
      </c>
      <c r="E8" s="7"/>
      <c r="F8" s="7"/>
    </row>
    <row r="9" spans="1:8" ht="15.75" customHeight="1" x14ac:dyDescent="0.2">
      <c r="A9" s="4" t="s">
        <v>470</v>
      </c>
      <c r="B9" s="9">
        <v>2500</v>
      </c>
      <c r="C9" s="9">
        <v>10000</v>
      </c>
      <c r="D9" s="5" t="s">
        <v>469</v>
      </c>
      <c r="E9" s="5"/>
      <c r="F9" s="5"/>
    </row>
    <row r="10" spans="1:8" ht="15.75" customHeight="1" x14ac:dyDescent="0.2">
      <c r="A10" s="6" t="s">
        <v>471</v>
      </c>
      <c r="B10" s="10">
        <v>3500</v>
      </c>
      <c r="C10" s="10">
        <v>12500</v>
      </c>
      <c r="D10" s="7" t="s">
        <v>469</v>
      </c>
      <c r="E10" s="7"/>
      <c r="F10" s="7"/>
    </row>
    <row r="11" spans="1:8" ht="7.5" customHeight="1" x14ac:dyDescent="0.2">
      <c r="A11" s="51"/>
      <c r="B11" s="51"/>
      <c r="C11" s="51"/>
      <c r="D11" s="51"/>
      <c r="E11" s="51"/>
      <c r="F11" s="51"/>
      <c r="G11" s="51"/>
      <c r="H11" s="51"/>
    </row>
    <row r="12" spans="1:8" ht="19.5" customHeight="1" x14ac:dyDescent="0.2">
      <c r="A12" s="50" t="s">
        <v>472</v>
      </c>
      <c r="B12" s="50"/>
      <c r="C12" s="50"/>
      <c r="D12" s="50"/>
      <c r="E12" s="50"/>
      <c r="F12" s="50"/>
    </row>
    <row r="13" spans="1:8" ht="31.5" customHeight="1" x14ac:dyDescent="0.2">
      <c r="A13" s="3" t="s">
        <v>466</v>
      </c>
      <c r="B13" s="3" t="s">
        <v>238</v>
      </c>
      <c r="C13" s="3" t="s">
        <v>239</v>
      </c>
      <c r="D13" s="3" t="s">
        <v>431</v>
      </c>
      <c r="E13" s="3" t="s">
        <v>69</v>
      </c>
      <c r="F13" s="3"/>
    </row>
    <row r="14" spans="1:8" ht="15.75" customHeight="1" x14ac:dyDescent="0.2">
      <c r="A14" s="4" t="s">
        <v>473</v>
      </c>
      <c r="B14" s="9">
        <v>10000</v>
      </c>
      <c r="C14" s="9">
        <v>30000</v>
      </c>
      <c r="D14" s="11" t="s">
        <v>109</v>
      </c>
      <c r="E14" s="5"/>
      <c r="F14" s="5"/>
    </row>
    <row r="15" spans="1:8" ht="15.75" customHeight="1" x14ac:dyDescent="0.2">
      <c r="A15" s="6" t="s">
        <v>474</v>
      </c>
      <c r="B15" s="10">
        <v>10000</v>
      </c>
      <c r="C15" s="10">
        <v>30000</v>
      </c>
      <c r="D15" s="12" t="s">
        <v>109</v>
      </c>
      <c r="E15" s="7"/>
      <c r="F15" s="7"/>
    </row>
    <row r="16" spans="1:8" ht="7.5" customHeight="1" x14ac:dyDescent="0.2">
      <c r="A16" s="51"/>
      <c r="B16" s="51"/>
      <c r="C16" s="51"/>
      <c r="D16" s="51"/>
      <c r="E16" s="51"/>
      <c r="F16" s="51"/>
      <c r="G16" s="51"/>
      <c r="H16" s="51"/>
    </row>
    <row r="17" spans="1:8" ht="19.5" customHeight="1" x14ac:dyDescent="0.2">
      <c r="A17" s="50" t="s">
        <v>475</v>
      </c>
      <c r="B17" s="50"/>
      <c r="C17" s="50"/>
      <c r="D17" s="50"/>
      <c r="E17" s="50"/>
      <c r="F17" s="50"/>
    </row>
    <row r="18" spans="1:8" ht="31.5" customHeight="1" x14ac:dyDescent="0.2">
      <c r="A18" s="3" t="s">
        <v>466</v>
      </c>
      <c r="B18" s="3" t="s">
        <v>238</v>
      </c>
      <c r="C18" s="3" t="s">
        <v>239</v>
      </c>
      <c r="D18" s="3" t="s">
        <v>69</v>
      </c>
      <c r="E18" s="3"/>
      <c r="F18" s="3"/>
    </row>
    <row r="19" spans="1:8" ht="15.75" customHeight="1" x14ac:dyDescent="0.2">
      <c r="A19" s="4" t="s">
        <v>476</v>
      </c>
      <c r="B19" s="9">
        <v>15000</v>
      </c>
      <c r="C19" s="9">
        <v>50000</v>
      </c>
      <c r="D19" s="5"/>
      <c r="E19" s="5"/>
      <c r="F19" s="5"/>
    </row>
    <row r="20" spans="1:8" ht="15.75" customHeight="1" x14ac:dyDescent="0.2">
      <c r="A20" s="6" t="s">
        <v>477</v>
      </c>
      <c r="B20" s="10">
        <v>5000</v>
      </c>
      <c r="C20" s="10">
        <v>20000</v>
      </c>
      <c r="D20" s="7" t="s">
        <v>478</v>
      </c>
      <c r="E20" s="7"/>
      <c r="F20" s="7"/>
    </row>
    <row r="21" spans="1:8" ht="15.75" customHeight="1" x14ac:dyDescent="0.2">
      <c r="A21" s="4" t="s">
        <v>479</v>
      </c>
      <c r="B21" s="9">
        <v>10000</v>
      </c>
      <c r="C21" s="9">
        <v>50000</v>
      </c>
      <c r="D21" s="5" t="s">
        <v>480</v>
      </c>
      <c r="E21" s="5"/>
      <c r="F21" s="5"/>
    </row>
    <row r="22" spans="1:8" ht="7.5" customHeight="1" x14ac:dyDescent="0.2">
      <c r="A22" s="51"/>
      <c r="B22" s="51"/>
      <c r="C22" s="51"/>
      <c r="D22" s="51"/>
      <c r="E22" s="51"/>
      <c r="F22" s="51"/>
      <c r="G22" s="51"/>
      <c r="H22" s="51"/>
    </row>
    <row r="23" spans="1:8" ht="18" customHeight="1" x14ac:dyDescent="0.2">
      <c r="A23" s="52" t="s">
        <v>481</v>
      </c>
      <c r="B23" s="52"/>
      <c r="C23" s="52"/>
      <c r="D23" s="52"/>
      <c r="E23" s="52"/>
      <c r="F23" s="52"/>
    </row>
    <row r="24" spans="1:8" ht="15" customHeight="1" x14ac:dyDescent="0.2">
      <c r="A24" s="48" t="s">
        <v>482</v>
      </c>
      <c r="B24" s="48"/>
      <c r="C24" s="48"/>
      <c r="D24" s="48"/>
      <c r="E24" s="48"/>
      <c r="F24" s="48"/>
    </row>
    <row r="25" spans="1:8" ht="15" customHeight="1" x14ac:dyDescent="0.2">
      <c r="A25" s="48" t="s">
        <v>483</v>
      </c>
      <c r="B25" s="48"/>
      <c r="C25" s="48"/>
      <c r="D25" s="48"/>
      <c r="E25" s="48"/>
      <c r="F25" s="48"/>
    </row>
    <row r="26" spans="1:8" ht="15" customHeight="1" x14ac:dyDescent="0.2">
      <c r="A26" s="48" t="s">
        <v>484</v>
      </c>
      <c r="B26" s="48"/>
      <c r="C26" s="48"/>
      <c r="D26" s="48"/>
      <c r="E26" s="48"/>
      <c r="F26" s="48"/>
    </row>
    <row r="27" spans="1:8" ht="15.75" customHeight="1" x14ac:dyDescent="0.2">
      <c r="A27" s="49" t="s">
        <v>208</v>
      </c>
      <c r="B27" s="49"/>
      <c r="C27" s="49"/>
      <c r="D27" s="49"/>
      <c r="E27" s="49"/>
      <c r="F27" s="49"/>
    </row>
  </sheetData>
  <mergeCells count="14">
    <mergeCell ref="A1:F1"/>
    <mergeCell ref="A2:F2"/>
    <mergeCell ref="A3:F3"/>
    <mergeCell ref="A5:F5"/>
    <mergeCell ref="A11:H11"/>
    <mergeCell ref="A24:F24"/>
    <mergeCell ref="A25:F25"/>
    <mergeCell ref="A26:F26"/>
    <mergeCell ref="A27:F27"/>
    <mergeCell ref="A12:F12"/>
    <mergeCell ref="A16:H16"/>
    <mergeCell ref="A17:F17"/>
    <mergeCell ref="A22:H22"/>
    <mergeCell ref="A23:F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4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485</v>
      </c>
      <c r="B2" s="54"/>
      <c r="C2" s="54"/>
      <c r="D2" s="54"/>
      <c r="E2" s="54"/>
      <c r="F2" s="54"/>
    </row>
    <row r="3" spans="1:8" ht="18" customHeight="1" x14ac:dyDescent="0.2">
      <c r="A3" s="55" t="s">
        <v>486</v>
      </c>
      <c r="B3" s="55"/>
      <c r="C3" s="55"/>
      <c r="D3" s="55"/>
      <c r="E3" s="55"/>
      <c r="F3" s="55"/>
    </row>
    <row r="5" spans="1:8" ht="19.5" customHeight="1" x14ac:dyDescent="0.2">
      <c r="A5" s="50" t="s">
        <v>487</v>
      </c>
      <c r="B5" s="50"/>
      <c r="C5" s="50"/>
      <c r="D5" s="50"/>
      <c r="E5" s="50"/>
      <c r="F5" s="50"/>
    </row>
    <row r="6" spans="1:8" ht="31.5" customHeight="1" x14ac:dyDescent="0.2">
      <c r="A6" s="3" t="s">
        <v>488</v>
      </c>
      <c r="B6" s="3" t="s">
        <v>489</v>
      </c>
      <c r="C6" s="3" t="s">
        <v>82</v>
      </c>
      <c r="D6" s="3" t="s">
        <v>490</v>
      </c>
      <c r="E6" s="3" t="s">
        <v>491</v>
      </c>
      <c r="F6" s="3" t="s">
        <v>69</v>
      </c>
    </row>
    <row r="7" spans="1:8" ht="15.75" customHeight="1" x14ac:dyDescent="0.2">
      <c r="A7" s="4" t="s">
        <v>492</v>
      </c>
      <c r="B7" s="5" t="s">
        <v>493</v>
      </c>
      <c r="C7" s="11" t="s">
        <v>187</v>
      </c>
      <c r="D7" s="5" t="s">
        <v>494</v>
      </c>
      <c r="E7" s="5" t="s">
        <v>495</v>
      </c>
      <c r="F7" s="11" t="s">
        <v>496</v>
      </c>
    </row>
    <row r="8" spans="1:8" ht="15.75" customHeight="1" x14ac:dyDescent="0.2">
      <c r="A8" s="6" t="s">
        <v>497</v>
      </c>
      <c r="B8" s="7" t="s">
        <v>498</v>
      </c>
      <c r="C8" s="7" t="s">
        <v>499</v>
      </c>
      <c r="D8" s="7" t="s">
        <v>500</v>
      </c>
      <c r="E8" s="7" t="s">
        <v>501</v>
      </c>
      <c r="F8" s="7"/>
    </row>
    <row r="9" spans="1:8" ht="15.75" customHeight="1" x14ac:dyDescent="0.2">
      <c r="A9" s="4" t="s">
        <v>502</v>
      </c>
      <c r="B9" s="5" t="s">
        <v>503</v>
      </c>
      <c r="C9" s="5" t="s">
        <v>504</v>
      </c>
      <c r="D9" s="5" t="s">
        <v>500</v>
      </c>
      <c r="E9" s="5" t="s">
        <v>501</v>
      </c>
      <c r="F9" s="5"/>
    </row>
    <row r="10" spans="1:8" ht="15.75" customHeight="1" x14ac:dyDescent="0.2">
      <c r="A10" s="6" t="s">
        <v>505</v>
      </c>
      <c r="B10" s="7" t="s">
        <v>506</v>
      </c>
      <c r="C10" s="7" t="s">
        <v>507</v>
      </c>
      <c r="D10" s="7" t="s">
        <v>508</v>
      </c>
      <c r="E10" s="7" t="s">
        <v>501</v>
      </c>
      <c r="F10" s="7"/>
    </row>
    <row r="11" spans="1:8" ht="15.75" customHeight="1" x14ac:dyDescent="0.2">
      <c r="A11" s="4" t="s">
        <v>509</v>
      </c>
      <c r="B11" s="5" t="s">
        <v>510</v>
      </c>
      <c r="C11" s="5" t="s">
        <v>284</v>
      </c>
      <c r="D11" s="5" t="s">
        <v>511</v>
      </c>
      <c r="E11" s="5" t="s">
        <v>512</v>
      </c>
      <c r="F11" s="5" t="s">
        <v>513</v>
      </c>
    </row>
    <row r="12" spans="1:8" ht="7.5" customHeight="1" x14ac:dyDescent="0.2">
      <c r="A12" s="51"/>
      <c r="B12" s="51"/>
      <c r="C12" s="51"/>
      <c r="D12" s="51"/>
      <c r="E12" s="51"/>
      <c r="F12" s="51"/>
      <c r="G12" s="51"/>
      <c r="H12" s="51"/>
    </row>
    <row r="13" spans="1:8" ht="19.5" customHeight="1" x14ac:dyDescent="0.2">
      <c r="A13" s="50" t="s">
        <v>514</v>
      </c>
      <c r="B13" s="50"/>
      <c r="C13" s="50"/>
      <c r="D13" s="50"/>
      <c r="E13" s="50"/>
      <c r="F13" s="50"/>
    </row>
    <row r="14" spans="1:8" ht="31.5" customHeight="1" x14ac:dyDescent="0.2">
      <c r="A14" s="3" t="s">
        <v>515</v>
      </c>
      <c r="B14" s="3" t="s">
        <v>361</v>
      </c>
      <c r="C14" s="3" t="s">
        <v>362</v>
      </c>
      <c r="D14" s="3" t="s">
        <v>69</v>
      </c>
      <c r="E14" s="3"/>
      <c r="F14" s="3"/>
    </row>
    <row r="15" spans="1:8" ht="15.75" customHeight="1" x14ac:dyDescent="0.2">
      <c r="A15" s="4" t="s">
        <v>244</v>
      </c>
      <c r="B15" s="9">
        <v>8000</v>
      </c>
      <c r="C15" s="9">
        <v>20000</v>
      </c>
      <c r="D15" s="5" t="s">
        <v>516</v>
      </c>
      <c r="E15" s="5"/>
      <c r="F15" s="5"/>
    </row>
    <row r="16" spans="1:8" ht="15.75" customHeight="1" x14ac:dyDescent="0.2">
      <c r="A16" s="6" t="s">
        <v>517</v>
      </c>
      <c r="B16" s="7" t="s">
        <v>284</v>
      </c>
      <c r="C16" s="7" t="s">
        <v>284</v>
      </c>
      <c r="D16" s="7" t="s">
        <v>518</v>
      </c>
      <c r="E16" s="7"/>
      <c r="F16" s="7"/>
    </row>
    <row r="17" spans="1:8" ht="15.75" customHeight="1" x14ac:dyDescent="0.2">
      <c r="A17" s="4" t="s">
        <v>519</v>
      </c>
      <c r="B17" s="5" t="s">
        <v>284</v>
      </c>
      <c r="C17" s="5" t="s">
        <v>284</v>
      </c>
      <c r="D17" s="5" t="s">
        <v>520</v>
      </c>
      <c r="E17" s="5"/>
      <c r="F17" s="5"/>
    </row>
    <row r="18" spans="1:8" ht="15.75" customHeight="1" x14ac:dyDescent="0.2">
      <c r="A18" s="6" t="s">
        <v>521</v>
      </c>
      <c r="B18" s="7" t="s">
        <v>284</v>
      </c>
      <c r="C18" s="7" t="s">
        <v>284</v>
      </c>
      <c r="D18" s="7" t="s">
        <v>522</v>
      </c>
      <c r="E18" s="7"/>
      <c r="F18" s="7"/>
    </row>
    <row r="19" spans="1:8" ht="7.5" customHeight="1" x14ac:dyDescent="0.2">
      <c r="A19" s="51"/>
      <c r="B19" s="51"/>
      <c r="C19" s="51"/>
      <c r="D19" s="51"/>
      <c r="E19" s="51"/>
      <c r="F19" s="51"/>
      <c r="G19" s="51"/>
      <c r="H19" s="51"/>
    </row>
    <row r="20" spans="1:8" ht="18" customHeight="1" x14ac:dyDescent="0.2">
      <c r="A20" s="52" t="s">
        <v>523</v>
      </c>
      <c r="B20" s="52"/>
      <c r="C20" s="52"/>
      <c r="D20" s="52"/>
      <c r="E20" s="52"/>
      <c r="F20" s="52"/>
    </row>
    <row r="21" spans="1:8" ht="15" customHeight="1" x14ac:dyDescent="0.2">
      <c r="A21" s="48" t="s">
        <v>524</v>
      </c>
      <c r="B21" s="48"/>
      <c r="C21" s="48"/>
      <c r="D21" s="48"/>
      <c r="E21" s="48"/>
      <c r="F21" s="48"/>
    </row>
    <row r="22" spans="1:8" ht="15" customHeight="1" x14ac:dyDescent="0.2">
      <c r="A22" s="48" t="s">
        <v>525</v>
      </c>
      <c r="B22" s="48"/>
      <c r="C22" s="48"/>
      <c r="D22" s="48"/>
      <c r="E22" s="48"/>
      <c r="F22" s="48"/>
    </row>
    <row r="23" spans="1:8" ht="15" customHeight="1" x14ac:dyDescent="0.2">
      <c r="A23" s="48" t="s">
        <v>526</v>
      </c>
      <c r="B23" s="48"/>
      <c r="C23" s="48"/>
      <c r="D23" s="48"/>
      <c r="E23" s="48"/>
      <c r="F23" s="48"/>
    </row>
    <row r="24" spans="1:8" ht="15.75" customHeight="1" x14ac:dyDescent="0.2">
      <c r="A24" s="49" t="s">
        <v>208</v>
      </c>
      <c r="B24" s="49"/>
      <c r="C24" s="49"/>
      <c r="D24" s="49"/>
      <c r="E24" s="49"/>
      <c r="F24" s="49"/>
    </row>
  </sheetData>
  <mergeCells count="12">
    <mergeCell ref="A1:F1"/>
    <mergeCell ref="A2:F2"/>
    <mergeCell ref="A3:F3"/>
    <mergeCell ref="A5:F5"/>
    <mergeCell ref="A12:H12"/>
    <mergeCell ref="A23:F23"/>
    <mergeCell ref="A24:F24"/>
    <mergeCell ref="A13:F13"/>
    <mergeCell ref="A19:H19"/>
    <mergeCell ref="A20:F20"/>
    <mergeCell ref="A21:F21"/>
    <mergeCell ref="A22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9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527</v>
      </c>
      <c r="B2" s="54"/>
      <c r="C2" s="54"/>
      <c r="D2" s="54"/>
      <c r="E2" s="54"/>
      <c r="F2" s="54"/>
    </row>
    <row r="3" spans="1:8" ht="18" customHeight="1" x14ac:dyDescent="0.2">
      <c r="A3" s="55" t="s">
        <v>528</v>
      </c>
      <c r="B3" s="55"/>
      <c r="C3" s="55"/>
      <c r="D3" s="55"/>
      <c r="E3" s="55"/>
      <c r="F3" s="55"/>
    </row>
    <row r="5" spans="1:8" ht="19.5" customHeight="1" x14ac:dyDescent="0.2">
      <c r="A5" s="50" t="s">
        <v>529</v>
      </c>
      <c r="B5" s="50"/>
      <c r="C5" s="50"/>
      <c r="D5" s="50"/>
      <c r="E5" s="50"/>
      <c r="F5" s="50"/>
    </row>
    <row r="6" spans="1:8" ht="31.5" customHeight="1" x14ac:dyDescent="0.2">
      <c r="A6" s="3" t="s">
        <v>515</v>
      </c>
      <c r="B6" s="3" t="s">
        <v>530</v>
      </c>
      <c r="C6" s="3" t="s">
        <v>531</v>
      </c>
      <c r="D6" s="3" t="s">
        <v>532</v>
      </c>
      <c r="E6" s="3" t="s">
        <v>533</v>
      </c>
      <c r="F6" s="3" t="s">
        <v>69</v>
      </c>
    </row>
    <row r="7" spans="1:8" ht="15.75" customHeight="1" x14ac:dyDescent="0.2">
      <c r="A7" s="4" t="s">
        <v>534</v>
      </c>
      <c r="B7" s="5" t="s">
        <v>535</v>
      </c>
      <c r="C7" s="5" t="s">
        <v>536</v>
      </c>
      <c r="D7" s="5" t="s">
        <v>537</v>
      </c>
      <c r="E7" s="5" t="s">
        <v>284</v>
      </c>
      <c r="F7" s="5" t="s">
        <v>538</v>
      </c>
    </row>
    <row r="8" spans="1:8" ht="15.75" customHeight="1" x14ac:dyDescent="0.2">
      <c r="A8" s="6" t="s">
        <v>539</v>
      </c>
      <c r="B8" s="7" t="s">
        <v>540</v>
      </c>
      <c r="C8" s="7" t="s">
        <v>541</v>
      </c>
      <c r="D8" s="7" t="s">
        <v>542</v>
      </c>
      <c r="E8" s="7" t="s">
        <v>284</v>
      </c>
      <c r="F8" s="7"/>
    </row>
    <row r="9" spans="1:8" ht="15.75" customHeight="1" x14ac:dyDescent="0.2">
      <c r="A9" s="4" t="s">
        <v>543</v>
      </c>
      <c r="B9" s="11" t="s">
        <v>187</v>
      </c>
      <c r="C9" s="11" t="s">
        <v>187</v>
      </c>
      <c r="D9" s="11" t="s">
        <v>187</v>
      </c>
      <c r="E9" s="5" t="s">
        <v>284</v>
      </c>
      <c r="F9" s="5" t="s">
        <v>544</v>
      </c>
    </row>
    <row r="10" spans="1:8" ht="15.75" customHeight="1" x14ac:dyDescent="0.2">
      <c r="A10" s="6" t="s">
        <v>545</v>
      </c>
      <c r="B10" s="13" t="s">
        <v>123</v>
      </c>
      <c r="C10" s="12" t="s">
        <v>187</v>
      </c>
      <c r="D10" s="12" t="s">
        <v>187</v>
      </c>
      <c r="E10" s="7" t="s">
        <v>284</v>
      </c>
      <c r="F10" s="7"/>
    </row>
    <row r="11" spans="1:8" ht="15.75" customHeight="1" x14ac:dyDescent="0.2">
      <c r="A11" s="4" t="s">
        <v>546</v>
      </c>
      <c r="B11" s="5" t="s">
        <v>547</v>
      </c>
      <c r="C11" s="5" t="s">
        <v>547</v>
      </c>
      <c r="D11" s="5" t="s">
        <v>288</v>
      </c>
      <c r="E11" s="5" t="s">
        <v>284</v>
      </c>
      <c r="F11" s="5"/>
    </row>
    <row r="12" spans="1:8" ht="15.75" customHeight="1" x14ac:dyDescent="0.2">
      <c r="A12" s="6" t="s">
        <v>548</v>
      </c>
      <c r="B12" s="13" t="s">
        <v>123</v>
      </c>
      <c r="C12" s="7" t="s">
        <v>547</v>
      </c>
      <c r="D12" s="7" t="s">
        <v>549</v>
      </c>
      <c r="E12" s="7" t="s">
        <v>284</v>
      </c>
      <c r="F12" s="7"/>
    </row>
    <row r="13" spans="1:8" ht="7.5" customHeight="1" x14ac:dyDescent="0.2">
      <c r="A13" s="51"/>
      <c r="B13" s="51"/>
      <c r="C13" s="51"/>
      <c r="D13" s="51"/>
      <c r="E13" s="51"/>
      <c r="F13" s="51"/>
      <c r="G13" s="51"/>
      <c r="H13" s="51"/>
    </row>
    <row r="14" spans="1:8" ht="19.5" customHeight="1" x14ac:dyDescent="0.2">
      <c r="A14" s="50" t="s">
        <v>550</v>
      </c>
      <c r="B14" s="50"/>
      <c r="C14" s="50"/>
      <c r="D14" s="50"/>
      <c r="E14" s="50"/>
      <c r="F14" s="50"/>
    </row>
    <row r="15" spans="1:8" ht="31.5" customHeight="1" x14ac:dyDescent="0.2">
      <c r="A15" s="3" t="s">
        <v>515</v>
      </c>
      <c r="B15" s="3" t="s">
        <v>281</v>
      </c>
      <c r="C15" s="3" t="s">
        <v>551</v>
      </c>
      <c r="D15" s="3" t="s">
        <v>69</v>
      </c>
      <c r="E15" s="3"/>
      <c r="F15" s="3"/>
    </row>
    <row r="16" spans="1:8" ht="15.75" customHeight="1" x14ac:dyDescent="0.2">
      <c r="A16" s="4" t="s">
        <v>552</v>
      </c>
      <c r="B16" s="19">
        <v>0.08</v>
      </c>
      <c r="C16" s="5" t="s">
        <v>553</v>
      </c>
      <c r="D16" s="5" t="s">
        <v>554</v>
      </c>
      <c r="E16" s="5"/>
      <c r="F16" s="5"/>
    </row>
    <row r="17" spans="1:8" ht="15.75" customHeight="1" x14ac:dyDescent="0.2">
      <c r="A17" s="6" t="s">
        <v>555</v>
      </c>
      <c r="B17" s="20">
        <v>3.0000000000000001E-3</v>
      </c>
      <c r="C17" s="7" t="s">
        <v>556</v>
      </c>
      <c r="D17" s="7" t="s">
        <v>557</v>
      </c>
      <c r="E17" s="7"/>
      <c r="F17" s="7"/>
    </row>
    <row r="18" spans="1:8" ht="15.75" customHeight="1" x14ac:dyDescent="0.2">
      <c r="A18" s="4" t="s">
        <v>558</v>
      </c>
      <c r="B18" s="19">
        <v>0.01</v>
      </c>
      <c r="C18" s="5" t="s">
        <v>559</v>
      </c>
      <c r="D18" s="5"/>
      <c r="E18" s="5"/>
      <c r="F18" s="5"/>
    </row>
    <row r="19" spans="1:8" ht="15.75" customHeight="1" x14ac:dyDescent="0.2">
      <c r="A19" s="6" t="s">
        <v>560</v>
      </c>
      <c r="B19" s="20">
        <v>0.05</v>
      </c>
      <c r="C19" s="7" t="s">
        <v>561</v>
      </c>
      <c r="D19" s="7"/>
      <c r="E19" s="7"/>
      <c r="F19" s="7"/>
    </row>
    <row r="20" spans="1:8" ht="15.75" customHeight="1" x14ac:dyDescent="0.2">
      <c r="A20" s="4" t="s">
        <v>562</v>
      </c>
      <c r="B20" s="19">
        <v>0.05</v>
      </c>
      <c r="C20" s="5" t="s">
        <v>563</v>
      </c>
      <c r="D20" s="5"/>
      <c r="E20" s="5"/>
      <c r="F20" s="5"/>
    </row>
    <row r="21" spans="1:8" ht="15.75" customHeight="1" x14ac:dyDescent="0.2">
      <c r="A21" s="6" t="s">
        <v>564</v>
      </c>
      <c r="B21" s="20">
        <v>0.02</v>
      </c>
      <c r="C21" s="7" t="s">
        <v>553</v>
      </c>
      <c r="D21" s="7" t="s">
        <v>565</v>
      </c>
      <c r="E21" s="7"/>
      <c r="F21" s="7"/>
    </row>
    <row r="22" spans="1:8" ht="15.75" customHeight="1" x14ac:dyDescent="0.2">
      <c r="A22" s="4" t="s">
        <v>566</v>
      </c>
      <c r="B22" s="19">
        <v>0.1</v>
      </c>
      <c r="C22" s="5" t="s">
        <v>567</v>
      </c>
      <c r="D22" s="5" t="s">
        <v>568</v>
      </c>
      <c r="E22" s="5"/>
      <c r="F22" s="5"/>
    </row>
    <row r="23" spans="1:8" ht="15.75" customHeight="1" x14ac:dyDescent="0.2">
      <c r="A23" s="6" t="s">
        <v>569</v>
      </c>
      <c r="B23" s="7" t="s">
        <v>284</v>
      </c>
      <c r="C23" s="7" t="s">
        <v>284</v>
      </c>
      <c r="D23" s="7" t="s">
        <v>570</v>
      </c>
      <c r="E23" s="7"/>
      <c r="F23" s="7"/>
    </row>
    <row r="24" spans="1:8" ht="7.5" customHeight="1" x14ac:dyDescent="0.2">
      <c r="A24" s="51"/>
      <c r="B24" s="51"/>
      <c r="C24" s="51"/>
      <c r="D24" s="51"/>
      <c r="E24" s="51"/>
      <c r="F24" s="51"/>
      <c r="G24" s="51"/>
      <c r="H24" s="51"/>
    </row>
    <row r="25" spans="1:8" ht="18" customHeight="1" x14ac:dyDescent="0.2">
      <c r="A25" s="52" t="s">
        <v>571</v>
      </c>
      <c r="B25" s="52"/>
      <c r="C25" s="52"/>
      <c r="D25" s="52"/>
      <c r="E25" s="52"/>
      <c r="F25" s="52"/>
    </row>
    <row r="26" spans="1:8" ht="15" customHeight="1" x14ac:dyDescent="0.2">
      <c r="A26" s="48" t="s">
        <v>572</v>
      </c>
      <c r="B26" s="48"/>
      <c r="C26" s="48"/>
      <c r="D26" s="48"/>
      <c r="E26" s="48"/>
      <c r="F26" s="48"/>
    </row>
    <row r="27" spans="1:8" ht="15" customHeight="1" x14ac:dyDescent="0.2">
      <c r="A27" s="48" t="s">
        <v>573</v>
      </c>
      <c r="B27" s="48"/>
      <c r="C27" s="48"/>
      <c r="D27" s="48"/>
      <c r="E27" s="48"/>
      <c r="F27" s="48"/>
    </row>
    <row r="28" spans="1:8" ht="15" customHeight="1" x14ac:dyDescent="0.2">
      <c r="A28" s="48" t="s">
        <v>574</v>
      </c>
      <c r="B28" s="48"/>
      <c r="C28" s="48"/>
      <c r="D28" s="48"/>
      <c r="E28" s="48"/>
      <c r="F28" s="48"/>
    </row>
    <row r="29" spans="1:8" ht="15.75" customHeight="1" x14ac:dyDescent="0.2">
      <c r="A29" s="49" t="s">
        <v>208</v>
      </c>
      <c r="B29" s="49"/>
      <c r="C29" s="49"/>
      <c r="D29" s="49"/>
      <c r="E29" s="49"/>
      <c r="F29" s="49"/>
    </row>
  </sheetData>
  <mergeCells count="12">
    <mergeCell ref="A1:F1"/>
    <mergeCell ref="A2:F2"/>
    <mergeCell ref="A3:F3"/>
    <mergeCell ref="A5:F5"/>
    <mergeCell ref="A13:H13"/>
    <mergeCell ref="A28:F28"/>
    <mergeCell ref="A29:F29"/>
    <mergeCell ref="A14:F14"/>
    <mergeCell ref="A24:H24"/>
    <mergeCell ref="A25:F25"/>
    <mergeCell ref="A26:F26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2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2" width="18" customWidth="1"/>
    <col min="3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575</v>
      </c>
      <c r="B2" s="54"/>
      <c r="C2" s="54"/>
      <c r="D2" s="54"/>
      <c r="E2" s="54"/>
      <c r="F2" s="54"/>
    </row>
    <row r="3" spans="1:8" ht="18" customHeight="1" x14ac:dyDescent="0.2">
      <c r="A3" s="55" t="s">
        <v>576</v>
      </c>
      <c r="B3" s="55"/>
      <c r="C3" s="55"/>
      <c r="D3" s="55"/>
      <c r="E3" s="55"/>
      <c r="F3" s="55"/>
    </row>
    <row r="5" spans="1:8" ht="19.5" customHeight="1" x14ac:dyDescent="0.2">
      <c r="A5" s="50" t="s">
        <v>577</v>
      </c>
      <c r="B5" s="50"/>
      <c r="C5" s="50"/>
      <c r="D5" s="50"/>
      <c r="E5" s="50"/>
      <c r="F5" s="50"/>
    </row>
    <row r="6" spans="1:8" ht="31.5" customHeight="1" x14ac:dyDescent="0.2">
      <c r="A6" s="3" t="s">
        <v>578</v>
      </c>
      <c r="B6" s="3" t="s">
        <v>579</v>
      </c>
      <c r="C6" s="3" t="s">
        <v>580</v>
      </c>
      <c r="D6" s="3" t="s">
        <v>581</v>
      </c>
      <c r="E6" s="3" t="s">
        <v>582</v>
      </c>
      <c r="F6" s="3" t="s">
        <v>69</v>
      </c>
    </row>
    <row r="7" spans="1:8" ht="15.75" customHeight="1" x14ac:dyDescent="0.2">
      <c r="A7" s="4" t="s">
        <v>583</v>
      </c>
      <c r="B7" s="5" t="s">
        <v>540</v>
      </c>
      <c r="C7" s="9">
        <v>20000</v>
      </c>
      <c r="D7" s="9">
        <v>40000</v>
      </c>
      <c r="E7" s="5" t="s">
        <v>584</v>
      </c>
      <c r="F7" s="5" t="s">
        <v>585</v>
      </c>
    </row>
    <row r="8" spans="1:8" ht="15.75" customHeight="1" x14ac:dyDescent="0.2">
      <c r="A8" s="6" t="s">
        <v>586</v>
      </c>
      <c r="B8" s="7" t="s">
        <v>540</v>
      </c>
      <c r="C8" s="10">
        <v>50000</v>
      </c>
      <c r="D8" s="10">
        <v>100000</v>
      </c>
      <c r="E8" s="7" t="s">
        <v>587</v>
      </c>
      <c r="F8" s="7"/>
    </row>
    <row r="9" spans="1:8" ht="15.75" customHeight="1" x14ac:dyDescent="0.2">
      <c r="A9" s="4" t="s">
        <v>588</v>
      </c>
      <c r="B9" s="5" t="s">
        <v>589</v>
      </c>
      <c r="C9" s="9">
        <v>100000</v>
      </c>
      <c r="D9" s="9">
        <v>250000</v>
      </c>
      <c r="E9" s="5" t="s">
        <v>590</v>
      </c>
      <c r="F9" s="5"/>
    </row>
    <row r="10" spans="1:8" ht="15.75" customHeight="1" x14ac:dyDescent="0.2">
      <c r="A10" s="6" t="s">
        <v>591</v>
      </c>
      <c r="B10" s="7" t="s">
        <v>592</v>
      </c>
      <c r="C10" s="10">
        <v>250000</v>
      </c>
      <c r="D10" s="10">
        <v>750000</v>
      </c>
      <c r="E10" s="7" t="s">
        <v>593</v>
      </c>
      <c r="F10" s="7" t="s">
        <v>594</v>
      </c>
    </row>
    <row r="11" spans="1:8" ht="7.5" customHeight="1" x14ac:dyDescent="0.2">
      <c r="A11" s="51"/>
      <c r="B11" s="51"/>
      <c r="C11" s="51"/>
      <c r="D11" s="51"/>
      <c r="E11" s="51"/>
      <c r="F11" s="51"/>
      <c r="G11" s="51"/>
      <c r="H11" s="51"/>
    </row>
    <row r="12" spans="1:8" ht="18" customHeight="1" x14ac:dyDescent="0.2">
      <c r="A12" s="52" t="s">
        <v>595</v>
      </c>
      <c r="B12" s="52"/>
      <c r="C12" s="52"/>
      <c r="D12" s="52"/>
      <c r="E12" s="52"/>
      <c r="F12" s="52"/>
    </row>
    <row r="13" spans="1:8" ht="15" customHeight="1" x14ac:dyDescent="0.2">
      <c r="A13" s="48" t="s">
        <v>596</v>
      </c>
      <c r="B13" s="48"/>
      <c r="C13" s="48"/>
      <c r="D13" s="48"/>
      <c r="E13" s="48"/>
      <c r="F13" s="48"/>
    </row>
    <row r="14" spans="1:8" ht="15" customHeight="1" x14ac:dyDescent="0.2">
      <c r="A14" s="48" t="s">
        <v>597</v>
      </c>
      <c r="B14" s="48"/>
      <c r="C14" s="48"/>
      <c r="D14" s="48"/>
      <c r="E14" s="48"/>
      <c r="F14" s="48"/>
    </row>
    <row r="15" spans="1:8" ht="15" customHeight="1" x14ac:dyDescent="0.2">
      <c r="A15" s="48" t="s">
        <v>598</v>
      </c>
      <c r="B15" s="48"/>
      <c r="C15" s="48"/>
      <c r="D15" s="48"/>
      <c r="E15" s="48"/>
      <c r="F15" s="48"/>
    </row>
    <row r="16" spans="1:8" ht="7.5" customHeight="1" x14ac:dyDescent="0.2">
      <c r="A16" s="51"/>
      <c r="B16" s="51"/>
      <c r="C16" s="51"/>
      <c r="D16" s="51"/>
      <c r="E16" s="51"/>
      <c r="F16" s="51"/>
    </row>
    <row r="17" spans="1:6" ht="18" customHeight="1" x14ac:dyDescent="0.2">
      <c r="A17" s="52" t="s">
        <v>599</v>
      </c>
      <c r="B17" s="52"/>
      <c r="C17" s="52"/>
      <c r="D17" s="52"/>
      <c r="E17" s="52"/>
      <c r="F17" s="52"/>
    </row>
    <row r="18" spans="1:6" ht="15" customHeight="1" x14ac:dyDescent="0.2">
      <c r="A18" s="48" t="s">
        <v>600</v>
      </c>
      <c r="B18" s="48"/>
      <c r="C18" s="48"/>
      <c r="D18" s="48"/>
      <c r="E18" s="48"/>
      <c r="F18" s="48"/>
    </row>
    <row r="19" spans="1:6" ht="15" customHeight="1" x14ac:dyDescent="0.2">
      <c r="A19" s="48" t="s">
        <v>601</v>
      </c>
      <c r="B19" s="48"/>
      <c r="C19" s="48"/>
      <c r="D19" s="48"/>
      <c r="E19" s="48"/>
      <c r="F19" s="48"/>
    </row>
    <row r="20" spans="1:6" ht="15" customHeight="1" x14ac:dyDescent="0.2">
      <c r="A20" s="48" t="s">
        <v>602</v>
      </c>
      <c r="B20" s="48"/>
      <c r="C20" s="48"/>
      <c r="D20" s="48"/>
      <c r="E20" s="48"/>
      <c r="F20" s="48"/>
    </row>
    <row r="21" spans="1:6" ht="7.5" customHeight="1" x14ac:dyDescent="0.2">
      <c r="A21" s="51"/>
      <c r="B21" s="51"/>
      <c r="C21" s="51"/>
      <c r="D21" s="51"/>
      <c r="E21" s="51"/>
      <c r="F21" s="51"/>
    </row>
    <row r="22" spans="1:6" ht="18" customHeight="1" x14ac:dyDescent="0.2">
      <c r="A22" s="52" t="s">
        <v>603</v>
      </c>
      <c r="B22" s="52"/>
      <c r="C22" s="52"/>
      <c r="D22" s="52"/>
      <c r="E22" s="52"/>
      <c r="F22" s="52"/>
    </row>
    <row r="23" spans="1:6" ht="15" customHeight="1" x14ac:dyDescent="0.2">
      <c r="A23" s="48" t="s">
        <v>604</v>
      </c>
      <c r="B23" s="48"/>
      <c r="C23" s="48"/>
      <c r="D23" s="48"/>
      <c r="E23" s="48"/>
      <c r="F23" s="48"/>
    </row>
    <row r="24" spans="1:6" ht="15" customHeight="1" x14ac:dyDescent="0.2">
      <c r="A24" s="48" t="s">
        <v>605</v>
      </c>
      <c r="B24" s="48"/>
      <c r="C24" s="48"/>
      <c r="D24" s="48"/>
      <c r="E24" s="48"/>
      <c r="F24" s="48"/>
    </row>
    <row r="25" spans="1:6" ht="15" customHeight="1" x14ac:dyDescent="0.2">
      <c r="A25" s="48" t="s">
        <v>606</v>
      </c>
      <c r="B25" s="48"/>
      <c r="C25" s="48"/>
      <c r="D25" s="48"/>
      <c r="E25" s="48"/>
      <c r="F25" s="48"/>
    </row>
    <row r="26" spans="1:6" ht="7.5" customHeight="1" x14ac:dyDescent="0.2">
      <c r="A26" s="51"/>
      <c r="B26" s="51"/>
      <c r="C26" s="51"/>
      <c r="D26" s="51"/>
      <c r="E26" s="51"/>
      <c r="F26" s="51"/>
    </row>
    <row r="27" spans="1:6" ht="18" customHeight="1" x14ac:dyDescent="0.2">
      <c r="A27" s="52" t="s">
        <v>607</v>
      </c>
      <c r="B27" s="52"/>
      <c r="C27" s="52"/>
      <c r="D27" s="52"/>
      <c r="E27" s="52"/>
      <c r="F27" s="52"/>
    </row>
    <row r="28" spans="1:6" ht="15" customHeight="1" x14ac:dyDescent="0.2">
      <c r="A28" s="48" t="s">
        <v>608</v>
      </c>
      <c r="B28" s="48"/>
      <c r="C28" s="48"/>
      <c r="D28" s="48"/>
      <c r="E28" s="48"/>
      <c r="F28" s="48"/>
    </row>
    <row r="29" spans="1:6" ht="15" customHeight="1" x14ac:dyDescent="0.2">
      <c r="A29" s="48" t="s">
        <v>609</v>
      </c>
      <c r="B29" s="48"/>
      <c r="C29" s="48"/>
      <c r="D29" s="48"/>
      <c r="E29" s="48"/>
      <c r="F29" s="48"/>
    </row>
    <row r="30" spans="1:6" ht="15" customHeight="1" x14ac:dyDescent="0.2">
      <c r="A30" s="48" t="s">
        <v>610</v>
      </c>
      <c r="B30" s="48"/>
      <c r="C30" s="48"/>
      <c r="D30" s="48"/>
      <c r="E30" s="48"/>
      <c r="F30" s="48"/>
    </row>
    <row r="31" spans="1:6" ht="7.5" customHeight="1" x14ac:dyDescent="0.2">
      <c r="A31" s="51"/>
      <c r="B31" s="51"/>
      <c r="C31" s="51"/>
      <c r="D31" s="51"/>
      <c r="E31" s="51"/>
      <c r="F31" s="51"/>
    </row>
    <row r="32" spans="1:6" ht="15.75" customHeight="1" x14ac:dyDescent="0.2">
      <c r="A32" s="49" t="s">
        <v>611</v>
      </c>
      <c r="B32" s="49"/>
      <c r="C32" s="49"/>
      <c r="D32" s="49"/>
      <c r="E32" s="49"/>
      <c r="F32" s="49"/>
    </row>
  </sheetData>
  <mergeCells count="26">
    <mergeCell ref="A1:F1"/>
    <mergeCell ref="A2:F2"/>
    <mergeCell ref="A3:F3"/>
    <mergeCell ref="A5:F5"/>
    <mergeCell ref="A11:H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  <mergeCell ref="A26:F26"/>
    <mergeCell ref="A32:F32"/>
    <mergeCell ref="A27:F27"/>
    <mergeCell ref="A28:F28"/>
    <mergeCell ref="A29:F29"/>
    <mergeCell ref="A30:F30"/>
    <mergeCell ref="A31:F31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200"/>
  <sheetViews>
    <sheetView showGridLines="0" zoomScale="90" zoomScaleNormal="90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K1"/>
    </sheetView>
  </sheetViews>
  <sheetFormatPr baseColWidth="10" defaultColWidth="8.6640625" defaultRowHeight="15" x14ac:dyDescent="0.2"/>
  <cols>
    <col min="1" max="1" width="4" customWidth="1"/>
    <col min="2" max="2" width="34" customWidth="1"/>
    <col min="3" max="3" width="20" customWidth="1"/>
    <col min="4" max="4" width="24" customWidth="1"/>
    <col min="5" max="5" width="4" customWidth="1"/>
    <col min="6" max="6" width="16" customWidth="1"/>
    <col min="7" max="7" width="4" customWidth="1"/>
    <col min="8" max="8" width="16" customWidth="1"/>
    <col min="9" max="9" width="4" customWidth="1"/>
    <col min="10" max="10" width="20" customWidth="1"/>
    <col min="11" max="11" width="4" customWidth="1"/>
  </cols>
  <sheetData>
    <row r="1" spans="1:11" ht="33.75" customHeight="1" x14ac:dyDescent="0.2">
      <c r="A1" s="87" t="s">
        <v>0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1" ht="21.75" customHeight="1" x14ac:dyDescent="0.2">
      <c r="A2" s="88" t="s">
        <v>612</v>
      </c>
      <c r="B2" s="88"/>
      <c r="C2" s="88"/>
      <c r="D2" s="88"/>
      <c r="E2" s="88"/>
      <c r="F2" s="88"/>
      <c r="G2" s="88"/>
      <c r="H2" s="88"/>
      <c r="I2" s="88"/>
      <c r="J2" s="88"/>
      <c r="K2" s="88"/>
    </row>
    <row r="3" spans="1:11" ht="15.75" customHeight="1" x14ac:dyDescent="0.2">
      <c r="A3" s="89" t="s">
        <v>613</v>
      </c>
      <c r="B3" s="89"/>
      <c r="C3" s="89"/>
      <c r="D3" s="89"/>
      <c r="E3" s="89"/>
      <c r="F3" s="89"/>
      <c r="G3" s="89"/>
      <c r="H3" s="89"/>
      <c r="I3" s="89"/>
      <c r="J3" s="89"/>
      <c r="K3" s="89"/>
    </row>
    <row r="4" spans="1:11" ht="6" customHeight="1" x14ac:dyDescent="0.2">
      <c r="A4" s="51"/>
      <c r="B4" s="51"/>
      <c r="C4" s="51"/>
      <c r="D4" s="51"/>
      <c r="E4" s="51"/>
      <c r="F4" s="51"/>
      <c r="G4" s="51"/>
      <c r="H4" s="51"/>
      <c r="I4" s="51"/>
      <c r="J4" s="51"/>
      <c r="K4" s="51"/>
    </row>
    <row r="5" spans="1:11" ht="31.5" customHeight="1" x14ac:dyDescent="0.2">
      <c r="A5" s="21"/>
      <c r="B5" s="21" t="s">
        <v>614</v>
      </c>
      <c r="C5" s="21" t="s">
        <v>615</v>
      </c>
      <c r="D5" s="21" t="s">
        <v>616</v>
      </c>
      <c r="E5" s="21"/>
      <c r="F5" s="21" t="s">
        <v>617</v>
      </c>
      <c r="G5" s="21"/>
      <c r="H5" s="21" t="s">
        <v>618</v>
      </c>
      <c r="I5" s="21"/>
      <c r="J5" s="21" t="s">
        <v>619</v>
      </c>
      <c r="K5" s="21"/>
    </row>
    <row r="6" spans="1:11" ht="13.5" customHeight="1" x14ac:dyDescent="0.2">
      <c r="A6" s="90" t="s">
        <v>620</v>
      </c>
      <c r="B6" s="90"/>
      <c r="C6" s="90"/>
      <c r="D6" s="90"/>
      <c r="E6" s="90"/>
      <c r="F6" s="90"/>
      <c r="G6" s="90"/>
      <c r="H6" s="90"/>
      <c r="I6" s="90"/>
      <c r="J6" s="90"/>
      <c r="K6" s="90"/>
    </row>
    <row r="7" spans="1:11" ht="19.5" customHeight="1" x14ac:dyDescent="0.2">
      <c r="A7" s="78" t="s">
        <v>621</v>
      </c>
      <c r="B7" s="78"/>
      <c r="C7" s="78"/>
      <c r="D7" s="78"/>
      <c r="E7" s="78"/>
      <c r="F7" s="78"/>
      <c r="G7" s="78"/>
      <c r="H7" s="78"/>
      <c r="I7" s="78"/>
      <c r="J7" s="78"/>
      <c r="K7" s="78"/>
    </row>
    <row r="8" spans="1:11" ht="18" customHeight="1" x14ac:dyDescent="0.2">
      <c r="A8" s="22" t="s">
        <v>622</v>
      </c>
      <c r="B8" s="70" t="s">
        <v>623</v>
      </c>
      <c r="C8" s="70"/>
      <c r="D8" s="75"/>
      <c r="E8" s="75"/>
      <c r="F8" s="86"/>
      <c r="G8" s="86"/>
      <c r="H8" s="86"/>
      <c r="I8" s="86"/>
      <c r="J8" s="86"/>
      <c r="K8" s="86"/>
    </row>
    <row r="9" spans="1:11" ht="18" customHeight="1" x14ac:dyDescent="0.2">
      <c r="A9" s="22" t="s">
        <v>624</v>
      </c>
      <c r="B9" s="70" t="s">
        <v>625</v>
      </c>
      <c r="C9" s="70"/>
      <c r="D9" s="75"/>
      <c r="E9" s="75"/>
      <c r="F9" s="86"/>
      <c r="G9" s="86"/>
      <c r="H9" s="86"/>
      <c r="I9" s="86"/>
      <c r="J9" s="86"/>
      <c r="K9" s="86"/>
    </row>
    <row r="10" spans="1:11" ht="18" customHeight="1" x14ac:dyDescent="0.2">
      <c r="A10" s="22" t="s">
        <v>626</v>
      </c>
      <c r="B10" s="70" t="s">
        <v>627</v>
      </c>
      <c r="C10" s="70"/>
      <c r="D10" s="75"/>
      <c r="E10" s="75"/>
      <c r="F10" s="86"/>
      <c r="G10" s="86"/>
      <c r="H10" s="86"/>
      <c r="I10" s="86"/>
      <c r="J10" s="86"/>
      <c r="K10" s="86"/>
    </row>
    <row r="11" spans="1:11" ht="18" customHeight="1" x14ac:dyDescent="0.2">
      <c r="A11" s="22" t="s">
        <v>628</v>
      </c>
      <c r="B11" s="70" t="s">
        <v>629</v>
      </c>
      <c r="C11" s="70"/>
      <c r="D11" s="75"/>
      <c r="E11" s="75"/>
      <c r="F11" s="86"/>
      <c r="G11" s="86"/>
      <c r="H11" s="86"/>
      <c r="I11" s="86"/>
      <c r="J11" s="86"/>
      <c r="K11" s="86"/>
    </row>
    <row r="12" spans="1:11" ht="18" customHeight="1" x14ac:dyDescent="0.2">
      <c r="A12" s="22" t="s">
        <v>630</v>
      </c>
      <c r="B12" s="70" t="s">
        <v>631</v>
      </c>
      <c r="C12" s="70"/>
      <c r="D12" s="75"/>
      <c r="E12" s="75"/>
      <c r="F12" s="86"/>
      <c r="G12" s="86"/>
      <c r="H12" s="86"/>
      <c r="I12" s="86"/>
      <c r="J12" s="86"/>
      <c r="K12" s="86"/>
    </row>
    <row r="13" spans="1:11" ht="6" customHeight="1" x14ac:dyDescent="0.2">
      <c r="A13" s="51"/>
      <c r="B13" s="51"/>
      <c r="C13" s="51"/>
      <c r="D13" s="51"/>
      <c r="E13" s="51"/>
      <c r="F13" s="51"/>
      <c r="G13" s="51"/>
      <c r="H13" s="51"/>
      <c r="I13" s="51"/>
      <c r="J13" s="51"/>
      <c r="K13" s="51"/>
    </row>
    <row r="14" spans="1:11" ht="19.5" customHeight="1" x14ac:dyDescent="0.2">
      <c r="A14" s="78" t="s">
        <v>632</v>
      </c>
      <c r="B14" s="78"/>
      <c r="C14" s="78"/>
      <c r="D14" s="78"/>
      <c r="E14" s="78"/>
      <c r="F14" s="78"/>
      <c r="G14" s="78"/>
      <c r="H14" s="78"/>
      <c r="I14" s="78"/>
      <c r="J14" s="78"/>
      <c r="K14" s="78"/>
    </row>
    <row r="15" spans="1:11" ht="19.5" customHeight="1" x14ac:dyDescent="0.2">
      <c r="A15" s="22" t="s">
        <v>633</v>
      </c>
      <c r="B15" s="80" t="s">
        <v>634</v>
      </c>
      <c r="C15" s="80"/>
      <c r="D15" s="75"/>
      <c r="E15" s="75"/>
      <c r="F15" s="73">
        <f>IF(D15="Essential",IF(D10&lt;=3,2800,IF(D10&lt;=6,4200,IF(D10&lt;=8,5400,IF(D10&lt;=10,6000,6000)))),IF(D15="Professional",IF(D10&lt;=10,8500,IF(D10&lt;=18,13000,IF(D10&lt;=23,15500,IF(D10&lt;=25,18000,18000)))),IF(D15="Command",IF(D10&lt;=25,22500,IF(D10&lt;=50,31000,IF(D10&lt;=65,40000,IF(D10&lt;=75,50000,50000)))),IF(D15="Enterprise",80000,0))))</f>
        <v>0</v>
      </c>
      <c r="G15" s="73"/>
      <c r="H15" s="76"/>
      <c r="I15" s="76"/>
      <c r="J15" s="79">
        <f>IF(ISNUMBER(H15),H15,F15)</f>
        <v>0</v>
      </c>
      <c r="K15" s="79"/>
    </row>
    <row r="16" spans="1:11" ht="19.5" customHeight="1" x14ac:dyDescent="0.2">
      <c r="A16" s="22" t="s">
        <v>635</v>
      </c>
      <c r="B16" s="80" t="s">
        <v>636</v>
      </c>
      <c r="C16" s="80"/>
      <c r="D16" s="75"/>
      <c r="E16" s="75"/>
      <c r="F16" s="82">
        <f>IF(D16="1-year",0,IF(D16="2-year",0.15,IF(D16="3-year",0.2,0)))</f>
        <v>0</v>
      </c>
      <c r="G16" s="82"/>
      <c r="H16" s="83"/>
      <c r="I16" s="83"/>
      <c r="J16" s="85" t="s">
        <v>637</v>
      </c>
      <c r="K16" s="85"/>
    </row>
    <row r="17" spans="1:11" ht="19.5" customHeight="1" x14ac:dyDescent="0.2">
      <c r="A17" s="22" t="s">
        <v>638</v>
      </c>
      <c r="B17" s="80" t="s">
        <v>639</v>
      </c>
      <c r="C17" s="80"/>
      <c r="D17" s="75"/>
      <c r="E17" s="75"/>
      <c r="F17" s="73">
        <f>IF(D15="Essential",150,IF(D15="Professional",125,IF(D15="Command",100,IF(D15="Enterprise",88,0))))</f>
        <v>0</v>
      </c>
      <c r="G17" s="73"/>
      <c r="H17" s="76"/>
      <c r="I17" s="76"/>
      <c r="J17" s="79">
        <f>IF(ISNUMBER(H17),H17,MAX(0,D10-IF(D15="Essential",10,IF(D15="Professional",25,IF(D15="Command",75,IF(D15="Enterprise",200,0)))))*F17)</f>
        <v>0</v>
      </c>
      <c r="K17" s="79"/>
    </row>
    <row r="18" spans="1:11" ht="19.5" customHeight="1" x14ac:dyDescent="0.2">
      <c r="A18" s="22" t="s">
        <v>640</v>
      </c>
      <c r="B18" s="80" t="s">
        <v>641</v>
      </c>
      <c r="C18" s="80"/>
      <c r="D18" s="75"/>
      <c r="E18" s="75"/>
      <c r="F18" s="73">
        <f>IF(D15="Essential",100,IF(D15="Professional",100,IF(D15="Command",85,IF(D15="Enterprise",90,0))))</f>
        <v>0</v>
      </c>
      <c r="G18" s="73"/>
      <c r="H18" s="76"/>
      <c r="I18" s="76"/>
      <c r="J18" s="79">
        <f>IF(ISNUMBER(H18),H18,MAX(0,D11-IF(D15="Essential",3,IF(D15="Professional",8,IF(D15="Command",20,IF(D15="Enterprise",30,0)))))*F18)</f>
        <v>0</v>
      </c>
      <c r="K18" s="79"/>
    </row>
    <row r="19" spans="1:11" ht="19.5" customHeight="1" x14ac:dyDescent="0.2">
      <c r="A19" s="22" t="s">
        <v>642</v>
      </c>
      <c r="B19" s="80" t="s">
        <v>643</v>
      </c>
      <c r="C19" s="80"/>
      <c r="D19" s="75"/>
      <c r="E19" s="75"/>
      <c r="F19" s="73">
        <f>IF(D15="Essential",IF(D10&lt;=3,10000,IF(D10&lt;=6,12500,IF(D10&lt;=8,17500,22500))),IF(D15="Professional",IF(D10&lt;=10,25000,IF(D10&lt;=18,35000,IF(D10&lt;=23,45000,55000))),IF(D15="Command",IF(D10&lt;=25,75000,IF(D10&lt;=50,90000,IF(D10&lt;=65,110000,130000))),IF(D15="Enterprise",200000,0))))</f>
        <v>0</v>
      </c>
      <c r="G19" s="73"/>
      <c r="H19" s="76"/>
      <c r="I19" s="76"/>
      <c r="J19" s="77">
        <f>IF(ISNUMBER(H19),H19,F19)</f>
        <v>0</v>
      </c>
      <c r="K19" s="77"/>
    </row>
    <row r="20" spans="1:11" ht="6" customHeight="1" x14ac:dyDescent="0.2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</row>
    <row r="21" spans="1:11" ht="15.75" customHeight="1" x14ac:dyDescent="0.2">
      <c r="A21" s="81" t="str">
        <f>IF(MAX(F16,D22)&gt;0.15,"⚠  DISCOUNT &gt;15% — Sales Director approval required","✓  Discount within standard range")</f>
        <v>✓  Discount within standard range</v>
      </c>
      <c r="B21" s="81"/>
      <c r="C21" s="81"/>
      <c r="D21" s="81"/>
      <c r="E21" s="81"/>
      <c r="F21" s="81"/>
      <c r="G21" s="81"/>
      <c r="H21" s="81"/>
      <c r="I21" s="81"/>
      <c r="J21" s="81"/>
      <c r="K21" s="81"/>
    </row>
    <row r="22" spans="1:11" ht="19.5" customHeight="1" x14ac:dyDescent="0.2">
      <c r="A22" s="22" t="s">
        <v>644</v>
      </c>
      <c r="B22" s="80" t="s">
        <v>645</v>
      </c>
      <c r="C22" s="80"/>
      <c r="D22" s="75"/>
      <c r="E22" s="75"/>
      <c r="F22" s="82">
        <f>F16</f>
        <v>0</v>
      </c>
      <c r="G22" s="82"/>
      <c r="H22" s="83"/>
      <c r="I22" s="83"/>
      <c r="J22" s="84">
        <f>MAX(F16,D22)</f>
        <v>0</v>
      </c>
      <c r="K22" s="84"/>
    </row>
    <row r="23" spans="1:11" ht="6" customHeight="1" x14ac:dyDescent="0.2">
      <c r="A23" s="51"/>
      <c r="B23" s="51"/>
      <c r="C23" s="51"/>
      <c r="D23" s="51"/>
      <c r="E23" s="51"/>
      <c r="F23" s="51"/>
      <c r="G23" s="51"/>
      <c r="H23" s="51"/>
      <c r="I23" s="51"/>
      <c r="J23" s="51"/>
      <c r="K23" s="51"/>
    </row>
    <row r="24" spans="1:11" ht="19.5" customHeight="1" x14ac:dyDescent="0.2">
      <c r="A24" s="78" t="s">
        <v>646</v>
      </c>
      <c r="B24" s="78"/>
      <c r="C24" s="78"/>
      <c r="D24" s="78"/>
      <c r="E24" s="78"/>
      <c r="F24" s="78"/>
      <c r="G24" s="78"/>
      <c r="H24" s="78"/>
      <c r="I24" s="78"/>
      <c r="J24" s="78"/>
      <c r="K24" s="78"/>
    </row>
    <row r="25" spans="1:11" ht="19.5" customHeight="1" x14ac:dyDescent="0.2">
      <c r="A25" s="22" t="s">
        <v>647</v>
      </c>
      <c r="B25" s="70" t="s">
        <v>648</v>
      </c>
      <c r="C25" s="70"/>
      <c r="D25" s="75"/>
      <c r="E25" s="75"/>
      <c r="F25" s="73">
        <f>IF(D25="None",0,IF(D25="Discovery Workshop ($7,500)",7500,IF(D25="Discovery Workshop Advanced ($15,000)",15000,IF(D25="Vendor Coordination Basic ($10,000)",10000,IF(D25="Vendor Coordination Premium ($25,000)",25000,IF(D25="Read-Only Tier 1 ($35,000)",35000,IF(D25="Read-Only Tier 2 ($55,000)",55000,IF(D25="Read-Only Tier 3 ($75,000)",75000,IF(D25="Read-Only Tier 4 ($100,000)",100000,IF(D25="Assisted Write-Back T1 ($75,000)",75000,IF(D25="Assisted Write-Back T2 ($125,000)",125000,IF(D25="Assisted Write-Back T3 ($175,000)",175000,IF(D25="Automated Write-Back T1 ($150,000)",150000,IF(D25="Automated Write-Back T2 ($250,000)",250000,0))))))))))))))</f>
        <v>0</v>
      </c>
      <c r="G25" s="73"/>
      <c r="H25" s="76"/>
      <c r="I25" s="76"/>
      <c r="J25" s="77">
        <f t="shared" ref="J25:J31" si="0">IF(ISNUMBER(H25),H25,F25)</f>
        <v>0</v>
      </c>
      <c r="K25" s="77"/>
    </row>
    <row r="26" spans="1:11" ht="19.5" customHeight="1" x14ac:dyDescent="0.2">
      <c r="A26" s="22" t="s">
        <v>649</v>
      </c>
      <c r="B26" s="70" t="s">
        <v>650</v>
      </c>
      <c r="C26" s="70"/>
      <c r="D26" s="75"/>
      <c r="E26" s="75"/>
      <c r="F26" s="73">
        <f>IF(D26="None",0,IF(D26="Basic 5-10 rules ($2,500/mo)",2500,IF(D26="Standard 10-25 rules ($5,000/mo)",5000,IF(D26="Premium 25+ rules ($7,500/mo)",7500,0))))</f>
        <v>0</v>
      </c>
      <c r="G26" s="73"/>
      <c r="H26" s="76"/>
      <c r="I26" s="76"/>
      <c r="J26" s="79">
        <f t="shared" si="0"/>
        <v>0</v>
      </c>
      <c r="K26" s="79"/>
    </row>
    <row r="27" spans="1:11" ht="19.5" customHeight="1" x14ac:dyDescent="0.2">
      <c r="A27" s="22" t="s">
        <v>651</v>
      </c>
      <c r="B27" s="70" t="s">
        <v>652</v>
      </c>
      <c r="C27" s="70"/>
      <c r="D27" s="75"/>
      <c r="E27" s="75"/>
      <c r="F27" s="73">
        <f>IF(D27="None",0,IF(D27="Basic ($1,500/mo)",1500,IF(D27="Advanced ($3,500/mo)",3500,IF(D27="Premium ($5,000/mo)",5000,0))))</f>
        <v>0</v>
      </c>
      <c r="G27" s="73"/>
      <c r="H27" s="76"/>
      <c r="I27" s="76"/>
      <c r="J27" s="79">
        <f t="shared" si="0"/>
        <v>0</v>
      </c>
      <c r="K27" s="79"/>
    </row>
    <row r="28" spans="1:11" ht="19.5" customHeight="1" x14ac:dyDescent="0.2">
      <c r="A28" s="22" t="s">
        <v>653</v>
      </c>
      <c r="B28" s="70" t="s">
        <v>654</v>
      </c>
      <c r="C28" s="70"/>
      <c r="D28" s="75"/>
      <c r="E28" s="75"/>
      <c r="F28" s="73">
        <f>IF(D28="None",0,IF(D28="Basic &lt;5K calls ($1,500/mo)",1500,IF(D28="Standard 5K-20K calls ($3,500/mo)",3500,IF(D28="Premium 20K+ calls ($5,000/mo)",5000,0))))</f>
        <v>0</v>
      </c>
      <c r="G28" s="73"/>
      <c r="H28" s="76"/>
      <c r="I28" s="76"/>
      <c r="J28" s="79">
        <f t="shared" si="0"/>
        <v>0</v>
      </c>
      <c r="K28" s="79"/>
    </row>
    <row r="29" spans="1:11" ht="19.5" customHeight="1" x14ac:dyDescent="0.2">
      <c r="A29" s="22" t="s">
        <v>655</v>
      </c>
      <c r="B29" s="70" t="s">
        <v>656</v>
      </c>
      <c r="C29" s="70"/>
      <c r="D29" s="75"/>
      <c r="E29" s="75"/>
      <c r="F29" s="73">
        <f>IF(D29="None",0,IF(D29="Standard ($2,500/mo)",2500,IF(D29="Advanced ($10,000/mo)",10000,0)))</f>
        <v>0</v>
      </c>
      <c r="G29" s="73"/>
      <c r="H29" s="76"/>
      <c r="I29" s="76"/>
      <c r="J29" s="79">
        <f t="shared" si="0"/>
        <v>0</v>
      </c>
      <c r="K29" s="79"/>
    </row>
    <row r="30" spans="1:11" ht="19.5" customHeight="1" x14ac:dyDescent="0.2">
      <c r="A30" s="22" t="s">
        <v>657</v>
      </c>
      <c r="B30" s="70" t="s">
        <v>658</v>
      </c>
      <c r="C30" s="70"/>
      <c r="D30" s="75"/>
      <c r="E30" s="75"/>
      <c r="F30" s="73">
        <f>IF(D30="None",0,IF(D30="Tier 1 &lt;5K calls ($1,500/mo)",1500,IF(D30="Tier 2 5K-15K calls ($3,000/mo)",3000,IF(D30="Tier 3 15K+ calls ($5,000/mo)",5000,0))))</f>
        <v>0</v>
      </c>
      <c r="G30" s="73"/>
      <c r="H30" s="76"/>
      <c r="I30" s="76"/>
      <c r="J30" s="79">
        <f t="shared" si="0"/>
        <v>0</v>
      </c>
      <c r="K30" s="79"/>
    </row>
    <row r="31" spans="1:11" ht="19.5" customHeight="1" x14ac:dyDescent="0.2">
      <c r="A31" s="22" t="s">
        <v>659</v>
      </c>
      <c r="B31" s="70" t="s">
        <v>660</v>
      </c>
      <c r="C31" s="70"/>
      <c r="D31" s="75"/>
      <c r="E31" s="75"/>
      <c r="F31" s="73">
        <f>IF(D31="None",0,IF(D31="Tier 1 &lt;5K ($1,000/mo)",1000,IF(D31="Tier 2 5K-15K ($2,500/mo)",2500,IF(D31="Tier 3 15K+ ($4,000/mo)",4000,0))))</f>
        <v>0</v>
      </c>
      <c r="G31" s="73"/>
      <c r="H31" s="76"/>
      <c r="I31" s="76"/>
      <c r="J31" s="79">
        <f t="shared" si="0"/>
        <v>0</v>
      </c>
      <c r="K31" s="79"/>
    </row>
    <row r="32" spans="1:11" ht="19.5" customHeight="1" x14ac:dyDescent="0.2">
      <c r="A32" s="22" t="s">
        <v>661</v>
      </c>
      <c r="B32" s="70" t="s">
        <v>137</v>
      </c>
      <c r="C32" s="70"/>
      <c r="D32" s="75"/>
      <c r="E32" s="75"/>
      <c r="F32" s="73">
        <f>IF(OR(D32="None (included Pro+)",D32="None"),0,IF(D32="Tier 1 2-3 languages ($2,500/mo)",2500,IF(D32="Tier 2 4-6 languages ($5,500/mo)",5500,IF(D32="Tier 3 7-10 languages ($8,000/mo)",8000,IF(D32="Tier 4 10+ languages ($10,000/mo)",10000,0)))))</f>
        <v>0</v>
      </c>
      <c r="G32" s="73"/>
      <c r="H32" s="76"/>
      <c r="I32" s="76"/>
      <c r="J32" s="79">
        <f>IF(D15="Essential",IF(ISNUMBER(H32),H32,F32),0)</f>
        <v>0</v>
      </c>
      <c r="K32" s="79"/>
    </row>
    <row r="33" spans="1:11" ht="19.5" customHeight="1" x14ac:dyDescent="0.2">
      <c r="A33" s="22" t="s">
        <v>662</v>
      </c>
      <c r="B33" s="70" t="s">
        <v>663</v>
      </c>
      <c r="C33" s="70"/>
      <c r="D33" s="75"/>
      <c r="E33" s="75"/>
      <c r="F33" s="73">
        <f>IF(D33="None",0,IF(D33="Top 10 Languages ($3,500/mo)",3500,IF(D33="Top 15 Languages ($5,000/mo)",5000,0)))</f>
        <v>0</v>
      </c>
      <c r="G33" s="73"/>
      <c r="H33" s="76"/>
      <c r="I33" s="76"/>
      <c r="J33" s="79">
        <f t="shared" ref="J33:J38" si="1">IF(ISNUMBER(H33),H33,F33)</f>
        <v>0</v>
      </c>
      <c r="K33" s="79"/>
    </row>
    <row r="34" spans="1:11" ht="19.5" customHeight="1" x14ac:dyDescent="0.2">
      <c r="A34" s="22" t="s">
        <v>664</v>
      </c>
      <c r="B34" s="70" t="s">
        <v>363</v>
      </c>
      <c r="C34" s="70"/>
      <c r="D34" s="75"/>
      <c r="E34" s="75"/>
      <c r="F34" s="73">
        <f>IF(D34="None",0,IF(D34="Basic &lt;500 links ($1,500/mo)",1500,IF(D34="Standard ($5,000/mo)",5000,0)))</f>
        <v>0</v>
      </c>
      <c r="G34" s="73"/>
      <c r="H34" s="76"/>
      <c r="I34" s="76"/>
      <c r="J34" s="79">
        <f t="shared" si="1"/>
        <v>0</v>
      </c>
      <c r="K34" s="79"/>
    </row>
    <row r="35" spans="1:11" ht="19.5" customHeight="1" x14ac:dyDescent="0.2">
      <c r="A35" s="22" t="s">
        <v>665</v>
      </c>
      <c r="B35" s="70" t="s">
        <v>139</v>
      </c>
      <c r="C35" s="70"/>
      <c r="D35" s="75"/>
      <c r="E35" s="75"/>
      <c r="F35" s="73">
        <f>IF(D35="None",0,IF(D35="Basic 500 photos ($1,000/mo)",1000,IF(D35="Standard 2K photos ($2,500/mo)",2500,IF(D35="Premium 5K+ photos ($4,000/mo)",4000,0))))</f>
        <v>0</v>
      </c>
      <c r="G35" s="73"/>
      <c r="H35" s="76"/>
      <c r="I35" s="76"/>
      <c r="J35" s="79">
        <f t="shared" si="1"/>
        <v>0</v>
      </c>
      <c r="K35" s="79"/>
    </row>
    <row r="36" spans="1:11" ht="19.5" customHeight="1" x14ac:dyDescent="0.2">
      <c r="A36" s="22" t="s">
        <v>666</v>
      </c>
      <c r="B36" s="70" t="s">
        <v>140</v>
      </c>
      <c r="C36" s="70"/>
      <c r="D36" s="75"/>
      <c r="E36" s="75"/>
      <c r="F36" s="73">
        <f>IF(D36="None",0,IF(D36="Standard ($2,500/mo)",2500,IF(D36="Premium ($8,500/mo)",8500,0)))</f>
        <v>0</v>
      </c>
      <c r="G36" s="73"/>
      <c r="H36" s="76"/>
      <c r="I36" s="76"/>
      <c r="J36" s="79">
        <f t="shared" si="1"/>
        <v>0</v>
      </c>
      <c r="K36" s="79"/>
    </row>
    <row r="37" spans="1:11" ht="19.5" customHeight="1" x14ac:dyDescent="0.2">
      <c r="A37" s="22" t="s">
        <v>667</v>
      </c>
      <c r="B37" s="70" t="s">
        <v>372</v>
      </c>
      <c r="C37" s="70"/>
      <c r="D37" s="75"/>
      <c r="E37" s="75"/>
      <c r="F37" s="73">
        <f>IF(D37="None",0,IF(D37="Standard ($5,000/mo)",5000,IF(D37="Premium ($20,000/mo)",20000,0)))</f>
        <v>0</v>
      </c>
      <c r="G37" s="73"/>
      <c r="H37" s="76"/>
      <c r="I37" s="76"/>
      <c r="J37" s="79">
        <f t="shared" si="1"/>
        <v>0</v>
      </c>
      <c r="K37" s="79"/>
    </row>
    <row r="38" spans="1:11" ht="19.5" customHeight="1" x14ac:dyDescent="0.2">
      <c r="A38" s="22" t="s">
        <v>668</v>
      </c>
      <c r="B38" s="70" t="s">
        <v>669</v>
      </c>
      <c r="C38" s="70"/>
      <c r="D38" s="75"/>
      <c r="E38" s="75"/>
      <c r="F38" s="73">
        <f>IF(D38="None",0,IF(D38="Audit Trail ($1,500/mo)",1500,IF(D38="Audit + Redaction ($7,500/mo)",7500,0)))</f>
        <v>0</v>
      </c>
      <c r="G38" s="73"/>
      <c r="H38" s="76"/>
      <c r="I38" s="76"/>
      <c r="J38" s="79">
        <f t="shared" si="1"/>
        <v>0</v>
      </c>
      <c r="K38" s="79"/>
    </row>
    <row r="39" spans="1:11" ht="19.5" customHeight="1" x14ac:dyDescent="0.2">
      <c r="A39" s="22" t="s">
        <v>670</v>
      </c>
      <c r="B39" s="70" t="s">
        <v>128</v>
      </c>
      <c r="C39" s="70"/>
      <c r="D39" s="75"/>
      <c r="E39" s="75"/>
      <c r="F39" s="73">
        <f>IF(OR(D39="None (included Pro+)",D39="None"),0,IF(D39="Basic Scorecards ($1,000/mo)",1000,IF(D39="Full QA Suite ($3,500/mo)",3500,IF(D39="QA Suite + AI Grading ($6,000/mo)",6000,0))))</f>
        <v>0</v>
      </c>
      <c r="G39" s="73"/>
      <c r="H39" s="76"/>
      <c r="I39" s="76"/>
      <c r="J39" s="79">
        <f>IF(D15="Essential",IF(ISNUMBER(H39),H39,F39),0)</f>
        <v>0</v>
      </c>
      <c r="K39" s="79"/>
    </row>
    <row r="40" spans="1:11" ht="19.5" customHeight="1" x14ac:dyDescent="0.2">
      <c r="A40" s="22" t="s">
        <v>671</v>
      </c>
      <c r="B40" s="70" t="s">
        <v>184</v>
      </c>
      <c r="C40" s="70"/>
      <c r="D40" s="75"/>
      <c r="E40" s="75"/>
      <c r="F40" s="73">
        <f>IF(OR(D40="None (included Pro+)",D40="None"),0,IF(D40="Standard ($2,000/mo)",2000,IF(D40="Advanced ($7,500/mo)",7500,0)))</f>
        <v>0</v>
      </c>
      <c r="G40" s="73"/>
      <c r="H40" s="76"/>
      <c r="I40" s="76"/>
      <c r="J40" s="79">
        <f>IF(D15="Essential",IF(ISNUMBER(H40),H40,F40),0)</f>
        <v>0</v>
      </c>
      <c r="K40" s="79"/>
    </row>
    <row r="41" spans="1:11" ht="19.5" customHeight="1" x14ac:dyDescent="0.2">
      <c r="A41" s="22" t="s">
        <v>672</v>
      </c>
      <c r="B41" s="70" t="s">
        <v>673</v>
      </c>
      <c r="C41" s="70"/>
      <c r="D41" s="75"/>
      <c r="E41" s="75"/>
      <c r="F41" s="73">
        <f>IF(OR(D41="None (included Command+)",D41="None"),0,IF(D41="Basic Package ($5,000/mo)",5000,IF(D41="Full Command Suite ($12,500/mo)",12500,0)))</f>
        <v>0</v>
      </c>
      <c r="G41" s="73"/>
      <c r="H41" s="76"/>
      <c r="I41" s="76"/>
      <c r="J41" s="79">
        <f>IF(OR(D15="Essential",D15="Professional"),IF(ISNUMBER(H41),H41,F41),0)</f>
        <v>0</v>
      </c>
      <c r="K41" s="79"/>
    </row>
    <row r="42" spans="1:11" ht="19.5" customHeight="1" x14ac:dyDescent="0.2">
      <c r="A42" s="22" t="s">
        <v>674</v>
      </c>
      <c r="B42" s="70" t="s">
        <v>675</v>
      </c>
      <c r="C42" s="70"/>
      <c r="D42" s="75"/>
      <c r="E42" s="75"/>
      <c r="F42" s="73">
        <f>IF(OR(D42="None (included Command+)",D42="None"),0,IF(D42="Basic Monitoring ($2,500/mo)",2500,IF(D42="Full Reliability Suite ($7,500/mo)",7500,0)))</f>
        <v>0</v>
      </c>
      <c r="G42" s="73"/>
      <c r="H42" s="76"/>
      <c r="I42" s="76"/>
      <c r="J42" s="79">
        <f>IF(OR(D15="Essential",D15="Professional"),IF(ISNUMBER(H42),H42,F42),0)</f>
        <v>0</v>
      </c>
      <c r="K42" s="79"/>
    </row>
    <row r="43" spans="1:11" ht="19.5" customHeight="1" x14ac:dyDescent="0.2">
      <c r="A43" s="22" t="s">
        <v>676</v>
      </c>
      <c r="B43" s="70" t="s">
        <v>677</v>
      </c>
      <c r="C43" s="70"/>
      <c r="D43" s="75"/>
      <c r="E43" s="75"/>
      <c r="F43" s="73">
        <f>IF(OR(D43="Standard (Included)",D43=""),0,IF(D43="Priority Small &lt;25 users ($2,500/mo)",2500,IF(D43="Priority Medium 25-75 ($5,000/mo)",5000,IF(D43="Priority Large 75+ ($7,500/mo)",7500,0))))</f>
        <v>0</v>
      </c>
      <c r="G43" s="73"/>
      <c r="H43" s="76"/>
      <c r="I43" s="76"/>
      <c r="J43" s="79">
        <f>IF(D15="Essential",IF(ISNUMBER(H43),H43,F43),0)</f>
        <v>0</v>
      </c>
      <c r="K43" s="79"/>
    </row>
    <row r="44" spans="1:11" ht="19.5" customHeight="1" x14ac:dyDescent="0.2">
      <c r="A44" s="22" t="s">
        <v>678</v>
      </c>
      <c r="B44" s="70" t="s">
        <v>679</v>
      </c>
      <c r="C44" s="70"/>
      <c r="D44" s="75"/>
      <c r="E44" s="75"/>
      <c r="F44" s="73">
        <f>IF(D44="None",0,IF(D44="Discovery Visit ($10,000)",10000,IF(D44="Pilot Launch Support ($35,000)",35000,IF(D44="Go-Live Support ($65,000)",65000,IF(D44="Full Program ($100,000)",100000,0)))))</f>
        <v>0</v>
      </c>
      <c r="G44" s="73"/>
      <c r="H44" s="76"/>
      <c r="I44" s="76"/>
      <c r="J44" s="77">
        <f>IF(ISNUMBER(H44),H44,F44)</f>
        <v>0</v>
      </c>
      <c r="K44" s="77"/>
    </row>
    <row r="45" spans="1:11" ht="19.5" customHeight="1" x14ac:dyDescent="0.2">
      <c r="A45" s="22" t="s">
        <v>680</v>
      </c>
      <c r="B45" s="70" t="s">
        <v>681</v>
      </c>
      <c r="C45" s="70"/>
      <c r="D45" s="75"/>
      <c r="E45" s="75"/>
      <c r="F45" s="73">
        <f>IF(OR(D45="Standard Onboarding (Included)",D45=""),0,IF(D45="Remote Package ($5,000)",5000,IF(D45="Onsite Dispatcher ($20,000)",20000,IF(D45="Onsite Supervisor ($20,000)",20000,IF(D45="Train-the-Trainer ($30,000)",30000,IF(D45="Custom Program ($50,000)",50000,0))))))</f>
        <v>0</v>
      </c>
      <c r="G45" s="73"/>
      <c r="H45" s="76"/>
      <c r="I45" s="76"/>
      <c r="J45" s="77">
        <f>IF(ISNUMBER(H45),H45,F45)</f>
        <v>0</v>
      </c>
      <c r="K45" s="77"/>
    </row>
    <row r="46" spans="1:11" ht="6" customHeight="1" x14ac:dyDescent="0.2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ht="19.5" customHeight="1" x14ac:dyDescent="0.2">
      <c r="A47" s="78" t="s">
        <v>682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</row>
    <row r="48" spans="1:11" ht="19.5" customHeight="1" x14ac:dyDescent="0.2">
      <c r="A48" s="70" t="s">
        <v>683</v>
      </c>
      <c r="B48" s="70"/>
      <c r="C48" s="70"/>
      <c r="D48" s="71" t="s">
        <v>684</v>
      </c>
      <c r="E48" s="71"/>
      <c r="F48" s="72"/>
      <c r="G48" s="72"/>
      <c r="H48" s="72"/>
      <c r="I48" s="72"/>
      <c r="J48" s="73">
        <f>IFERROR(J15+J17+J18+SUM(J26:J43),0)</f>
        <v>0</v>
      </c>
      <c r="K48" s="73"/>
    </row>
    <row r="49" spans="1:11" ht="19.5" customHeight="1" x14ac:dyDescent="0.2">
      <c r="A49" s="70" t="s">
        <v>685</v>
      </c>
      <c r="B49" s="70"/>
      <c r="C49" s="70"/>
      <c r="D49" s="71" t="s">
        <v>686</v>
      </c>
      <c r="E49" s="71"/>
      <c r="F49" s="72"/>
      <c r="G49" s="72"/>
      <c r="H49" s="72"/>
      <c r="I49" s="72"/>
      <c r="J49" s="73">
        <f>IFERROR(J19+J25+J44+J45,0)</f>
        <v>0</v>
      </c>
      <c r="K49" s="73"/>
    </row>
    <row r="50" spans="1:11" ht="19.5" customHeight="1" x14ac:dyDescent="0.2">
      <c r="A50" s="74" t="str">
        <f>IF(MAX(F16,D22)&gt;0,"Discount ("&amp;TEXT(MAX(F16,D22),"0%")&amp;") applied","No discount")</f>
        <v>No discount</v>
      </c>
      <c r="B50" s="74"/>
      <c r="C50" s="74"/>
      <c r="D50" s="74"/>
      <c r="E50" s="74"/>
      <c r="F50" s="74"/>
      <c r="G50" s="74"/>
      <c r="H50" s="74"/>
      <c r="I50" s="74"/>
      <c r="J50" s="74"/>
      <c r="K50" s="74"/>
    </row>
    <row r="51" spans="1:11" ht="19.5" customHeight="1" x14ac:dyDescent="0.2">
      <c r="A51" s="70" t="s">
        <v>687</v>
      </c>
      <c r="B51" s="70"/>
      <c r="C51" s="70"/>
      <c r="D51" s="71" t="s">
        <v>688</v>
      </c>
      <c r="E51" s="71"/>
      <c r="F51" s="72"/>
      <c r="G51" s="72"/>
      <c r="H51" s="72"/>
      <c r="I51" s="72"/>
      <c r="J51" s="73">
        <f>IFERROR(-J48*MAX(F16,D22),0)</f>
        <v>0</v>
      </c>
      <c r="K51" s="73"/>
    </row>
    <row r="52" spans="1:11" ht="19.5" customHeight="1" x14ac:dyDescent="0.2">
      <c r="A52" s="70" t="s">
        <v>689</v>
      </c>
      <c r="B52" s="70"/>
      <c r="C52" s="70"/>
      <c r="D52" s="71" t="s">
        <v>688</v>
      </c>
      <c r="E52" s="71"/>
      <c r="F52" s="72"/>
      <c r="G52" s="72"/>
      <c r="H52" s="72"/>
      <c r="I52" s="72"/>
      <c r="J52" s="73">
        <f>IFERROR(-J49*MAX(F16,D22),0)</f>
        <v>0</v>
      </c>
      <c r="K52" s="73"/>
    </row>
    <row r="53" spans="1:11" ht="7.5" customHeight="1" x14ac:dyDescent="0.2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</row>
    <row r="54" spans="1:11" ht="25.5" customHeight="1" x14ac:dyDescent="0.2">
      <c r="A54" s="64" t="s">
        <v>690</v>
      </c>
      <c r="B54" s="64"/>
      <c r="C54" s="64"/>
      <c r="D54" s="65" t="s">
        <v>691</v>
      </c>
      <c r="E54" s="65"/>
      <c r="F54" s="66"/>
      <c r="G54" s="66"/>
      <c r="H54" s="66"/>
      <c r="I54" s="66"/>
      <c r="J54" s="67">
        <f>IFERROR(J48+J51,0)</f>
        <v>0</v>
      </c>
      <c r="K54" s="67"/>
    </row>
    <row r="55" spans="1:11" ht="25.5" customHeight="1" x14ac:dyDescent="0.2">
      <c r="A55" s="64" t="s">
        <v>692</v>
      </c>
      <c r="B55" s="64"/>
      <c r="C55" s="64"/>
      <c r="D55" s="65" t="s">
        <v>691</v>
      </c>
      <c r="E55" s="65"/>
      <c r="F55" s="66"/>
      <c r="G55" s="66"/>
      <c r="H55" s="66"/>
      <c r="I55" s="66"/>
      <c r="J55" s="67">
        <f>IFERROR(J49+J52,0)</f>
        <v>0</v>
      </c>
      <c r="K55" s="67"/>
    </row>
    <row r="56" spans="1:11" ht="25.5" customHeight="1" x14ac:dyDescent="0.2">
      <c r="A56" s="64" t="s">
        <v>693</v>
      </c>
      <c r="B56" s="64"/>
      <c r="C56" s="64"/>
      <c r="D56" s="65" t="s">
        <v>691</v>
      </c>
      <c r="E56" s="65"/>
      <c r="F56" s="66"/>
      <c r="G56" s="66"/>
      <c r="H56" s="66"/>
      <c r="I56" s="66"/>
      <c r="J56" s="67">
        <f>IFERROR(J54*12+J55,0)</f>
        <v>0</v>
      </c>
      <c r="K56" s="67"/>
    </row>
    <row r="57" spans="1:11" ht="15.75" customHeight="1" x14ac:dyDescent="0.2">
      <c r="A57" s="68" t="s">
        <v>694</v>
      </c>
      <c r="B57" s="68"/>
      <c r="C57" s="68"/>
      <c r="D57" s="68"/>
      <c r="E57" s="68"/>
      <c r="F57" s="68"/>
      <c r="G57" s="68"/>
      <c r="H57" s="68"/>
      <c r="I57" s="68"/>
      <c r="J57" s="69" t="str">
        <f>IFERROR(J54/(D10+D11),"")</f>
        <v/>
      </c>
      <c r="K57" s="69"/>
    </row>
    <row r="58" spans="1:11" ht="6" customHeight="1" x14ac:dyDescent="0.2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</row>
    <row r="59" spans="1:11" ht="15.75" customHeight="1" x14ac:dyDescent="0.2">
      <c r="A59" s="63" t="s">
        <v>695</v>
      </c>
      <c r="B59" s="63"/>
      <c r="C59" s="63"/>
      <c r="D59" s="63"/>
      <c r="E59" s="63"/>
      <c r="F59" s="63"/>
      <c r="G59" s="63"/>
      <c r="H59" s="63"/>
      <c r="I59" s="63"/>
      <c r="J59" s="63"/>
      <c r="K59" s="63"/>
    </row>
    <row r="200" spans="1:3" ht="15" customHeight="1" x14ac:dyDescent="0.2">
      <c r="A200" t="s">
        <v>696</v>
      </c>
      <c r="B200">
        <v>54</v>
      </c>
      <c r="C200">
        <v>55</v>
      </c>
    </row>
  </sheetData>
  <mergeCells count="208">
    <mergeCell ref="A1:K1"/>
    <mergeCell ref="A2:K2"/>
    <mergeCell ref="A3:K3"/>
    <mergeCell ref="A4:K4"/>
    <mergeCell ref="A6:K6"/>
    <mergeCell ref="A7:K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0:C10"/>
    <mergeCell ref="D10:E10"/>
    <mergeCell ref="F10:G10"/>
    <mergeCell ref="H10:I10"/>
    <mergeCell ref="J10:K10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A13:K13"/>
    <mergeCell ref="A14:K14"/>
    <mergeCell ref="B15:C15"/>
    <mergeCell ref="D15:E15"/>
    <mergeCell ref="F15:G15"/>
    <mergeCell ref="H15:I15"/>
    <mergeCell ref="J15:K15"/>
    <mergeCell ref="B16:C16"/>
    <mergeCell ref="D16:E16"/>
    <mergeCell ref="F16:G16"/>
    <mergeCell ref="H16:I16"/>
    <mergeCell ref="J16:K16"/>
    <mergeCell ref="B17:C17"/>
    <mergeCell ref="D17:E17"/>
    <mergeCell ref="F17:G17"/>
    <mergeCell ref="H17:I17"/>
    <mergeCell ref="J17:K17"/>
    <mergeCell ref="B18:C18"/>
    <mergeCell ref="D18:E18"/>
    <mergeCell ref="F18:G18"/>
    <mergeCell ref="H18:I18"/>
    <mergeCell ref="J18:K18"/>
    <mergeCell ref="B19:C19"/>
    <mergeCell ref="D19:E19"/>
    <mergeCell ref="F19:G19"/>
    <mergeCell ref="H19:I19"/>
    <mergeCell ref="J19:K19"/>
    <mergeCell ref="A20:K20"/>
    <mergeCell ref="A21:K21"/>
    <mergeCell ref="B22:C22"/>
    <mergeCell ref="D22:E22"/>
    <mergeCell ref="F22:G22"/>
    <mergeCell ref="H22:I22"/>
    <mergeCell ref="J22:K22"/>
    <mergeCell ref="A23:K23"/>
    <mergeCell ref="A24:K24"/>
    <mergeCell ref="B25:C25"/>
    <mergeCell ref="D25:E25"/>
    <mergeCell ref="F25:G25"/>
    <mergeCell ref="H25:I25"/>
    <mergeCell ref="J25:K25"/>
    <mergeCell ref="B26:C26"/>
    <mergeCell ref="D26:E26"/>
    <mergeCell ref="F26:G26"/>
    <mergeCell ref="H26:I26"/>
    <mergeCell ref="J26:K26"/>
    <mergeCell ref="B27:C27"/>
    <mergeCell ref="D27:E27"/>
    <mergeCell ref="F27:G27"/>
    <mergeCell ref="H27:I27"/>
    <mergeCell ref="J27:K27"/>
    <mergeCell ref="B28:C28"/>
    <mergeCell ref="D28:E28"/>
    <mergeCell ref="F28:G28"/>
    <mergeCell ref="H28:I28"/>
    <mergeCell ref="J28:K28"/>
    <mergeCell ref="B29:C29"/>
    <mergeCell ref="D29:E29"/>
    <mergeCell ref="F29:G29"/>
    <mergeCell ref="H29:I29"/>
    <mergeCell ref="J29:K29"/>
    <mergeCell ref="B30:C30"/>
    <mergeCell ref="D30:E30"/>
    <mergeCell ref="F30:G30"/>
    <mergeCell ref="H30:I30"/>
    <mergeCell ref="J30:K30"/>
    <mergeCell ref="B31:C31"/>
    <mergeCell ref="D31:E31"/>
    <mergeCell ref="F31:G31"/>
    <mergeCell ref="H31:I31"/>
    <mergeCell ref="J31:K31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J34:K34"/>
    <mergeCell ref="B35:C35"/>
    <mergeCell ref="D35:E35"/>
    <mergeCell ref="F35:G35"/>
    <mergeCell ref="H35:I35"/>
    <mergeCell ref="J35:K35"/>
    <mergeCell ref="B36:C36"/>
    <mergeCell ref="D36:E36"/>
    <mergeCell ref="F36:G36"/>
    <mergeCell ref="H36:I36"/>
    <mergeCell ref="J36:K36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B39:C39"/>
    <mergeCell ref="D39:E39"/>
    <mergeCell ref="F39:G39"/>
    <mergeCell ref="H39:I39"/>
    <mergeCell ref="J39:K39"/>
    <mergeCell ref="B40:C40"/>
    <mergeCell ref="D40:E40"/>
    <mergeCell ref="F40:G40"/>
    <mergeCell ref="H40:I40"/>
    <mergeCell ref="J40:K40"/>
    <mergeCell ref="B41:C41"/>
    <mergeCell ref="D41:E41"/>
    <mergeCell ref="F41:G41"/>
    <mergeCell ref="H41:I41"/>
    <mergeCell ref="J41:K41"/>
    <mergeCell ref="B42:C42"/>
    <mergeCell ref="D42:E42"/>
    <mergeCell ref="F42:G42"/>
    <mergeCell ref="H42:I42"/>
    <mergeCell ref="J42:K42"/>
    <mergeCell ref="B43:C43"/>
    <mergeCell ref="D43:E43"/>
    <mergeCell ref="F43:G43"/>
    <mergeCell ref="H43:I43"/>
    <mergeCell ref="J43:K43"/>
    <mergeCell ref="B44:C44"/>
    <mergeCell ref="D44:E44"/>
    <mergeCell ref="F44:G44"/>
    <mergeCell ref="H44:I44"/>
    <mergeCell ref="J44:K44"/>
    <mergeCell ref="B45:C45"/>
    <mergeCell ref="D45:E45"/>
    <mergeCell ref="F45:G45"/>
    <mergeCell ref="H45:I45"/>
    <mergeCell ref="J45:K45"/>
    <mergeCell ref="A46:K46"/>
    <mergeCell ref="A47:K47"/>
    <mergeCell ref="A48:C48"/>
    <mergeCell ref="D48:E48"/>
    <mergeCell ref="F48:I48"/>
    <mergeCell ref="J48:K48"/>
    <mergeCell ref="A49:C49"/>
    <mergeCell ref="D49:E49"/>
    <mergeCell ref="F49:I49"/>
    <mergeCell ref="J49:K49"/>
    <mergeCell ref="A50:K50"/>
    <mergeCell ref="A51:C51"/>
    <mergeCell ref="D51:E51"/>
    <mergeCell ref="F51:I51"/>
    <mergeCell ref="J51:K51"/>
    <mergeCell ref="A52:C52"/>
    <mergeCell ref="D52:E52"/>
    <mergeCell ref="F52:I52"/>
    <mergeCell ref="J52:K52"/>
    <mergeCell ref="A53:K53"/>
    <mergeCell ref="A54:C54"/>
    <mergeCell ref="D54:E54"/>
    <mergeCell ref="F54:I54"/>
    <mergeCell ref="J54:K54"/>
    <mergeCell ref="A58:K58"/>
    <mergeCell ref="A59:K59"/>
    <mergeCell ref="A55:C55"/>
    <mergeCell ref="D55:E55"/>
    <mergeCell ref="F55:I55"/>
    <mergeCell ref="J55:K55"/>
    <mergeCell ref="A56:C56"/>
    <mergeCell ref="D56:E56"/>
    <mergeCell ref="F56:I56"/>
    <mergeCell ref="J56:K56"/>
    <mergeCell ref="A57:I57"/>
    <mergeCell ref="J57:K57"/>
  </mergeCells>
  <dataValidations count="23">
    <dataValidation type="list" allowBlank="1" sqref="D15" xr:uid="{00000000-0002-0000-0F00-000000000000}">
      <formula1>"Essential,Professional,Command,Enterprise"</formula1>
      <formula2>0</formula2>
    </dataValidation>
    <dataValidation type="list" allowBlank="1" sqref="D16" xr:uid="{00000000-0002-0000-0F00-000001000000}">
      <formula1>"1-year,2-year,3-year"</formula1>
      <formula2>0</formula2>
    </dataValidation>
    <dataValidation type="list" allowBlank="1" sqref="D25" xr:uid="{00000000-0002-0000-0F00-000002000000}">
      <formula1>"None,Discovery Workshop ($7,500),Discovery Workshop Advanced ($15,000),Vendor Coordination Basic ($10,000),Vendor Coordination Premium ($25,000),Read-Only Tier 1 ($35,000),Read-Only Tier 2 ($55,000),Read-Only Tier 3 ($75,000),Read-Only Tier 4 ($100,000),A"</formula1>
      <formula2>0</formula2>
    </dataValidation>
    <dataValidation type="list" allowBlank="1" sqref="D26" xr:uid="{00000000-0002-0000-0F00-000003000000}">
      <formula1>"None,Basic 5-10 rules ($2,500/mo),Standard 10-25 rules ($5,000/mo),Premium 25+ rules ($7,500/mo)"</formula1>
      <formula2>0</formula2>
    </dataValidation>
    <dataValidation type="list" allowBlank="1" sqref="D27" xr:uid="{00000000-0002-0000-0F00-000004000000}">
      <formula1>"None,Basic ($1,500/mo),Advanced ($3,500/mo),Premium ($5,000/mo)"</formula1>
      <formula2>0</formula2>
    </dataValidation>
    <dataValidation type="list" allowBlank="1" sqref="D28" xr:uid="{00000000-0002-0000-0F00-000005000000}">
      <formula1>"None,Basic &lt;5K calls ($1,500/mo),Standard 5K-20K calls ($3,500/mo),Premium 20K+ calls ($5,000/mo)"</formula1>
      <formula2>0</formula2>
    </dataValidation>
    <dataValidation type="list" allowBlank="1" sqref="D29" xr:uid="{00000000-0002-0000-0F00-000006000000}">
      <formula1>"None,Standard ($2,500/mo),Advanced ($10,000/mo)"</formula1>
      <formula2>0</formula2>
    </dataValidation>
    <dataValidation type="list" allowBlank="1" sqref="D30" xr:uid="{00000000-0002-0000-0F00-000007000000}">
      <formula1>"None,Tier 1 &lt;5K calls ($1,500/mo),Tier 2 5K-15K calls ($3,000/mo),Tier 3 15K+ calls ($5,000/mo)"</formula1>
      <formula2>0</formula2>
    </dataValidation>
    <dataValidation type="list" allowBlank="1" sqref="D31" xr:uid="{00000000-0002-0000-0F00-000008000000}">
      <formula1>"None,Tier 1 &lt;5K ($1,000/mo),Tier 2 5K-15K ($2,500/mo),Tier 3 15K+ ($4,000/mo)"</formula1>
      <formula2>0</formula2>
    </dataValidation>
    <dataValidation type="list" allowBlank="1" sqref="D32" xr:uid="{00000000-0002-0000-0F00-000009000000}">
      <formula1>"None (included Pro+),Tier 1 2-3 languages ($2,500/mo),Tier 2 4-6 languages ($5,500/mo),Tier 3 7-10 languages ($8,000/mo),Tier 4 10+ languages ($10,000/mo)"</formula1>
      <formula2>0</formula2>
    </dataValidation>
    <dataValidation type="list" allowBlank="1" sqref="D33" xr:uid="{00000000-0002-0000-0F00-00000A000000}">
      <formula1>"None,Top 10 Languages ($3,500/mo),Top 15 Languages ($5,000/mo)"</formula1>
      <formula2>0</formula2>
    </dataValidation>
    <dataValidation type="list" allowBlank="1" sqref="D34" xr:uid="{00000000-0002-0000-0F00-00000B000000}">
      <formula1>"None,Basic &lt;500 links ($1,500/mo),Standard ($5,000/mo)"</formula1>
      <formula2>0</formula2>
    </dataValidation>
    <dataValidation type="list" allowBlank="1" sqref="D35" xr:uid="{00000000-0002-0000-0F00-00000C000000}">
      <formula1>"None,Basic 500 photos ($1,000/mo),Standard 2K photos ($2,500/mo),Premium 5K+ photos ($4,000/mo)"</formula1>
      <formula2>0</formula2>
    </dataValidation>
    <dataValidation type="list" allowBlank="1" sqref="D36" xr:uid="{00000000-0002-0000-0F00-00000D000000}">
      <formula1>"None,Standard ($2,500/mo),Premium ($8,500/mo)"</formula1>
      <formula2>0</formula2>
    </dataValidation>
    <dataValidation type="list" allowBlank="1" sqref="D37" xr:uid="{00000000-0002-0000-0F00-00000E000000}">
      <formula1>"None,Standard ($5,000/mo),Premium ($20,000/mo)"</formula1>
      <formula2>0</formula2>
    </dataValidation>
    <dataValidation type="list" allowBlank="1" sqref="D38" xr:uid="{00000000-0002-0000-0F00-00000F000000}">
      <formula1>"None,Audit Trail ($1,500/mo),Audit + Redaction ($7,500/mo)"</formula1>
      <formula2>0</formula2>
    </dataValidation>
    <dataValidation type="list" allowBlank="1" sqref="D39" xr:uid="{00000000-0002-0000-0F00-000010000000}">
      <formula1>"None (included Pro+),Basic Scorecards ($1,000/mo),Full QA Suite ($3,500/mo),QA Suite + AI Grading ($6,000/mo)"</formula1>
      <formula2>0</formula2>
    </dataValidation>
    <dataValidation type="list" allowBlank="1" sqref="D40" xr:uid="{00000000-0002-0000-0F00-000011000000}">
      <formula1>"None (included Pro+),Standard ($2,000/mo),Advanced ($7,500/mo)"</formula1>
      <formula2>0</formula2>
    </dataValidation>
    <dataValidation type="list" allowBlank="1" sqref="D41" xr:uid="{00000000-0002-0000-0F00-000012000000}">
      <formula1>"None (included Command+),Basic Package ($5,000/mo),Full Command Suite ($12,500/mo)"</formula1>
      <formula2>0</formula2>
    </dataValidation>
    <dataValidation type="list" allowBlank="1" sqref="D42" xr:uid="{00000000-0002-0000-0F00-000013000000}">
      <formula1>"None (included Command+),Basic Monitoring ($2,500/mo),Full Reliability Suite ($7,500/mo)"</formula1>
      <formula2>0</formula2>
    </dataValidation>
    <dataValidation type="list" allowBlank="1" sqref="D43" xr:uid="{00000000-0002-0000-0F00-000014000000}">
      <formula1>"Standard (Included),Priority Small &lt;25 users ($2,500/mo),Priority Medium 25-75 ($5,000/mo),Priority Large 75+ ($7,500/mo),Mission-Critical (Custom)"</formula1>
      <formula2>0</formula2>
    </dataValidation>
    <dataValidation type="list" allowBlank="1" sqref="D44" xr:uid="{00000000-0002-0000-0F00-000015000000}">
      <formula1>"None,Discovery Visit ($10,000),Pilot Launch Support ($35,000),Go-Live Support ($65,000),Full Program ($100,000)"</formula1>
      <formula2>0</formula2>
    </dataValidation>
    <dataValidation type="list" allowBlank="1" sqref="D45" xr:uid="{00000000-0002-0000-0F00-000016000000}">
      <formula1>"Standard Onboarding (Included),Remote Package ($5,000),Onsite Dispatcher ($20,000),Onsite Supervisor ($20,000),Train-the-Trainer ($30,000),Custom Program ($50,000)"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J63"/>
  <sheetViews>
    <sheetView showGridLines="0" zoomScale="85" zoomScaleNormal="85" workbookViewId="0">
      <selection sqref="A1:C4"/>
    </sheetView>
  </sheetViews>
  <sheetFormatPr baseColWidth="10" defaultColWidth="8.6640625" defaultRowHeight="15" x14ac:dyDescent="0.2"/>
  <cols>
    <col min="1" max="1" width="3" customWidth="1"/>
    <col min="2" max="2" width="28" customWidth="1"/>
    <col min="3" max="3" width="18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3" customWidth="1"/>
  </cols>
  <sheetData>
    <row r="1" spans="1:10" ht="18" customHeight="1" x14ac:dyDescent="0.2">
      <c r="A1" s="107"/>
      <c r="B1" s="107"/>
      <c r="C1" s="107"/>
      <c r="D1" s="108" t="s">
        <v>0</v>
      </c>
      <c r="E1" s="108"/>
      <c r="F1" s="108"/>
      <c r="G1" s="108"/>
      <c r="H1" s="108"/>
      <c r="I1" s="108"/>
      <c r="J1" s="108"/>
    </row>
    <row r="2" spans="1:10" ht="13.5" customHeight="1" x14ac:dyDescent="0.2">
      <c r="A2" s="107"/>
      <c r="B2" s="107"/>
      <c r="C2" s="107"/>
      <c r="D2" s="108"/>
      <c r="E2" s="108"/>
      <c r="F2" s="108"/>
      <c r="G2" s="108"/>
      <c r="H2" s="108"/>
      <c r="I2" s="108"/>
      <c r="J2" s="108"/>
    </row>
    <row r="3" spans="1:10" ht="13.5" customHeight="1" x14ac:dyDescent="0.2">
      <c r="A3" s="107"/>
      <c r="B3" s="107"/>
      <c r="C3" s="107"/>
      <c r="D3" s="108"/>
      <c r="E3" s="108"/>
      <c r="F3" s="108"/>
      <c r="G3" s="108"/>
      <c r="H3" s="108"/>
      <c r="I3" s="108"/>
      <c r="J3" s="108"/>
    </row>
    <row r="4" spans="1:10" ht="13.5" customHeight="1" x14ac:dyDescent="0.2">
      <c r="A4" s="107"/>
      <c r="B4" s="107"/>
      <c r="C4" s="107"/>
      <c r="D4" s="108"/>
      <c r="E4" s="108"/>
      <c r="F4" s="108"/>
      <c r="G4" s="108"/>
      <c r="H4" s="108"/>
      <c r="I4" s="108"/>
      <c r="J4" s="108"/>
    </row>
    <row r="5" spans="1:10" ht="18" customHeight="1" x14ac:dyDescent="0.2">
      <c r="A5" s="109" t="s">
        <v>697</v>
      </c>
      <c r="B5" s="109"/>
      <c r="C5" s="109"/>
      <c r="D5" s="109"/>
      <c r="E5" s="109"/>
      <c r="F5" s="109"/>
      <c r="G5" s="109"/>
      <c r="H5" s="109"/>
      <c r="I5" s="109"/>
      <c r="J5" s="109"/>
    </row>
    <row r="6" spans="1:10" ht="7.5" customHeight="1" x14ac:dyDescent="0.2">
      <c r="A6" s="1"/>
    </row>
    <row r="7" spans="1:10" ht="31.5" customHeight="1" x14ac:dyDescent="0.2">
      <c r="A7" s="110" t="str">
        <f>'Quote Builder'!D8&amp;"  —  Service Proposal"</f>
        <v xml:space="preserve">  —  Service Proposal</v>
      </c>
      <c r="B7" s="110"/>
      <c r="C7" s="110"/>
      <c r="D7" s="110"/>
      <c r="E7" s="110"/>
      <c r="F7" s="110"/>
      <c r="G7" s="110"/>
      <c r="H7" s="110"/>
      <c r="I7" s="110"/>
      <c r="J7" s="110"/>
    </row>
    <row r="8" spans="1:10" ht="19.5" customHeight="1" x14ac:dyDescent="0.2">
      <c r="A8" s="111">
        <f>'Quote Builder'!D9</f>
        <v>0</v>
      </c>
      <c r="B8" s="111"/>
      <c r="C8" s="111"/>
      <c r="D8" s="111"/>
      <c r="E8" s="111"/>
      <c r="F8" s="111"/>
      <c r="G8" s="111"/>
      <c r="H8" s="111"/>
      <c r="I8" s="111"/>
      <c r="J8" s="111"/>
    </row>
    <row r="9" spans="1:10" ht="7.5" customHeight="1" x14ac:dyDescent="0.2">
      <c r="A9" s="1"/>
    </row>
    <row r="10" spans="1:10" ht="19.5" customHeight="1" x14ac:dyDescent="0.2">
      <c r="A10" s="78" t="s">
        <v>698</v>
      </c>
      <c r="B10" s="78"/>
      <c r="C10" s="78"/>
      <c r="D10" s="78"/>
      <c r="E10" s="78"/>
      <c r="F10" s="78"/>
      <c r="G10" s="78"/>
      <c r="H10" s="78"/>
      <c r="I10" s="78"/>
      <c r="J10" s="78"/>
    </row>
    <row r="11" spans="1:10" ht="19.5" customHeight="1" x14ac:dyDescent="0.2">
      <c r="A11" s="70" t="s">
        <v>699</v>
      </c>
      <c r="B11" s="70"/>
      <c r="C11" s="70"/>
      <c r="D11" s="70"/>
      <c r="E11" s="70"/>
      <c r="F11" s="105">
        <f>'Quote Builder'!D15</f>
        <v>0</v>
      </c>
      <c r="G11" s="105"/>
      <c r="H11" s="105"/>
      <c r="I11" s="105"/>
      <c r="J11" s="105"/>
    </row>
    <row r="12" spans="1:10" ht="19.5" customHeight="1" x14ac:dyDescent="0.2">
      <c r="A12" s="70" t="s">
        <v>636</v>
      </c>
      <c r="B12" s="70"/>
      <c r="C12" s="70"/>
      <c r="D12" s="70"/>
      <c r="E12" s="70"/>
      <c r="F12" s="105">
        <f>'Quote Builder'!D16</f>
        <v>0</v>
      </c>
      <c r="G12" s="105"/>
      <c r="H12" s="105"/>
      <c r="I12" s="105"/>
      <c r="J12" s="105"/>
    </row>
    <row r="13" spans="1:10" ht="19.5" customHeight="1" x14ac:dyDescent="0.2">
      <c r="A13" s="70" t="s">
        <v>97</v>
      </c>
      <c r="B13" s="70"/>
      <c r="C13" s="70"/>
      <c r="D13" s="70"/>
      <c r="E13" s="70"/>
      <c r="F13" s="105">
        <f>'Quote Builder'!D10</f>
        <v>0</v>
      </c>
      <c r="G13" s="105"/>
      <c r="H13" s="105"/>
      <c r="I13" s="105"/>
      <c r="J13" s="105"/>
    </row>
    <row r="14" spans="1:10" ht="19.5" customHeight="1" x14ac:dyDescent="0.2">
      <c r="A14" s="70" t="s">
        <v>101</v>
      </c>
      <c r="B14" s="70"/>
      <c r="C14" s="70"/>
      <c r="D14" s="70"/>
      <c r="E14" s="70"/>
      <c r="F14" s="105">
        <f>'Quote Builder'!D11</f>
        <v>0</v>
      </c>
      <c r="G14" s="105"/>
      <c r="H14" s="105"/>
      <c r="I14" s="105"/>
      <c r="J14" s="105"/>
    </row>
    <row r="15" spans="1:10" ht="19.5" customHeight="1" x14ac:dyDescent="0.2">
      <c r="A15" s="70" t="s">
        <v>700</v>
      </c>
      <c r="B15" s="70"/>
      <c r="C15" s="70"/>
      <c r="D15" s="70"/>
      <c r="E15" s="70"/>
      <c r="F15" s="105" t="str">
        <f>'Quote Builder'!D12&amp;" calls"</f>
        <v xml:space="preserve"> calls</v>
      </c>
      <c r="G15" s="105"/>
      <c r="H15" s="105"/>
      <c r="I15" s="105"/>
      <c r="J15" s="105"/>
    </row>
    <row r="16" spans="1:10" ht="19.5" customHeight="1" x14ac:dyDescent="0.2">
      <c r="A16" s="70" t="s">
        <v>701</v>
      </c>
      <c r="B16" s="70"/>
      <c r="C16" s="70"/>
      <c r="D16" s="70"/>
      <c r="E16" s="70"/>
      <c r="F16" s="106">
        <f ca="1">TODAY()</f>
        <v>46217</v>
      </c>
      <c r="G16" s="106"/>
      <c r="H16" s="106"/>
      <c r="I16" s="106"/>
      <c r="J16" s="106"/>
    </row>
    <row r="17" spans="1:10" ht="7.5" customHeight="1" x14ac:dyDescent="0.2">
      <c r="A17" s="1"/>
    </row>
    <row r="18" spans="1:10" ht="19.5" customHeight="1" x14ac:dyDescent="0.2">
      <c r="A18" s="78" t="s">
        <v>702</v>
      </c>
      <c r="B18" s="78"/>
      <c r="C18" s="78"/>
      <c r="D18" s="78"/>
      <c r="E18" s="78"/>
      <c r="F18" s="78"/>
      <c r="G18" s="78"/>
      <c r="H18" s="78"/>
      <c r="I18" s="78"/>
      <c r="J18" s="78"/>
    </row>
    <row r="19" spans="1:10" ht="27.75" customHeight="1" x14ac:dyDescent="0.2">
      <c r="A19" s="27" t="s">
        <v>703</v>
      </c>
      <c r="B19" s="103" t="s">
        <v>16</v>
      </c>
      <c r="C19" s="103"/>
      <c r="D19" s="103"/>
      <c r="E19" s="103"/>
      <c r="F19" s="104" t="s">
        <v>704</v>
      </c>
      <c r="G19" s="104"/>
      <c r="H19" s="104" t="s">
        <v>705</v>
      </c>
      <c r="I19" s="104"/>
      <c r="J19" s="26"/>
    </row>
    <row r="20" spans="1:10" ht="18" customHeight="1" x14ac:dyDescent="0.2">
      <c r="A20" s="22" t="s">
        <v>622</v>
      </c>
      <c r="B20" s="99" t="str">
        <f>"Base Plan — "&amp;'Quote Builder'!D15&amp;" ("&amp;'Quote Builder'!D10&amp;" dispatcher seats)"</f>
        <v>Base Plan —  ( dispatcher seats)</v>
      </c>
      <c r="C20" s="99"/>
      <c r="D20" s="99"/>
      <c r="E20" s="99"/>
      <c r="F20" s="101">
        <f>'Quote Builder'!J15</f>
        <v>0</v>
      </c>
      <c r="G20" s="101"/>
      <c r="H20" s="101">
        <f>'Quote Builder'!J15*12</f>
        <v>0</v>
      </c>
      <c r="I20" s="101"/>
      <c r="J20" s="23"/>
    </row>
    <row r="21" spans="1:10" ht="18" customHeight="1" x14ac:dyDescent="0.2">
      <c r="A21" s="22" t="s">
        <v>624</v>
      </c>
      <c r="B21" s="80" t="s">
        <v>706</v>
      </c>
      <c r="C21" s="80"/>
      <c r="D21" s="80"/>
      <c r="E21" s="80"/>
      <c r="F21" s="97" t="str">
        <f>IF('Quote Builder'!J17&gt;0,'Quote Builder'!J17,"—")</f>
        <v>—</v>
      </c>
      <c r="G21" s="97"/>
      <c r="H21" s="97" t="str">
        <f>IF('Quote Builder'!J17&gt;0,'Quote Builder'!J17*12,"—")</f>
        <v>—</v>
      </c>
      <c r="I21" s="97"/>
      <c r="J21" s="24"/>
    </row>
    <row r="22" spans="1:10" ht="18" customHeight="1" x14ac:dyDescent="0.2">
      <c r="A22" s="22" t="s">
        <v>626</v>
      </c>
      <c r="B22" s="99" t="s">
        <v>707</v>
      </c>
      <c r="C22" s="99"/>
      <c r="D22" s="99"/>
      <c r="E22" s="99"/>
      <c r="F22" s="101" t="str">
        <f>IF('Quote Builder'!J18&gt;0,'Quote Builder'!J18,"—")</f>
        <v>—</v>
      </c>
      <c r="G22" s="101"/>
      <c r="H22" s="101" t="str">
        <f>IF('Quote Builder'!J18&gt;0,'Quote Builder'!J18*12,"—")</f>
        <v>—</v>
      </c>
      <c r="I22" s="101"/>
      <c r="J22" s="23"/>
    </row>
    <row r="23" spans="1:10" ht="18" customHeight="1" x14ac:dyDescent="0.2">
      <c r="A23" s="22" t="s">
        <v>628</v>
      </c>
      <c r="B23" s="80" t="s">
        <v>643</v>
      </c>
      <c r="C23" s="80"/>
      <c r="D23" s="80"/>
      <c r="E23" s="80"/>
      <c r="F23" s="96" t="s">
        <v>708</v>
      </c>
      <c r="G23" s="96"/>
      <c r="H23" s="97">
        <f>'Quote Builder'!J19</f>
        <v>0</v>
      </c>
      <c r="I23" s="97"/>
      <c r="J23" s="24"/>
    </row>
    <row r="24" spans="1:10" ht="18" customHeight="1" x14ac:dyDescent="0.2">
      <c r="A24" s="102" t="s">
        <v>709</v>
      </c>
      <c r="B24" s="102"/>
      <c r="C24" s="102"/>
      <c r="D24" s="102"/>
      <c r="E24" s="102"/>
      <c r="F24" s="102"/>
      <c r="G24" s="102"/>
      <c r="H24" s="102"/>
      <c r="I24" s="102"/>
      <c r="J24" s="102"/>
    </row>
    <row r="25" spans="1:10" ht="18" customHeight="1" x14ac:dyDescent="0.2">
      <c r="A25" s="22" t="s">
        <v>630</v>
      </c>
      <c r="B25" s="80" t="s">
        <v>648</v>
      </c>
      <c r="C25" s="80"/>
      <c r="D25" s="80"/>
      <c r="E25" s="80"/>
      <c r="F25" s="97" t="str">
        <f>IF('Quote Builder'!J25&gt;0,'Quote Builder'!J25,"—")</f>
        <v>—</v>
      </c>
      <c r="G25" s="97"/>
      <c r="H25" s="97" t="str">
        <f>IF('Quote Builder'!J25&gt;0,'Quote Builder'!J25*12,"—")</f>
        <v>—</v>
      </c>
      <c r="I25" s="97"/>
      <c r="J25" s="24"/>
    </row>
    <row r="26" spans="1:10" ht="18" customHeight="1" x14ac:dyDescent="0.2">
      <c r="A26" s="22" t="s">
        <v>633</v>
      </c>
      <c r="B26" s="99" t="s">
        <v>650</v>
      </c>
      <c r="C26" s="99"/>
      <c r="D26" s="99"/>
      <c r="E26" s="99"/>
      <c r="F26" s="101" t="str">
        <f>IF('Quote Builder'!J26&gt;0,'Quote Builder'!J26,"—")</f>
        <v>—</v>
      </c>
      <c r="G26" s="101"/>
      <c r="H26" s="101" t="str">
        <f>IF('Quote Builder'!J26&gt;0,'Quote Builder'!J26*12,"—")</f>
        <v>—</v>
      </c>
      <c r="I26" s="101"/>
      <c r="J26" s="23"/>
    </row>
    <row r="27" spans="1:10" ht="18" customHeight="1" x14ac:dyDescent="0.2">
      <c r="A27" s="22" t="s">
        <v>635</v>
      </c>
      <c r="B27" s="80" t="s">
        <v>652</v>
      </c>
      <c r="C27" s="80"/>
      <c r="D27" s="80"/>
      <c r="E27" s="80"/>
      <c r="F27" s="97" t="str">
        <f>IF('Quote Builder'!J27&gt;0,'Quote Builder'!J27,"—")</f>
        <v>—</v>
      </c>
      <c r="G27" s="97"/>
      <c r="H27" s="97" t="str">
        <f>IF('Quote Builder'!J27&gt;0,'Quote Builder'!J27*12,"—")</f>
        <v>—</v>
      </c>
      <c r="I27" s="97"/>
      <c r="J27" s="24"/>
    </row>
    <row r="28" spans="1:10" ht="18" customHeight="1" x14ac:dyDescent="0.2">
      <c r="A28" s="22" t="s">
        <v>638</v>
      </c>
      <c r="B28" s="99" t="s">
        <v>654</v>
      </c>
      <c r="C28" s="99"/>
      <c r="D28" s="99"/>
      <c r="E28" s="99"/>
      <c r="F28" s="101" t="str">
        <f>IF('Quote Builder'!J28&gt;0,'Quote Builder'!J28,"—")</f>
        <v>—</v>
      </c>
      <c r="G28" s="101"/>
      <c r="H28" s="101" t="str">
        <f>IF('Quote Builder'!J28&gt;0,'Quote Builder'!J28*12,"—")</f>
        <v>—</v>
      </c>
      <c r="I28" s="101"/>
      <c r="J28" s="23"/>
    </row>
    <row r="29" spans="1:10" ht="18" customHeight="1" x14ac:dyDescent="0.2">
      <c r="A29" s="22" t="s">
        <v>640</v>
      </c>
      <c r="B29" s="80" t="s">
        <v>656</v>
      </c>
      <c r="C29" s="80"/>
      <c r="D29" s="80"/>
      <c r="E29" s="80"/>
      <c r="F29" s="97" t="str">
        <f>IF('Quote Builder'!J29&gt;0,'Quote Builder'!J29,"—")</f>
        <v>—</v>
      </c>
      <c r="G29" s="97"/>
      <c r="H29" s="97" t="str">
        <f>IF('Quote Builder'!J29&gt;0,'Quote Builder'!J29*12,"—")</f>
        <v>—</v>
      </c>
      <c r="I29" s="97"/>
      <c r="J29" s="24"/>
    </row>
    <row r="30" spans="1:10" ht="18" customHeight="1" x14ac:dyDescent="0.2">
      <c r="A30" s="22" t="s">
        <v>642</v>
      </c>
      <c r="B30" s="99" t="s">
        <v>658</v>
      </c>
      <c r="C30" s="99"/>
      <c r="D30" s="99"/>
      <c r="E30" s="99"/>
      <c r="F30" s="101" t="str">
        <f>IF('Quote Builder'!J30&gt;0,'Quote Builder'!J30,"—")</f>
        <v>—</v>
      </c>
      <c r="G30" s="101"/>
      <c r="H30" s="101" t="str">
        <f>IF('Quote Builder'!J30&gt;0,'Quote Builder'!J30*12,"—")</f>
        <v>—</v>
      </c>
      <c r="I30" s="101"/>
      <c r="J30" s="23"/>
    </row>
    <row r="31" spans="1:10" ht="18" customHeight="1" x14ac:dyDescent="0.2">
      <c r="A31" s="22" t="s">
        <v>644</v>
      </c>
      <c r="B31" s="80" t="s">
        <v>660</v>
      </c>
      <c r="C31" s="80"/>
      <c r="D31" s="80"/>
      <c r="E31" s="80"/>
      <c r="F31" s="97" t="str">
        <f>IF('Quote Builder'!J31&gt;0,'Quote Builder'!J31,"—")</f>
        <v>—</v>
      </c>
      <c r="G31" s="97"/>
      <c r="H31" s="97" t="str">
        <f>IF('Quote Builder'!J31&gt;0,'Quote Builder'!J31*12,"—")</f>
        <v>—</v>
      </c>
      <c r="I31" s="97"/>
      <c r="J31" s="24"/>
    </row>
    <row r="32" spans="1:10" ht="18" customHeight="1" x14ac:dyDescent="0.2">
      <c r="A32" s="22" t="s">
        <v>647</v>
      </c>
      <c r="B32" s="99" t="s">
        <v>137</v>
      </c>
      <c r="C32" s="99"/>
      <c r="D32" s="99"/>
      <c r="E32" s="99"/>
      <c r="F32" s="101" t="str">
        <f>IF('Quote Builder'!J32&gt;0,'Quote Builder'!J32,"—")</f>
        <v>—</v>
      </c>
      <c r="G32" s="101"/>
      <c r="H32" s="101" t="str">
        <f>IF('Quote Builder'!J32&gt;0,'Quote Builder'!J32*12,"—")</f>
        <v>—</v>
      </c>
      <c r="I32" s="101"/>
      <c r="J32" s="23"/>
    </row>
    <row r="33" spans="1:10" ht="18" customHeight="1" x14ac:dyDescent="0.2">
      <c r="A33" s="22" t="s">
        <v>649</v>
      </c>
      <c r="B33" s="80" t="s">
        <v>710</v>
      </c>
      <c r="C33" s="80"/>
      <c r="D33" s="80"/>
      <c r="E33" s="80"/>
      <c r="F33" s="97" t="str">
        <f>IF('Quote Builder'!J33&gt;0,'Quote Builder'!J33,"—")</f>
        <v>—</v>
      </c>
      <c r="G33" s="97"/>
      <c r="H33" s="97" t="str">
        <f>IF('Quote Builder'!J33&gt;0,'Quote Builder'!J33*12,"—")</f>
        <v>—</v>
      </c>
      <c r="I33" s="97"/>
      <c r="J33" s="24"/>
    </row>
    <row r="34" spans="1:10" ht="18" customHeight="1" x14ac:dyDescent="0.2">
      <c r="A34" s="22" t="s">
        <v>651</v>
      </c>
      <c r="B34" s="99" t="s">
        <v>363</v>
      </c>
      <c r="C34" s="99"/>
      <c r="D34" s="99"/>
      <c r="E34" s="99"/>
      <c r="F34" s="101" t="str">
        <f>IF('Quote Builder'!J34&gt;0,'Quote Builder'!J34,"—")</f>
        <v>—</v>
      </c>
      <c r="G34" s="101"/>
      <c r="H34" s="101" t="str">
        <f>IF('Quote Builder'!J34&gt;0,'Quote Builder'!J34*12,"—")</f>
        <v>—</v>
      </c>
      <c r="I34" s="101"/>
      <c r="J34" s="23"/>
    </row>
    <row r="35" spans="1:10" ht="18" customHeight="1" x14ac:dyDescent="0.2">
      <c r="A35" s="22" t="s">
        <v>653</v>
      </c>
      <c r="B35" s="80" t="s">
        <v>139</v>
      </c>
      <c r="C35" s="80"/>
      <c r="D35" s="80"/>
      <c r="E35" s="80"/>
      <c r="F35" s="97" t="str">
        <f>IF('Quote Builder'!J35&gt;0,'Quote Builder'!J35,"—")</f>
        <v>—</v>
      </c>
      <c r="G35" s="97"/>
      <c r="H35" s="97" t="str">
        <f>IF('Quote Builder'!J35&gt;0,'Quote Builder'!J35*12,"—")</f>
        <v>—</v>
      </c>
      <c r="I35" s="97"/>
      <c r="J35" s="24"/>
    </row>
    <row r="36" spans="1:10" ht="18" customHeight="1" x14ac:dyDescent="0.2">
      <c r="A36" s="22" t="s">
        <v>655</v>
      </c>
      <c r="B36" s="99" t="s">
        <v>140</v>
      </c>
      <c r="C36" s="99"/>
      <c r="D36" s="99"/>
      <c r="E36" s="99"/>
      <c r="F36" s="101" t="str">
        <f>IF('Quote Builder'!J36&gt;0,'Quote Builder'!J36,"—")</f>
        <v>—</v>
      </c>
      <c r="G36" s="101"/>
      <c r="H36" s="101" t="str">
        <f>IF('Quote Builder'!J36&gt;0,'Quote Builder'!J36*12,"—")</f>
        <v>—</v>
      </c>
      <c r="I36" s="101"/>
      <c r="J36" s="23"/>
    </row>
    <row r="37" spans="1:10" ht="18" customHeight="1" x14ac:dyDescent="0.2">
      <c r="A37" s="22" t="s">
        <v>657</v>
      </c>
      <c r="B37" s="80" t="s">
        <v>372</v>
      </c>
      <c r="C37" s="80"/>
      <c r="D37" s="80"/>
      <c r="E37" s="80"/>
      <c r="F37" s="97" t="str">
        <f>IF('Quote Builder'!J37&gt;0,'Quote Builder'!J37,"—")</f>
        <v>—</v>
      </c>
      <c r="G37" s="97"/>
      <c r="H37" s="97" t="str">
        <f>IF('Quote Builder'!J37&gt;0,'Quote Builder'!J37*12,"—")</f>
        <v>—</v>
      </c>
      <c r="I37" s="97"/>
      <c r="J37" s="24"/>
    </row>
    <row r="38" spans="1:10" ht="18" customHeight="1" x14ac:dyDescent="0.2">
      <c r="A38" s="22" t="s">
        <v>659</v>
      </c>
      <c r="B38" s="99" t="s">
        <v>669</v>
      </c>
      <c r="C38" s="99"/>
      <c r="D38" s="99"/>
      <c r="E38" s="99"/>
      <c r="F38" s="101" t="str">
        <f>IF('Quote Builder'!J38&gt;0,'Quote Builder'!J38,"—")</f>
        <v>—</v>
      </c>
      <c r="G38" s="101"/>
      <c r="H38" s="101" t="str">
        <f>IF('Quote Builder'!J38&gt;0,'Quote Builder'!J38*12,"—")</f>
        <v>—</v>
      </c>
      <c r="I38" s="101"/>
      <c r="J38" s="23"/>
    </row>
    <row r="39" spans="1:10" ht="18" customHeight="1" x14ac:dyDescent="0.2">
      <c r="A39" s="22" t="s">
        <v>661</v>
      </c>
      <c r="B39" s="80" t="s">
        <v>128</v>
      </c>
      <c r="C39" s="80"/>
      <c r="D39" s="80"/>
      <c r="E39" s="80"/>
      <c r="F39" s="97" t="str">
        <f>IF('Quote Builder'!J39&gt;0,'Quote Builder'!J39,"—")</f>
        <v>—</v>
      </c>
      <c r="G39" s="97"/>
      <c r="H39" s="97" t="str">
        <f>IF('Quote Builder'!J39&gt;0,'Quote Builder'!J39*12,"—")</f>
        <v>—</v>
      </c>
      <c r="I39" s="97"/>
      <c r="J39" s="24"/>
    </row>
    <row r="40" spans="1:10" ht="18" customHeight="1" x14ac:dyDescent="0.2">
      <c r="A40" s="22" t="s">
        <v>662</v>
      </c>
      <c r="B40" s="99" t="s">
        <v>184</v>
      </c>
      <c r="C40" s="99"/>
      <c r="D40" s="99"/>
      <c r="E40" s="99"/>
      <c r="F40" s="101" t="str">
        <f>IF('Quote Builder'!J40&gt;0,'Quote Builder'!J40,"—")</f>
        <v>—</v>
      </c>
      <c r="G40" s="101"/>
      <c r="H40" s="101" t="str">
        <f>IF('Quote Builder'!J40&gt;0,'Quote Builder'!J40*12,"—")</f>
        <v>—</v>
      </c>
      <c r="I40" s="101"/>
      <c r="J40" s="23"/>
    </row>
    <row r="41" spans="1:10" ht="18" customHeight="1" x14ac:dyDescent="0.2">
      <c r="A41" s="22" t="s">
        <v>664</v>
      </c>
      <c r="B41" s="80" t="s">
        <v>673</v>
      </c>
      <c r="C41" s="80"/>
      <c r="D41" s="80"/>
      <c r="E41" s="80"/>
      <c r="F41" s="97" t="str">
        <f>IF('Quote Builder'!J41&gt;0,'Quote Builder'!J41,"—")</f>
        <v>—</v>
      </c>
      <c r="G41" s="97"/>
      <c r="H41" s="97" t="str">
        <f>IF('Quote Builder'!J41&gt;0,'Quote Builder'!J41*12,"—")</f>
        <v>—</v>
      </c>
      <c r="I41" s="97"/>
      <c r="J41" s="24"/>
    </row>
    <row r="42" spans="1:10" ht="18" customHeight="1" x14ac:dyDescent="0.2">
      <c r="A42" s="22" t="s">
        <v>665</v>
      </c>
      <c r="B42" s="99" t="s">
        <v>675</v>
      </c>
      <c r="C42" s="99"/>
      <c r="D42" s="99"/>
      <c r="E42" s="99"/>
      <c r="F42" s="101" t="str">
        <f>IF('Quote Builder'!J42&gt;0,'Quote Builder'!J42,"—")</f>
        <v>—</v>
      </c>
      <c r="G42" s="101"/>
      <c r="H42" s="101" t="str">
        <f>IF('Quote Builder'!J42&gt;0,'Quote Builder'!J42*12,"—")</f>
        <v>—</v>
      </c>
      <c r="I42" s="101"/>
      <c r="J42" s="23"/>
    </row>
    <row r="43" spans="1:10" ht="18" customHeight="1" x14ac:dyDescent="0.2">
      <c r="A43" s="22" t="s">
        <v>666</v>
      </c>
      <c r="B43" s="80" t="s">
        <v>711</v>
      </c>
      <c r="C43" s="80"/>
      <c r="D43" s="80"/>
      <c r="E43" s="80"/>
      <c r="F43" s="97" t="str">
        <f>IF('Quote Builder'!J43&gt;0,'Quote Builder'!J43,"—")</f>
        <v>—</v>
      </c>
      <c r="G43" s="97"/>
      <c r="H43" s="97" t="str">
        <f>IF('Quote Builder'!J43&gt;0,'Quote Builder'!J43*12,"—")</f>
        <v>—</v>
      </c>
      <c r="I43" s="97"/>
      <c r="J43" s="24"/>
    </row>
    <row r="44" spans="1:10" ht="18" customHeight="1" x14ac:dyDescent="0.2">
      <c r="A44" s="22" t="s">
        <v>667</v>
      </c>
      <c r="B44" s="99" t="s">
        <v>679</v>
      </c>
      <c r="C44" s="99"/>
      <c r="D44" s="99"/>
      <c r="E44" s="99"/>
      <c r="F44" s="100" t="s">
        <v>708</v>
      </c>
      <c r="G44" s="100"/>
      <c r="H44" s="101" t="str">
        <f>IF('Quote Builder'!J44&gt;0,'Quote Builder'!J44,"—")</f>
        <v>—</v>
      </c>
      <c r="I44" s="101"/>
      <c r="J44" s="23"/>
    </row>
    <row r="45" spans="1:10" ht="18" customHeight="1" x14ac:dyDescent="0.2">
      <c r="A45" s="22" t="s">
        <v>668</v>
      </c>
      <c r="B45" s="80" t="s">
        <v>681</v>
      </c>
      <c r="C45" s="80"/>
      <c r="D45" s="80"/>
      <c r="E45" s="80"/>
      <c r="F45" s="96" t="s">
        <v>708</v>
      </c>
      <c r="G45" s="96"/>
      <c r="H45" s="97" t="str">
        <f>IF('Quote Builder'!J45&gt;0,'Quote Builder'!J45,"—")</f>
        <v>—</v>
      </c>
      <c r="I45" s="97"/>
      <c r="J45" s="24"/>
    </row>
    <row r="46" spans="1:10" ht="7.5" customHeight="1" x14ac:dyDescent="0.2">
      <c r="A46" s="92"/>
      <c r="B46" s="92"/>
      <c r="C46" s="92"/>
      <c r="D46" s="92"/>
      <c r="E46" s="92"/>
      <c r="F46" s="92"/>
      <c r="G46" s="92"/>
      <c r="H46" s="92"/>
      <c r="I46" s="92"/>
      <c r="J46" s="92"/>
    </row>
    <row r="47" spans="1:10" ht="18" customHeight="1" x14ac:dyDescent="0.2">
      <c r="A47" s="28"/>
      <c r="B47" s="99" t="s">
        <v>712</v>
      </c>
      <c r="C47" s="99"/>
      <c r="D47" s="99"/>
      <c r="E47" s="99"/>
      <c r="F47" s="101">
        <f>'Quote Builder'!J15+'Quote Builder'!J17+'Quote Builder'!J18+SUMPRODUCT(('Quote Builder'!J25:J43)*1)</f>
        <v>0</v>
      </c>
      <c r="G47" s="101"/>
      <c r="H47" s="101">
        <f>('Quote Builder'!J15+'Quote Builder'!J17+'Quote Builder'!J18+SUMPRODUCT(('Quote Builder'!J25:J43)*1))*12</f>
        <v>0</v>
      </c>
      <c r="I47" s="101"/>
      <c r="J47" s="23"/>
    </row>
    <row r="48" spans="1:10" ht="18" customHeight="1" x14ac:dyDescent="0.2">
      <c r="A48" s="29"/>
      <c r="B48" s="80" t="s">
        <v>713</v>
      </c>
      <c r="C48" s="80"/>
      <c r="D48" s="80"/>
      <c r="E48" s="80"/>
      <c r="F48" s="96" t="s">
        <v>708</v>
      </c>
      <c r="G48" s="96"/>
      <c r="H48" s="97">
        <f>'Quote Builder'!J19+'Quote Builder'!J25+'Quote Builder'!J44+'Quote Builder'!J45</f>
        <v>0</v>
      </c>
      <c r="I48" s="97"/>
      <c r="J48" s="24"/>
    </row>
    <row r="49" spans="1:10" ht="21.75" customHeight="1" x14ac:dyDescent="0.2">
      <c r="A49" s="23"/>
      <c r="B49" s="74" t="str">
        <f>IF(MAX('Quote Builder'!F16,'Quote Builder'!D22)&gt;0,"Discount ("&amp;TEXT(MAX('Quote Builder'!F16,'Quote Builder'!D22),"0%")&amp;") Applied","No Discount")</f>
        <v>No Discount</v>
      </c>
      <c r="C49" s="74"/>
      <c r="D49" s="74"/>
      <c r="E49" s="74"/>
      <c r="F49" s="98">
        <f>IFERROR(-F47*MAX('Quote Builder'!F16,'Quote Builder'!D22),0)</f>
        <v>0</v>
      </c>
      <c r="G49" s="98"/>
      <c r="H49" s="98">
        <f>IFERROR(-I48*MAX('Quote Builder'!F16,'Quote Builder'!D22),0)</f>
        <v>0</v>
      </c>
      <c r="I49" s="98"/>
      <c r="J49" s="30"/>
    </row>
    <row r="50" spans="1:10" ht="6" customHeight="1" x14ac:dyDescent="0.2">
      <c r="A50" s="92"/>
      <c r="B50" s="92"/>
      <c r="C50" s="92"/>
      <c r="D50" s="92"/>
      <c r="E50" s="92"/>
      <c r="F50" s="92"/>
      <c r="G50" s="92"/>
      <c r="H50" s="92"/>
      <c r="I50" s="92"/>
      <c r="J50" s="92"/>
    </row>
    <row r="51" spans="1:10" ht="21.75" customHeight="1" x14ac:dyDescent="0.2">
      <c r="A51" s="31"/>
      <c r="B51" s="94" t="s">
        <v>714</v>
      </c>
      <c r="C51" s="94"/>
      <c r="D51" s="94"/>
      <c r="E51" s="94"/>
      <c r="F51" s="77">
        <f>F47+F49</f>
        <v>0</v>
      </c>
      <c r="G51" s="77"/>
      <c r="H51" s="77">
        <f>(F47+F49)*12</f>
        <v>0</v>
      </c>
      <c r="I51" s="77"/>
      <c r="J51" s="25"/>
    </row>
    <row r="52" spans="1:10" ht="21.75" customHeight="1" x14ac:dyDescent="0.2">
      <c r="A52" s="31"/>
      <c r="B52" s="94" t="s">
        <v>715</v>
      </c>
      <c r="C52" s="94"/>
      <c r="D52" s="94"/>
      <c r="E52" s="94"/>
      <c r="F52" s="95" t="s">
        <v>708</v>
      </c>
      <c r="G52" s="95"/>
      <c r="H52" s="77">
        <f>I48+I49</f>
        <v>0</v>
      </c>
      <c r="I52" s="77"/>
      <c r="J52" s="25"/>
    </row>
    <row r="53" spans="1:10" ht="21.75" customHeight="1" x14ac:dyDescent="0.2">
      <c r="A53" s="31"/>
      <c r="B53" s="94" t="s">
        <v>716</v>
      </c>
      <c r="C53" s="94"/>
      <c r="D53" s="94"/>
      <c r="E53" s="94"/>
      <c r="F53" s="95" t="s">
        <v>708</v>
      </c>
      <c r="G53" s="95"/>
      <c r="H53" s="77">
        <f>(F47+F49)*12+(I48+I49)</f>
        <v>0</v>
      </c>
      <c r="I53" s="77"/>
      <c r="J53" s="25"/>
    </row>
    <row r="54" spans="1:10" ht="7.5" customHeight="1" x14ac:dyDescent="0.2">
      <c r="A54" s="92"/>
      <c r="B54" s="92"/>
      <c r="C54" s="92"/>
      <c r="D54" s="92"/>
      <c r="E54" s="92"/>
      <c r="F54" s="92"/>
      <c r="G54" s="92"/>
      <c r="H54" s="92"/>
      <c r="I54" s="92"/>
      <c r="J54" s="92"/>
    </row>
    <row r="55" spans="1:10" ht="19.5" customHeight="1" x14ac:dyDescent="0.2">
      <c r="A55" s="78" t="s">
        <v>717</v>
      </c>
      <c r="B55" s="78"/>
      <c r="C55" s="78"/>
      <c r="D55" s="78"/>
      <c r="E55" s="78"/>
      <c r="F55" s="78"/>
      <c r="G55" s="78"/>
      <c r="H55" s="78"/>
      <c r="I55" s="78"/>
      <c r="J55" s="78"/>
    </row>
    <row r="56" spans="1:10" ht="15.75" customHeight="1" x14ac:dyDescent="0.2">
      <c r="A56" s="91" t="s">
        <v>718</v>
      </c>
      <c r="B56" s="91"/>
      <c r="C56" s="91"/>
      <c r="D56" s="91"/>
      <c r="E56" s="91"/>
      <c r="F56" s="91"/>
      <c r="G56" s="91"/>
      <c r="H56" s="91"/>
      <c r="I56" s="91"/>
      <c r="J56" s="91"/>
    </row>
    <row r="57" spans="1:10" ht="15.75" customHeight="1" x14ac:dyDescent="0.2">
      <c r="A57" s="91" t="s">
        <v>719</v>
      </c>
      <c r="B57" s="91"/>
      <c r="C57" s="91"/>
      <c r="D57" s="91"/>
      <c r="E57" s="91"/>
      <c r="F57" s="91"/>
      <c r="G57" s="91"/>
      <c r="H57" s="91"/>
      <c r="I57" s="91"/>
      <c r="J57" s="91"/>
    </row>
    <row r="58" spans="1:10" ht="15.75" customHeight="1" x14ac:dyDescent="0.2">
      <c r="A58" s="91" t="s">
        <v>720</v>
      </c>
      <c r="B58" s="91"/>
      <c r="C58" s="91"/>
      <c r="D58" s="91"/>
      <c r="E58" s="91"/>
      <c r="F58" s="91"/>
      <c r="G58" s="91"/>
      <c r="H58" s="91"/>
      <c r="I58" s="91"/>
      <c r="J58" s="91"/>
    </row>
    <row r="59" spans="1:10" ht="15.75" customHeight="1" x14ac:dyDescent="0.2">
      <c r="A59" s="91" t="s">
        <v>721</v>
      </c>
      <c r="B59" s="91"/>
      <c r="C59" s="91"/>
      <c r="D59" s="91"/>
      <c r="E59" s="91"/>
      <c r="F59" s="91"/>
      <c r="G59" s="91"/>
      <c r="H59" s="91"/>
      <c r="I59" s="91"/>
      <c r="J59" s="91"/>
    </row>
    <row r="60" spans="1:10" ht="15.75" customHeight="1" x14ac:dyDescent="0.2">
      <c r="A60" s="91" t="s">
        <v>722</v>
      </c>
      <c r="B60" s="91"/>
      <c r="C60" s="91"/>
      <c r="D60" s="91"/>
      <c r="E60" s="91"/>
      <c r="F60" s="91"/>
      <c r="G60" s="91"/>
      <c r="H60" s="91"/>
      <c r="I60" s="91"/>
      <c r="J60" s="91"/>
    </row>
    <row r="61" spans="1:10" ht="15.75" customHeight="1" x14ac:dyDescent="0.2">
      <c r="A61" s="91" t="s">
        <v>723</v>
      </c>
      <c r="B61" s="91"/>
      <c r="C61" s="91"/>
      <c r="D61" s="91"/>
      <c r="E61" s="91"/>
      <c r="F61" s="91"/>
      <c r="G61" s="91"/>
      <c r="H61" s="91"/>
      <c r="I61" s="91"/>
      <c r="J61" s="91"/>
    </row>
    <row r="62" spans="1:10" ht="7.5" customHeight="1" x14ac:dyDescent="0.2">
      <c r="A62" s="92"/>
      <c r="B62" s="92"/>
      <c r="C62" s="92"/>
      <c r="D62" s="92"/>
      <c r="E62" s="92"/>
      <c r="F62" s="92"/>
      <c r="G62" s="92"/>
      <c r="H62" s="92"/>
      <c r="I62" s="92"/>
      <c r="J62" s="92"/>
    </row>
    <row r="63" spans="1:10" ht="18" customHeight="1" x14ac:dyDescent="0.2">
      <c r="A63" s="93" t="s">
        <v>724</v>
      </c>
      <c r="B63" s="93"/>
      <c r="C63" s="93"/>
      <c r="D63" s="93"/>
      <c r="E63" s="93"/>
      <c r="F63" s="93"/>
      <c r="G63" s="93"/>
      <c r="H63" s="93"/>
      <c r="I63" s="93"/>
      <c r="J63" s="93"/>
    </row>
  </sheetData>
  <mergeCells count="128">
    <mergeCell ref="A1:C4"/>
    <mergeCell ref="D1:J4"/>
    <mergeCell ref="A5:J5"/>
    <mergeCell ref="A7:J7"/>
    <mergeCell ref="A8:J8"/>
    <mergeCell ref="A10:J10"/>
    <mergeCell ref="A11:E11"/>
    <mergeCell ref="F11:J11"/>
    <mergeCell ref="A12:E12"/>
    <mergeCell ref="F12:J12"/>
    <mergeCell ref="A13:E13"/>
    <mergeCell ref="F13:J13"/>
    <mergeCell ref="A14:E14"/>
    <mergeCell ref="F14:J14"/>
    <mergeCell ref="A15:E15"/>
    <mergeCell ref="F15:J15"/>
    <mergeCell ref="A16:E16"/>
    <mergeCell ref="F16:J16"/>
    <mergeCell ref="A18:J18"/>
    <mergeCell ref="B19:E19"/>
    <mergeCell ref="F19:G19"/>
    <mergeCell ref="H19:I19"/>
    <mergeCell ref="B20:E20"/>
    <mergeCell ref="F20:G20"/>
    <mergeCell ref="H20:I20"/>
    <mergeCell ref="B21:E21"/>
    <mergeCell ref="F21:G21"/>
    <mergeCell ref="H21:I21"/>
    <mergeCell ref="B22:E22"/>
    <mergeCell ref="F22:G22"/>
    <mergeCell ref="H22:I22"/>
    <mergeCell ref="B23:E23"/>
    <mergeCell ref="F23:G23"/>
    <mergeCell ref="H23:I23"/>
    <mergeCell ref="A24:J24"/>
    <mergeCell ref="B25:E25"/>
    <mergeCell ref="F25:G25"/>
    <mergeCell ref="H25:I25"/>
    <mergeCell ref="B26:E26"/>
    <mergeCell ref="F26:G26"/>
    <mergeCell ref="H26:I26"/>
    <mergeCell ref="B27:E27"/>
    <mergeCell ref="F27:G27"/>
    <mergeCell ref="H27:I27"/>
    <mergeCell ref="B28:E28"/>
    <mergeCell ref="F28:G28"/>
    <mergeCell ref="H28:I28"/>
    <mergeCell ref="B29:E29"/>
    <mergeCell ref="F29:G29"/>
    <mergeCell ref="H29:I29"/>
    <mergeCell ref="B30:E30"/>
    <mergeCell ref="F30:G30"/>
    <mergeCell ref="H30:I30"/>
    <mergeCell ref="B31:E31"/>
    <mergeCell ref="F31:G31"/>
    <mergeCell ref="H31:I31"/>
    <mergeCell ref="B32:E32"/>
    <mergeCell ref="F32:G32"/>
    <mergeCell ref="H32:I32"/>
    <mergeCell ref="B33:E33"/>
    <mergeCell ref="F33:G33"/>
    <mergeCell ref="H33:I33"/>
    <mergeCell ref="B34:E34"/>
    <mergeCell ref="F34:G34"/>
    <mergeCell ref="H34:I34"/>
    <mergeCell ref="B35:E35"/>
    <mergeCell ref="F35:G35"/>
    <mergeCell ref="H35:I35"/>
    <mergeCell ref="B36:E36"/>
    <mergeCell ref="F36:G36"/>
    <mergeCell ref="H36:I36"/>
    <mergeCell ref="B37:E37"/>
    <mergeCell ref="F37:G37"/>
    <mergeCell ref="H37:I37"/>
    <mergeCell ref="B38:E38"/>
    <mergeCell ref="F38:G38"/>
    <mergeCell ref="H38:I38"/>
    <mergeCell ref="B39:E39"/>
    <mergeCell ref="F39:G39"/>
    <mergeCell ref="H39:I39"/>
    <mergeCell ref="B40:E40"/>
    <mergeCell ref="F40:G40"/>
    <mergeCell ref="H40:I40"/>
    <mergeCell ref="B41:E41"/>
    <mergeCell ref="F41:G41"/>
    <mergeCell ref="H41:I41"/>
    <mergeCell ref="B42:E42"/>
    <mergeCell ref="F42:G42"/>
    <mergeCell ref="H42:I42"/>
    <mergeCell ref="B43:E43"/>
    <mergeCell ref="F43:G43"/>
    <mergeCell ref="H43:I43"/>
    <mergeCell ref="B44:E44"/>
    <mergeCell ref="F44:G44"/>
    <mergeCell ref="H44:I44"/>
    <mergeCell ref="B45:E45"/>
    <mergeCell ref="F45:G45"/>
    <mergeCell ref="H45:I45"/>
    <mergeCell ref="A46:J46"/>
    <mergeCell ref="B47:E47"/>
    <mergeCell ref="F47:G47"/>
    <mergeCell ref="H47:I47"/>
    <mergeCell ref="B48:E48"/>
    <mergeCell ref="F48:G48"/>
    <mergeCell ref="H48:I48"/>
    <mergeCell ref="B49:E49"/>
    <mergeCell ref="F49:G49"/>
    <mergeCell ref="H49:I49"/>
    <mergeCell ref="A50:J50"/>
    <mergeCell ref="B51:E51"/>
    <mergeCell ref="F51:G51"/>
    <mergeCell ref="H51:I51"/>
    <mergeCell ref="A57:J57"/>
    <mergeCell ref="A58:J58"/>
    <mergeCell ref="A59:J59"/>
    <mergeCell ref="A60:J60"/>
    <mergeCell ref="A61:J61"/>
    <mergeCell ref="A62:J62"/>
    <mergeCell ref="A63:J63"/>
    <mergeCell ref="B52:E52"/>
    <mergeCell ref="F52:G52"/>
    <mergeCell ref="H52:I52"/>
    <mergeCell ref="B53:E53"/>
    <mergeCell ref="F53:G53"/>
    <mergeCell ref="H53:I53"/>
    <mergeCell ref="A54:J54"/>
    <mergeCell ref="A55:J55"/>
    <mergeCell ref="A56:J56"/>
  </mergeCells>
  <pageMargins left="0.5" right="0.5" top="0.6" bottom="0.6" header="0.511811023622047" footer="0.511811023622047"/>
  <pageSetup paperSize="9" fitToHeight="0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25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2" width="18" customWidth="1"/>
    <col min="3" max="5" width="24" customWidth="1"/>
    <col min="6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725</v>
      </c>
      <c r="B2" s="54"/>
      <c r="C2" s="54"/>
      <c r="D2" s="54"/>
      <c r="E2" s="54"/>
      <c r="F2" s="54"/>
    </row>
    <row r="3" spans="1:8" ht="18" customHeight="1" x14ac:dyDescent="0.2">
      <c r="A3" s="55" t="s">
        <v>726</v>
      </c>
      <c r="B3" s="55"/>
      <c r="C3" s="55"/>
      <c r="D3" s="55"/>
      <c r="E3" s="55"/>
      <c r="F3" s="55"/>
    </row>
    <row r="5" spans="1:8" ht="19.5" customHeight="1" x14ac:dyDescent="0.2">
      <c r="A5" s="50" t="s">
        <v>727</v>
      </c>
      <c r="B5" s="50"/>
      <c r="C5" s="50"/>
      <c r="D5" s="50"/>
      <c r="E5" s="50"/>
      <c r="F5" s="50"/>
    </row>
    <row r="6" spans="1:8" ht="31.5" customHeight="1" x14ac:dyDescent="0.2">
      <c r="A6" s="3" t="s">
        <v>728</v>
      </c>
      <c r="B6" s="3" t="s">
        <v>729</v>
      </c>
      <c r="C6" s="3" t="s">
        <v>730</v>
      </c>
      <c r="D6" s="3" t="s">
        <v>69</v>
      </c>
      <c r="E6" s="3"/>
      <c r="F6" s="3"/>
    </row>
    <row r="7" spans="1:8" ht="15.75" customHeight="1" x14ac:dyDescent="0.2">
      <c r="A7" s="4" t="s">
        <v>731</v>
      </c>
      <c r="B7" s="5" t="s">
        <v>732</v>
      </c>
      <c r="C7" s="5" t="s">
        <v>733</v>
      </c>
      <c r="D7" s="5" t="s">
        <v>734</v>
      </c>
      <c r="E7" s="5"/>
      <c r="F7" s="5"/>
    </row>
    <row r="8" spans="1:8" ht="15.75" customHeight="1" x14ac:dyDescent="0.2">
      <c r="A8" s="6" t="s">
        <v>735</v>
      </c>
      <c r="B8" s="7" t="s">
        <v>736</v>
      </c>
      <c r="C8" s="7" t="s">
        <v>733</v>
      </c>
      <c r="D8" s="7"/>
      <c r="E8" s="7"/>
      <c r="F8" s="7"/>
    </row>
    <row r="9" spans="1:8" ht="15.75" customHeight="1" x14ac:dyDescent="0.2">
      <c r="A9" s="4" t="s">
        <v>737</v>
      </c>
      <c r="B9" s="5" t="s">
        <v>738</v>
      </c>
      <c r="C9" s="5" t="s">
        <v>739</v>
      </c>
      <c r="D9" s="5"/>
      <c r="E9" s="5"/>
      <c r="F9" s="5"/>
    </row>
    <row r="10" spans="1:8" ht="15.75" customHeight="1" x14ac:dyDescent="0.2">
      <c r="A10" s="6" t="s">
        <v>740</v>
      </c>
      <c r="B10" s="7" t="s">
        <v>732</v>
      </c>
      <c r="C10" s="7" t="s">
        <v>733</v>
      </c>
      <c r="D10" s="7" t="s">
        <v>741</v>
      </c>
      <c r="E10" s="7"/>
      <c r="F10" s="7"/>
    </row>
    <row r="11" spans="1:8" ht="15.75" customHeight="1" x14ac:dyDescent="0.2">
      <c r="A11" s="4" t="s">
        <v>742</v>
      </c>
      <c r="B11" s="5" t="s">
        <v>736</v>
      </c>
      <c r="C11" s="5" t="s">
        <v>739</v>
      </c>
      <c r="D11" s="5" t="s">
        <v>743</v>
      </c>
      <c r="E11" s="5"/>
      <c r="F11" s="5"/>
    </row>
    <row r="12" spans="1:8" ht="15.75" customHeight="1" x14ac:dyDescent="0.2">
      <c r="A12" s="6" t="s">
        <v>744</v>
      </c>
      <c r="B12" s="7" t="s">
        <v>732</v>
      </c>
      <c r="C12" s="7" t="s">
        <v>733</v>
      </c>
      <c r="D12" s="7"/>
      <c r="E12" s="7"/>
      <c r="F12" s="7"/>
    </row>
    <row r="13" spans="1:8" ht="15.75" customHeight="1" x14ac:dyDescent="0.2">
      <c r="A13" s="4" t="s">
        <v>745</v>
      </c>
      <c r="B13" s="5" t="s">
        <v>736</v>
      </c>
      <c r="C13" s="5" t="s">
        <v>733</v>
      </c>
      <c r="D13" s="5" t="s">
        <v>746</v>
      </c>
      <c r="E13" s="5"/>
      <c r="F13" s="5"/>
    </row>
    <row r="14" spans="1:8" ht="15.75" customHeight="1" x14ac:dyDescent="0.2">
      <c r="A14" s="6" t="s">
        <v>747</v>
      </c>
      <c r="B14" s="7" t="s">
        <v>738</v>
      </c>
      <c r="C14" s="7" t="s">
        <v>739</v>
      </c>
      <c r="D14" s="7" t="s">
        <v>748</v>
      </c>
      <c r="E14" s="7"/>
      <c r="F14" s="7"/>
    </row>
    <row r="15" spans="1:8" ht="15.75" customHeight="1" x14ac:dyDescent="0.2">
      <c r="A15" s="4" t="s">
        <v>749</v>
      </c>
      <c r="B15" s="5" t="s">
        <v>750</v>
      </c>
      <c r="C15" s="5" t="s">
        <v>751</v>
      </c>
      <c r="D15" s="5" t="s">
        <v>752</v>
      </c>
      <c r="E15" s="5"/>
      <c r="F15" s="5"/>
    </row>
    <row r="16" spans="1:8" ht="7.5" customHeight="1" x14ac:dyDescent="0.2">
      <c r="A16" s="51"/>
      <c r="B16" s="51"/>
      <c r="C16" s="51"/>
      <c r="D16" s="51"/>
      <c r="E16" s="51"/>
      <c r="F16" s="51"/>
      <c r="G16" s="51"/>
      <c r="H16" s="51"/>
    </row>
    <row r="17" spans="1:8" ht="19.5" customHeight="1" x14ac:dyDescent="0.2">
      <c r="A17" s="50" t="s">
        <v>753</v>
      </c>
      <c r="B17" s="50"/>
      <c r="C17" s="50"/>
      <c r="D17" s="50"/>
      <c r="E17" s="50"/>
      <c r="F17" s="50"/>
    </row>
    <row r="18" spans="1:8" ht="31.5" customHeight="1" x14ac:dyDescent="0.2">
      <c r="A18" s="3" t="s">
        <v>754</v>
      </c>
      <c r="B18" s="3" t="s">
        <v>755</v>
      </c>
      <c r="C18" s="3" t="s">
        <v>756</v>
      </c>
      <c r="D18" s="3"/>
      <c r="E18" s="3"/>
      <c r="F18" s="3"/>
    </row>
    <row r="19" spans="1:8" ht="15.75" customHeight="1" x14ac:dyDescent="0.2">
      <c r="A19" s="4" t="s">
        <v>648</v>
      </c>
      <c r="B19" s="5" t="s">
        <v>757</v>
      </c>
      <c r="C19" s="5" t="s">
        <v>758</v>
      </c>
      <c r="D19" s="5"/>
      <c r="E19" s="5"/>
      <c r="F19" s="5"/>
    </row>
    <row r="20" spans="1:8" ht="15.75" customHeight="1" x14ac:dyDescent="0.2">
      <c r="A20" s="6" t="s">
        <v>759</v>
      </c>
      <c r="B20" s="7" t="s">
        <v>760</v>
      </c>
      <c r="C20" s="7" t="s">
        <v>761</v>
      </c>
      <c r="D20" s="7"/>
      <c r="E20" s="7"/>
      <c r="F20" s="7"/>
    </row>
    <row r="21" spans="1:8" ht="15.75" customHeight="1" x14ac:dyDescent="0.2">
      <c r="A21" s="4" t="s">
        <v>679</v>
      </c>
      <c r="B21" s="5" t="s">
        <v>762</v>
      </c>
      <c r="C21" s="5" t="s">
        <v>763</v>
      </c>
      <c r="D21" s="5"/>
      <c r="E21" s="5"/>
      <c r="F21" s="5"/>
    </row>
    <row r="22" spans="1:8" ht="15.75" customHeight="1" x14ac:dyDescent="0.2">
      <c r="A22" s="6" t="s">
        <v>764</v>
      </c>
      <c r="B22" s="7" t="s">
        <v>765</v>
      </c>
      <c r="C22" s="7" t="s">
        <v>766</v>
      </c>
      <c r="D22" s="7"/>
      <c r="E22" s="7"/>
      <c r="F22" s="7"/>
    </row>
    <row r="23" spans="1:8" ht="7.5" customHeight="1" x14ac:dyDescent="0.2">
      <c r="A23" s="51"/>
      <c r="B23" s="51"/>
      <c r="C23" s="51"/>
      <c r="D23" s="51"/>
      <c r="E23" s="51"/>
      <c r="F23" s="51"/>
      <c r="G23" s="51"/>
      <c r="H23" s="51"/>
    </row>
    <row r="24" spans="1:8" ht="15.75" customHeight="1" x14ac:dyDescent="0.2">
      <c r="A24" s="62" t="s">
        <v>767</v>
      </c>
      <c r="B24" s="62"/>
      <c r="C24" s="62"/>
      <c r="D24" s="62"/>
      <c r="E24" s="62"/>
      <c r="F24" s="62"/>
    </row>
    <row r="25" spans="1:8" ht="15.75" customHeight="1" x14ac:dyDescent="0.2">
      <c r="A25" s="49" t="s">
        <v>768</v>
      </c>
      <c r="B25" s="49"/>
      <c r="C25" s="49"/>
      <c r="D25" s="49"/>
      <c r="E25" s="49"/>
      <c r="F25" s="49"/>
    </row>
  </sheetData>
  <mergeCells count="9">
    <mergeCell ref="A17:F17"/>
    <mergeCell ref="A23:H23"/>
    <mergeCell ref="A24:F24"/>
    <mergeCell ref="A25:F25"/>
    <mergeCell ref="A1:F1"/>
    <mergeCell ref="A2:F2"/>
    <mergeCell ref="A3:F3"/>
    <mergeCell ref="A5:F5"/>
    <mergeCell ref="A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61"/>
  <sheetViews>
    <sheetView topLeftCell="A41" zoomScaleNormal="100" workbookViewId="0">
      <selection activeCell="D32" sqref="D32"/>
    </sheetView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769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770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771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32" t="s">
        <v>63</v>
      </c>
      <c r="B6" s="32" t="s">
        <v>772</v>
      </c>
      <c r="C6" s="32" t="s">
        <v>69</v>
      </c>
      <c r="D6" s="32"/>
      <c r="E6" s="32"/>
      <c r="F6" s="32"/>
      <c r="G6" s="32"/>
      <c r="H6" s="32"/>
      <c r="I6" s="32"/>
      <c r="J6" s="32"/>
    </row>
    <row r="7" spans="1:10" ht="65" x14ac:dyDescent="0.2">
      <c r="A7" s="33" t="s">
        <v>773</v>
      </c>
      <c r="B7" s="34" t="s">
        <v>774</v>
      </c>
      <c r="C7" s="35" t="s">
        <v>775</v>
      </c>
      <c r="D7" s="36"/>
      <c r="E7" s="36"/>
      <c r="F7" s="36"/>
      <c r="G7" s="36"/>
      <c r="H7" s="36"/>
      <c r="I7" s="36"/>
      <c r="J7" s="36"/>
    </row>
    <row r="8" spans="1:10" ht="39" x14ac:dyDescent="0.2">
      <c r="A8" s="37" t="s">
        <v>776</v>
      </c>
      <c r="B8" s="38" t="s">
        <v>777</v>
      </c>
      <c r="C8" s="39" t="s">
        <v>778</v>
      </c>
      <c r="D8" s="40"/>
      <c r="E8" s="40"/>
      <c r="F8" s="40"/>
      <c r="G8" s="40"/>
      <c r="H8" s="40"/>
      <c r="I8" s="40"/>
      <c r="J8" s="40"/>
    </row>
    <row r="9" spans="1:10" ht="78" x14ac:dyDescent="0.2">
      <c r="A9" s="33" t="s">
        <v>779</v>
      </c>
      <c r="B9" s="34" t="s">
        <v>780</v>
      </c>
      <c r="C9" s="35" t="s">
        <v>781</v>
      </c>
      <c r="D9" s="36"/>
      <c r="E9" s="36"/>
      <c r="F9" s="36"/>
      <c r="G9" s="36"/>
      <c r="H9" s="36"/>
      <c r="I9" s="36"/>
      <c r="J9" s="36"/>
    </row>
    <row r="10" spans="1:10" ht="52" x14ac:dyDescent="0.2">
      <c r="A10" s="37" t="s">
        <v>636</v>
      </c>
      <c r="B10" s="38" t="s">
        <v>782</v>
      </c>
      <c r="C10" s="39" t="s">
        <v>783</v>
      </c>
      <c r="D10" s="40"/>
      <c r="E10" s="40"/>
      <c r="F10" s="40"/>
      <c r="G10" s="40"/>
      <c r="H10" s="40"/>
      <c r="I10" s="40"/>
      <c r="J10" s="40"/>
    </row>
    <row r="12" spans="1:10" x14ac:dyDescent="0.2">
      <c r="A12" s="113" t="s">
        <v>784</v>
      </c>
      <c r="B12" s="113"/>
      <c r="C12" s="113"/>
      <c r="D12" s="113"/>
      <c r="E12" s="113"/>
      <c r="F12" s="113"/>
      <c r="G12" s="113"/>
      <c r="H12" s="113"/>
      <c r="I12" s="113"/>
      <c r="J12" s="113"/>
    </row>
    <row r="13" spans="1:10" x14ac:dyDescent="0.2">
      <c r="A13" s="32" t="s">
        <v>785</v>
      </c>
      <c r="B13" s="32" t="s">
        <v>786</v>
      </c>
      <c r="C13" s="32" t="s">
        <v>787</v>
      </c>
      <c r="D13" s="32" t="s">
        <v>788</v>
      </c>
      <c r="E13" s="32" t="s">
        <v>69</v>
      </c>
      <c r="F13" s="32"/>
      <c r="G13" s="32"/>
      <c r="H13" s="32"/>
      <c r="I13" s="32"/>
      <c r="J13" s="32"/>
    </row>
    <row r="14" spans="1:10" x14ac:dyDescent="0.2">
      <c r="A14" s="36" t="s">
        <v>789</v>
      </c>
      <c r="B14" s="36" t="s">
        <v>790</v>
      </c>
      <c r="C14" s="34" t="s">
        <v>791</v>
      </c>
      <c r="D14" s="34" t="s">
        <v>792</v>
      </c>
      <c r="E14" s="35" t="s">
        <v>793</v>
      </c>
      <c r="F14" s="36"/>
      <c r="G14" s="36"/>
      <c r="H14" s="36"/>
      <c r="I14" s="36"/>
      <c r="J14" s="36"/>
    </row>
    <row r="15" spans="1:10" x14ac:dyDescent="0.2">
      <c r="A15" s="40" t="s">
        <v>794</v>
      </c>
      <c r="B15" s="40" t="s">
        <v>795</v>
      </c>
      <c r="C15" s="38" t="s">
        <v>796</v>
      </c>
      <c r="D15" s="38" t="s">
        <v>797</v>
      </c>
      <c r="E15" s="39"/>
      <c r="F15" s="40"/>
      <c r="G15" s="40"/>
      <c r="H15" s="40"/>
      <c r="I15" s="40"/>
      <c r="J15" s="40"/>
    </row>
    <row r="16" spans="1:10" x14ac:dyDescent="0.2">
      <c r="A16" s="36" t="s">
        <v>798</v>
      </c>
      <c r="B16" s="36" t="s">
        <v>799</v>
      </c>
      <c r="C16" s="34" t="s">
        <v>800</v>
      </c>
      <c r="D16" s="34" t="s">
        <v>801</v>
      </c>
      <c r="E16" s="35"/>
      <c r="F16" s="36"/>
      <c r="G16" s="36"/>
      <c r="H16" s="36"/>
      <c r="I16" s="36"/>
      <c r="J16" s="36"/>
    </row>
    <row r="17" spans="1:10" x14ac:dyDescent="0.2">
      <c r="A17" s="40" t="s">
        <v>802</v>
      </c>
      <c r="B17" s="40" t="s">
        <v>803</v>
      </c>
      <c r="C17" s="38" t="s">
        <v>804</v>
      </c>
      <c r="D17" s="38" t="s">
        <v>805</v>
      </c>
      <c r="E17" s="39"/>
      <c r="F17" s="40"/>
      <c r="G17" s="40"/>
      <c r="H17" s="40"/>
      <c r="I17" s="40"/>
      <c r="J17" s="40"/>
    </row>
    <row r="18" spans="1:10" x14ac:dyDescent="0.2">
      <c r="A18" s="36" t="s">
        <v>806</v>
      </c>
      <c r="B18" s="36" t="s">
        <v>807</v>
      </c>
      <c r="C18" s="34" t="s">
        <v>808</v>
      </c>
      <c r="D18" s="34" t="s">
        <v>809</v>
      </c>
      <c r="E18" s="35"/>
      <c r="F18" s="36"/>
      <c r="G18" s="36"/>
      <c r="H18" s="36"/>
      <c r="I18" s="36"/>
      <c r="J18" s="36"/>
    </row>
    <row r="19" spans="1:10" x14ac:dyDescent="0.2">
      <c r="A19" s="40" t="s">
        <v>810</v>
      </c>
      <c r="B19" s="40" t="s">
        <v>811</v>
      </c>
      <c r="C19" s="38" t="s">
        <v>812</v>
      </c>
      <c r="D19" s="38" t="s">
        <v>813</v>
      </c>
      <c r="E19" s="39"/>
      <c r="F19" s="40"/>
      <c r="G19" s="40"/>
      <c r="H19" s="40"/>
      <c r="I19" s="40"/>
      <c r="J19" s="40"/>
    </row>
    <row r="21" spans="1:10" x14ac:dyDescent="0.2">
      <c r="A21" s="113" t="s">
        <v>814</v>
      </c>
      <c r="B21" s="113"/>
      <c r="C21" s="113"/>
      <c r="D21" s="113"/>
      <c r="E21" s="113"/>
      <c r="F21" s="113"/>
      <c r="G21" s="113"/>
      <c r="H21" s="113"/>
      <c r="I21" s="113"/>
      <c r="J21" s="113"/>
    </row>
    <row r="22" spans="1:10" x14ac:dyDescent="0.2">
      <c r="A22" s="32" t="s">
        <v>815</v>
      </c>
      <c r="B22" s="32" t="s">
        <v>816</v>
      </c>
      <c r="C22" s="32" t="s">
        <v>817</v>
      </c>
      <c r="D22" s="32"/>
      <c r="E22" s="32"/>
      <c r="F22" s="32"/>
      <c r="G22" s="32"/>
      <c r="H22" s="32"/>
      <c r="I22" s="32"/>
      <c r="J22" s="32"/>
    </row>
    <row r="23" spans="1:10" ht="65" x14ac:dyDescent="0.2">
      <c r="A23" s="36" t="s">
        <v>818</v>
      </c>
      <c r="B23" s="34" t="s">
        <v>819</v>
      </c>
      <c r="C23" s="35" t="s">
        <v>820</v>
      </c>
      <c r="D23" s="36"/>
      <c r="E23" s="36"/>
      <c r="F23" s="36"/>
      <c r="G23" s="36"/>
      <c r="H23" s="36"/>
      <c r="I23" s="36"/>
      <c r="J23" s="36"/>
    </row>
    <row r="24" spans="1:10" ht="39" x14ac:dyDescent="0.2">
      <c r="A24" s="40" t="s">
        <v>821</v>
      </c>
      <c r="B24" s="38" t="s">
        <v>791</v>
      </c>
      <c r="C24" s="39" t="s">
        <v>822</v>
      </c>
      <c r="D24" s="40"/>
      <c r="E24" s="40"/>
      <c r="F24" s="40"/>
      <c r="G24" s="40"/>
      <c r="H24" s="40"/>
      <c r="I24" s="40"/>
      <c r="J24" s="40"/>
    </row>
    <row r="25" spans="1:10" ht="52" x14ac:dyDescent="0.2">
      <c r="A25" s="36" t="s">
        <v>823</v>
      </c>
      <c r="B25" s="34" t="s">
        <v>824</v>
      </c>
      <c r="C25" s="35" t="s">
        <v>825</v>
      </c>
      <c r="D25" s="36"/>
      <c r="E25" s="36"/>
      <c r="F25" s="36"/>
      <c r="G25" s="36"/>
      <c r="H25" s="36"/>
      <c r="I25" s="36"/>
      <c r="J25" s="36"/>
    </row>
    <row r="26" spans="1:10" ht="65" x14ac:dyDescent="0.2">
      <c r="A26" s="40" t="s">
        <v>826</v>
      </c>
      <c r="B26" s="38" t="s">
        <v>827</v>
      </c>
      <c r="C26" s="39" t="s">
        <v>828</v>
      </c>
      <c r="D26" s="40"/>
      <c r="E26" s="40"/>
      <c r="F26" s="40"/>
      <c r="G26" s="40"/>
      <c r="H26" s="40"/>
      <c r="I26" s="40"/>
      <c r="J26" s="40"/>
    </row>
    <row r="28" spans="1:10" x14ac:dyDescent="0.2">
      <c r="A28" s="113" t="s">
        <v>829</v>
      </c>
      <c r="B28" s="113"/>
      <c r="C28" s="113"/>
      <c r="D28" s="113"/>
      <c r="E28" s="113"/>
      <c r="F28" s="113"/>
      <c r="G28" s="113"/>
      <c r="H28" s="113"/>
      <c r="I28" s="113"/>
      <c r="J28" s="113"/>
    </row>
    <row r="29" spans="1:10" x14ac:dyDescent="0.2">
      <c r="A29" s="32" t="s">
        <v>106</v>
      </c>
      <c r="B29" s="32" t="s">
        <v>107</v>
      </c>
      <c r="C29" s="32" t="s">
        <v>69</v>
      </c>
      <c r="D29" s="32"/>
      <c r="E29" s="32"/>
      <c r="F29" s="32"/>
      <c r="G29" s="32"/>
      <c r="H29" s="32"/>
      <c r="I29" s="32"/>
      <c r="J29" s="32"/>
    </row>
    <row r="30" spans="1:10" ht="39" x14ac:dyDescent="0.2">
      <c r="A30" s="36" t="s">
        <v>830</v>
      </c>
      <c r="B30" s="41" t="s">
        <v>109</v>
      </c>
      <c r="C30" s="35" t="s">
        <v>831</v>
      </c>
      <c r="D30" s="36"/>
      <c r="E30" s="36"/>
      <c r="F30" s="36"/>
      <c r="G30" s="36"/>
      <c r="H30" s="36"/>
      <c r="I30" s="36"/>
      <c r="J30" s="36"/>
    </row>
    <row r="31" spans="1:10" ht="26" x14ac:dyDescent="0.2">
      <c r="A31" s="40" t="s">
        <v>832</v>
      </c>
      <c r="B31" s="42" t="s">
        <v>109</v>
      </c>
      <c r="C31" s="39" t="s">
        <v>833</v>
      </c>
      <c r="D31" s="40"/>
      <c r="E31" s="40"/>
      <c r="F31" s="40"/>
      <c r="G31" s="40"/>
      <c r="H31" s="40"/>
      <c r="I31" s="40"/>
      <c r="J31" s="40"/>
    </row>
    <row r="32" spans="1:10" ht="26" x14ac:dyDescent="0.2">
      <c r="A32" s="36" t="s">
        <v>834</v>
      </c>
      <c r="B32" s="41" t="s">
        <v>109</v>
      </c>
      <c r="C32" s="35" t="s">
        <v>835</v>
      </c>
      <c r="D32" s="36"/>
      <c r="E32" s="36"/>
      <c r="F32" s="36"/>
      <c r="G32" s="36"/>
      <c r="H32" s="36"/>
      <c r="I32" s="36"/>
      <c r="J32" s="36"/>
    </row>
    <row r="33" spans="1:10" ht="26" x14ac:dyDescent="0.2">
      <c r="A33" s="40" t="s">
        <v>836</v>
      </c>
      <c r="B33" s="42" t="s">
        <v>109</v>
      </c>
      <c r="C33" s="39" t="s">
        <v>837</v>
      </c>
      <c r="D33" s="40"/>
      <c r="E33" s="40"/>
      <c r="F33" s="40"/>
      <c r="G33" s="40"/>
      <c r="H33" s="40"/>
      <c r="I33" s="40"/>
      <c r="J33" s="40"/>
    </row>
    <row r="34" spans="1:10" ht="26" x14ac:dyDescent="0.2">
      <c r="A34" s="36" t="s">
        <v>838</v>
      </c>
      <c r="B34" s="41" t="s">
        <v>109</v>
      </c>
      <c r="C34" s="35" t="s">
        <v>839</v>
      </c>
      <c r="D34" s="36"/>
      <c r="E34" s="36"/>
      <c r="F34" s="36"/>
      <c r="G34" s="36"/>
      <c r="H34" s="36"/>
      <c r="I34" s="36"/>
      <c r="J34" s="36"/>
    </row>
    <row r="35" spans="1:10" ht="26" x14ac:dyDescent="0.2">
      <c r="A35" s="40" t="s">
        <v>840</v>
      </c>
      <c r="B35" s="42" t="s">
        <v>109</v>
      </c>
      <c r="C35" s="39" t="s">
        <v>841</v>
      </c>
      <c r="D35" s="40"/>
      <c r="E35" s="40"/>
      <c r="F35" s="40"/>
      <c r="G35" s="40"/>
      <c r="H35" s="40"/>
      <c r="I35" s="40"/>
      <c r="J35" s="40"/>
    </row>
    <row r="36" spans="1:10" ht="39" x14ac:dyDescent="0.2">
      <c r="A36" s="36" t="s">
        <v>842</v>
      </c>
      <c r="B36" s="41" t="s">
        <v>109</v>
      </c>
      <c r="C36" s="35" t="s">
        <v>843</v>
      </c>
      <c r="D36" s="36"/>
      <c r="E36" s="36"/>
      <c r="F36" s="36"/>
      <c r="G36" s="36"/>
      <c r="H36" s="36"/>
      <c r="I36" s="36"/>
      <c r="J36" s="36"/>
    </row>
    <row r="37" spans="1:10" ht="39" x14ac:dyDescent="0.2">
      <c r="A37" s="40" t="s">
        <v>844</v>
      </c>
      <c r="B37" s="42" t="s">
        <v>109</v>
      </c>
      <c r="C37" s="39" t="s">
        <v>845</v>
      </c>
      <c r="D37" s="40"/>
      <c r="E37" s="40"/>
      <c r="F37" s="40"/>
      <c r="G37" s="40"/>
      <c r="H37" s="40"/>
      <c r="I37" s="40"/>
      <c r="J37" s="40"/>
    </row>
    <row r="38" spans="1:10" ht="26" x14ac:dyDescent="0.2">
      <c r="A38" s="36" t="s">
        <v>846</v>
      </c>
      <c r="B38" s="41" t="s">
        <v>109</v>
      </c>
      <c r="C38" s="35" t="s">
        <v>847</v>
      </c>
      <c r="D38" s="36"/>
      <c r="E38" s="36"/>
      <c r="F38" s="36"/>
      <c r="G38" s="36"/>
      <c r="H38" s="36"/>
      <c r="I38" s="36"/>
      <c r="J38" s="36"/>
    </row>
    <row r="39" spans="1:10" ht="28" x14ac:dyDescent="0.2">
      <c r="A39" s="40" t="s">
        <v>848</v>
      </c>
      <c r="B39" s="42" t="s">
        <v>109</v>
      </c>
      <c r="C39" s="39" t="s">
        <v>849</v>
      </c>
      <c r="D39" s="40"/>
      <c r="E39" s="40"/>
      <c r="F39" s="40"/>
      <c r="G39" s="40"/>
      <c r="H39" s="40"/>
      <c r="I39" s="40"/>
      <c r="J39" s="40"/>
    </row>
    <row r="40" spans="1:10" ht="39" x14ac:dyDescent="0.2">
      <c r="A40" s="36" t="s">
        <v>850</v>
      </c>
      <c r="B40" s="41" t="s">
        <v>109</v>
      </c>
      <c r="C40" s="35" t="s">
        <v>851</v>
      </c>
      <c r="D40" s="36"/>
      <c r="E40" s="36"/>
      <c r="F40" s="36"/>
      <c r="G40" s="36"/>
      <c r="H40" s="36"/>
      <c r="I40" s="36"/>
      <c r="J40" s="36"/>
    </row>
    <row r="41" spans="1:10" ht="26" x14ac:dyDescent="0.2">
      <c r="A41" s="40" t="s">
        <v>852</v>
      </c>
      <c r="B41" s="42" t="s">
        <v>109</v>
      </c>
      <c r="C41" s="39" t="s">
        <v>853</v>
      </c>
      <c r="D41" s="40"/>
      <c r="E41" s="40"/>
      <c r="F41" s="40"/>
      <c r="G41" s="40"/>
      <c r="H41" s="40"/>
      <c r="I41" s="40"/>
      <c r="J41" s="40"/>
    </row>
    <row r="42" spans="1:10" ht="65" x14ac:dyDescent="0.2">
      <c r="A42" s="36" t="s">
        <v>854</v>
      </c>
      <c r="B42" s="41" t="s">
        <v>109</v>
      </c>
      <c r="C42" s="35" t="s">
        <v>855</v>
      </c>
      <c r="D42" s="36"/>
      <c r="E42" s="36"/>
      <c r="F42" s="36"/>
      <c r="G42" s="36"/>
      <c r="H42" s="36"/>
      <c r="I42" s="36"/>
      <c r="J42" s="36"/>
    </row>
    <row r="43" spans="1:10" x14ac:dyDescent="0.2">
      <c r="A43" s="40" t="s">
        <v>492</v>
      </c>
      <c r="B43" s="42" t="s">
        <v>109</v>
      </c>
      <c r="C43" s="39" t="s">
        <v>496</v>
      </c>
      <c r="D43" s="40"/>
      <c r="E43" s="40"/>
      <c r="F43" s="40"/>
      <c r="G43" s="40"/>
      <c r="H43" s="40"/>
      <c r="I43" s="40"/>
      <c r="J43" s="40"/>
    </row>
    <row r="44" spans="1:10" x14ac:dyDescent="0.2">
      <c r="A44" s="36" t="s">
        <v>131</v>
      </c>
      <c r="B44" s="41" t="s">
        <v>109</v>
      </c>
      <c r="C44" s="35" t="s">
        <v>856</v>
      </c>
      <c r="D44" s="36"/>
      <c r="E44" s="36"/>
      <c r="F44" s="36"/>
      <c r="G44" s="36"/>
      <c r="H44" s="36"/>
      <c r="I44" s="36"/>
      <c r="J44" s="36"/>
    </row>
    <row r="46" spans="1:10" x14ac:dyDescent="0.2">
      <c r="A46" s="113" t="s">
        <v>857</v>
      </c>
      <c r="B46" s="113"/>
      <c r="C46" s="113"/>
      <c r="D46" s="113"/>
      <c r="E46" s="113"/>
      <c r="F46" s="113"/>
      <c r="G46" s="113"/>
      <c r="H46" s="113"/>
      <c r="I46" s="113"/>
      <c r="J46" s="113"/>
    </row>
    <row r="47" spans="1:10" x14ac:dyDescent="0.2">
      <c r="A47" s="32" t="s">
        <v>134</v>
      </c>
      <c r="B47" s="32" t="s">
        <v>858</v>
      </c>
      <c r="C47" s="32" t="s">
        <v>859</v>
      </c>
      <c r="D47" s="32" t="s">
        <v>69</v>
      </c>
      <c r="E47" s="32"/>
      <c r="F47" s="32"/>
      <c r="G47" s="32"/>
      <c r="H47" s="32"/>
      <c r="I47" s="32"/>
      <c r="J47" s="32"/>
    </row>
    <row r="48" spans="1:10" ht="26" x14ac:dyDescent="0.2">
      <c r="A48" s="36" t="s">
        <v>860</v>
      </c>
      <c r="B48" s="34" t="s">
        <v>861</v>
      </c>
      <c r="C48" s="34" t="s">
        <v>819</v>
      </c>
      <c r="D48" s="35" t="s">
        <v>862</v>
      </c>
      <c r="E48" s="36"/>
      <c r="F48" s="36"/>
      <c r="G48" s="36"/>
      <c r="H48" s="36"/>
      <c r="I48" s="36"/>
      <c r="J48" s="36"/>
    </row>
    <row r="49" spans="1:10" ht="26" x14ac:dyDescent="0.2">
      <c r="A49" s="40" t="s">
        <v>863</v>
      </c>
      <c r="B49" s="38" t="s">
        <v>864</v>
      </c>
      <c r="C49" s="38" t="s">
        <v>865</v>
      </c>
      <c r="D49" s="39" t="s">
        <v>866</v>
      </c>
      <c r="E49" s="40"/>
      <c r="F49" s="40"/>
      <c r="G49" s="40"/>
      <c r="H49" s="40"/>
      <c r="I49" s="40"/>
      <c r="J49" s="40"/>
    </row>
    <row r="50" spans="1:10" ht="26" x14ac:dyDescent="0.2">
      <c r="A50" s="36" t="s">
        <v>867</v>
      </c>
      <c r="B50" s="34" t="s">
        <v>861</v>
      </c>
      <c r="C50" s="34" t="s">
        <v>868</v>
      </c>
      <c r="D50" s="35" t="s">
        <v>869</v>
      </c>
      <c r="E50" s="36"/>
      <c r="F50" s="36"/>
      <c r="G50" s="36"/>
      <c r="H50" s="36"/>
      <c r="I50" s="36"/>
      <c r="J50" s="36"/>
    </row>
    <row r="51" spans="1:10" ht="28" x14ac:dyDescent="0.2">
      <c r="A51" s="40" t="s">
        <v>870</v>
      </c>
      <c r="B51" s="38" t="s">
        <v>871</v>
      </c>
      <c r="C51" s="38" t="s">
        <v>791</v>
      </c>
      <c r="D51" s="39" t="s">
        <v>872</v>
      </c>
      <c r="E51" s="40"/>
      <c r="F51" s="40"/>
      <c r="G51" s="40"/>
      <c r="H51" s="40"/>
      <c r="I51" s="40"/>
      <c r="J51" s="40"/>
    </row>
    <row r="52" spans="1:10" ht="28" x14ac:dyDescent="0.2">
      <c r="A52" s="36" t="s">
        <v>873</v>
      </c>
      <c r="B52" s="34" t="s">
        <v>874</v>
      </c>
      <c r="C52" s="34" t="s">
        <v>875</v>
      </c>
      <c r="D52" s="35" t="s">
        <v>876</v>
      </c>
      <c r="E52" s="36"/>
      <c r="F52" s="36"/>
      <c r="G52" s="36"/>
      <c r="H52" s="36"/>
      <c r="I52" s="36"/>
      <c r="J52" s="36"/>
    </row>
    <row r="53" spans="1:10" ht="26" x14ac:dyDescent="0.2">
      <c r="A53" s="40" t="s">
        <v>877</v>
      </c>
      <c r="B53" s="38" t="s">
        <v>864</v>
      </c>
      <c r="C53" s="38" t="s">
        <v>865</v>
      </c>
      <c r="D53" s="39" t="s">
        <v>878</v>
      </c>
      <c r="E53" s="40"/>
      <c r="F53" s="40"/>
      <c r="G53" s="40"/>
      <c r="H53" s="40"/>
      <c r="I53" s="40"/>
      <c r="J53" s="40"/>
    </row>
    <row r="54" spans="1:10" ht="39" x14ac:dyDescent="0.2">
      <c r="A54" s="36" t="s">
        <v>879</v>
      </c>
      <c r="B54" s="34" t="s">
        <v>880</v>
      </c>
      <c r="C54" s="34" t="s">
        <v>880</v>
      </c>
      <c r="D54" s="35" t="s">
        <v>881</v>
      </c>
      <c r="E54" s="36"/>
      <c r="F54" s="36"/>
      <c r="G54" s="36"/>
      <c r="H54" s="36"/>
      <c r="I54" s="36"/>
      <c r="J54" s="36"/>
    </row>
    <row r="55" spans="1:10" ht="26" x14ac:dyDescent="0.2">
      <c r="A55" s="40" t="s">
        <v>882</v>
      </c>
      <c r="B55" s="38" t="s">
        <v>874</v>
      </c>
      <c r="C55" s="38" t="s">
        <v>875</v>
      </c>
      <c r="D55" s="39" t="s">
        <v>883</v>
      </c>
      <c r="E55" s="40"/>
      <c r="F55" s="40"/>
      <c r="G55" s="40"/>
      <c r="H55" s="40"/>
      <c r="I55" s="40"/>
      <c r="J55" s="40"/>
    </row>
    <row r="56" spans="1:10" ht="26" x14ac:dyDescent="0.2">
      <c r="A56" s="36" t="s">
        <v>147</v>
      </c>
      <c r="B56" s="34" t="s">
        <v>884</v>
      </c>
      <c r="C56" s="34" t="s">
        <v>861</v>
      </c>
      <c r="D56" s="35" t="s">
        <v>885</v>
      </c>
      <c r="E56" s="36"/>
      <c r="F56" s="36"/>
      <c r="G56" s="36"/>
      <c r="H56" s="36"/>
      <c r="I56" s="36"/>
      <c r="J56" s="36"/>
    </row>
    <row r="57" spans="1:10" x14ac:dyDescent="0.2">
      <c r="A57" s="40" t="s">
        <v>886</v>
      </c>
      <c r="B57" s="38" t="s">
        <v>865</v>
      </c>
      <c r="C57" s="38" t="s">
        <v>824</v>
      </c>
      <c r="D57" s="39" t="s">
        <v>887</v>
      </c>
      <c r="E57" s="40"/>
      <c r="F57" s="40"/>
      <c r="G57" s="40"/>
      <c r="H57" s="40"/>
      <c r="I57" s="40"/>
      <c r="J57" s="40"/>
    </row>
    <row r="59" spans="1:10" x14ac:dyDescent="0.2">
      <c r="A59" s="114" t="s">
        <v>888</v>
      </c>
      <c r="B59" s="114"/>
      <c r="C59" s="114"/>
      <c r="D59" s="114"/>
      <c r="E59" s="114"/>
      <c r="F59" s="114"/>
      <c r="G59" s="114"/>
      <c r="H59" s="114"/>
      <c r="I59" s="114"/>
      <c r="J59" s="114"/>
    </row>
    <row r="60" spans="1:10" x14ac:dyDescent="0.2">
      <c r="A60" s="115" t="s">
        <v>889</v>
      </c>
      <c r="B60" s="115"/>
      <c r="C60" s="115"/>
      <c r="D60" s="115"/>
      <c r="E60" s="115"/>
      <c r="F60" s="115"/>
      <c r="G60" s="115"/>
      <c r="H60" s="115"/>
      <c r="I60" s="115"/>
      <c r="J60" s="115"/>
    </row>
    <row r="61" spans="1:10" x14ac:dyDescent="0.2">
      <c r="A61" s="112" t="s">
        <v>890</v>
      </c>
      <c r="B61" s="112"/>
      <c r="C61" s="112"/>
      <c r="D61" s="112"/>
      <c r="E61" s="112"/>
      <c r="F61" s="112"/>
      <c r="G61" s="112"/>
      <c r="H61" s="112"/>
      <c r="I61" s="112"/>
      <c r="J61" s="112"/>
    </row>
  </sheetData>
  <mergeCells count="11">
    <mergeCell ref="A1:J1"/>
    <mergeCell ref="A2:J2"/>
    <mergeCell ref="A3:J3"/>
    <mergeCell ref="A5:J5"/>
    <mergeCell ref="A12:J12"/>
    <mergeCell ref="A61:J61"/>
    <mergeCell ref="A21:J21"/>
    <mergeCell ref="A28:J28"/>
    <mergeCell ref="A46:J46"/>
    <mergeCell ref="A59:J59"/>
    <mergeCell ref="A60:J6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50"/>
  <sheetViews>
    <sheetView zoomScaleNormal="100" workbookViewId="0">
      <selection activeCell="F16" sqref="F16"/>
    </sheetView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891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892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893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32" t="s">
        <v>894</v>
      </c>
      <c r="B6" s="32" t="s">
        <v>895</v>
      </c>
      <c r="C6" s="32" t="s">
        <v>85</v>
      </c>
      <c r="D6" s="32" t="s">
        <v>788</v>
      </c>
      <c r="E6" s="32" t="s">
        <v>896</v>
      </c>
      <c r="F6" s="32"/>
      <c r="G6" s="32"/>
      <c r="H6" s="32"/>
      <c r="I6" s="32"/>
      <c r="J6" s="32"/>
    </row>
    <row r="7" spans="1:10" ht="26" x14ac:dyDescent="0.2">
      <c r="A7" s="36" t="s">
        <v>897</v>
      </c>
      <c r="B7" s="36" t="s">
        <v>898</v>
      </c>
      <c r="C7" s="34" t="s">
        <v>899</v>
      </c>
      <c r="D7" s="34" t="s">
        <v>880</v>
      </c>
      <c r="E7" s="35" t="s">
        <v>900</v>
      </c>
      <c r="F7" s="36"/>
      <c r="G7" s="36"/>
      <c r="H7" s="36"/>
      <c r="I7" s="36"/>
      <c r="J7" s="36"/>
    </row>
    <row r="8" spans="1:10" ht="26" x14ac:dyDescent="0.2">
      <c r="A8" s="40" t="s">
        <v>901</v>
      </c>
      <c r="B8" s="40" t="s">
        <v>902</v>
      </c>
      <c r="C8" s="38" t="s">
        <v>903</v>
      </c>
      <c r="D8" s="38" t="s">
        <v>904</v>
      </c>
      <c r="E8" s="39" t="s">
        <v>905</v>
      </c>
      <c r="F8" s="40"/>
      <c r="G8" s="40"/>
      <c r="H8" s="40"/>
      <c r="I8" s="40"/>
      <c r="J8" s="40"/>
    </row>
    <row r="9" spans="1:10" ht="26" x14ac:dyDescent="0.2">
      <c r="A9" s="36" t="s">
        <v>906</v>
      </c>
      <c r="B9" s="36" t="s">
        <v>907</v>
      </c>
      <c r="C9" s="34" t="s">
        <v>908</v>
      </c>
      <c r="D9" s="34" t="s">
        <v>909</v>
      </c>
      <c r="E9" s="35" t="s">
        <v>910</v>
      </c>
      <c r="F9" s="36"/>
      <c r="G9" s="36"/>
      <c r="H9" s="36"/>
      <c r="I9" s="36"/>
      <c r="J9" s="36"/>
    </row>
    <row r="10" spans="1:10" ht="26" x14ac:dyDescent="0.2">
      <c r="A10" s="40" t="s">
        <v>911</v>
      </c>
      <c r="B10" s="40" t="s">
        <v>912</v>
      </c>
      <c r="C10" s="38" t="s">
        <v>913</v>
      </c>
      <c r="D10" s="38" t="s">
        <v>875</v>
      </c>
      <c r="E10" s="39" t="s">
        <v>914</v>
      </c>
      <c r="F10" s="40"/>
      <c r="G10" s="40"/>
      <c r="H10" s="40"/>
      <c r="I10" s="40"/>
      <c r="J10" s="40"/>
    </row>
    <row r="11" spans="1:10" ht="26" x14ac:dyDescent="0.2">
      <c r="A11" s="36" t="s">
        <v>915</v>
      </c>
      <c r="B11" s="36" t="s">
        <v>916</v>
      </c>
      <c r="C11" s="34" t="s">
        <v>284</v>
      </c>
      <c r="D11" s="34" t="s">
        <v>284</v>
      </c>
      <c r="E11" s="35" t="s">
        <v>917</v>
      </c>
      <c r="F11" s="36"/>
      <c r="G11" s="36"/>
      <c r="H11" s="36"/>
      <c r="I11" s="36"/>
      <c r="J11" s="36"/>
    </row>
    <row r="13" spans="1:10" x14ac:dyDescent="0.2">
      <c r="A13" s="113" t="s">
        <v>814</v>
      </c>
      <c r="B13" s="113"/>
      <c r="C13" s="113"/>
      <c r="D13" s="113"/>
      <c r="E13" s="113"/>
      <c r="F13" s="113"/>
      <c r="G13" s="113"/>
      <c r="H13" s="113"/>
      <c r="I13" s="113"/>
      <c r="J13" s="113"/>
    </row>
    <row r="14" spans="1:10" x14ac:dyDescent="0.2">
      <c r="A14" s="32" t="s">
        <v>894</v>
      </c>
      <c r="B14" s="32" t="s">
        <v>816</v>
      </c>
      <c r="C14" s="32" t="s">
        <v>817</v>
      </c>
      <c r="D14" s="32"/>
      <c r="E14" s="32"/>
      <c r="F14" s="32"/>
      <c r="G14" s="32"/>
      <c r="H14" s="32"/>
      <c r="I14" s="32"/>
      <c r="J14" s="32"/>
    </row>
    <row r="15" spans="1:10" ht="52" x14ac:dyDescent="0.2">
      <c r="A15" s="36" t="s">
        <v>918</v>
      </c>
      <c r="B15" s="34" t="s">
        <v>865</v>
      </c>
      <c r="C15" s="35" t="s">
        <v>919</v>
      </c>
      <c r="D15" s="36"/>
      <c r="E15" s="36"/>
      <c r="F15" s="36"/>
      <c r="G15" s="36"/>
      <c r="H15" s="36"/>
      <c r="I15" s="36"/>
      <c r="J15" s="36"/>
    </row>
    <row r="16" spans="1:10" ht="52" x14ac:dyDescent="0.2">
      <c r="A16" s="40" t="s">
        <v>920</v>
      </c>
      <c r="B16" s="38" t="s">
        <v>899</v>
      </c>
      <c r="C16" s="39" t="s">
        <v>921</v>
      </c>
      <c r="D16" s="40"/>
      <c r="E16" s="40"/>
      <c r="F16" s="40"/>
      <c r="G16" s="40"/>
      <c r="H16" s="40"/>
      <c r="I16" s="40"/>
      <c r="J16" s="40"/>
    </row>
    <row r="17" spans="1:10" ht="52" x14ac:dyDescent="0.2">
      <c r="A17" s="36" t="s">
        <v>922</v>
      </c>
      <c r="B17" s="34" t="s">
        <v>903</v>
      </c>
      <c r="C17" s="35" t="s">
        <v>923</v>
      </c>
      <c r="D17" s="36"/>
      <c r="E17" s="36"/>
      <c r="F17" s="36"/>
      <c r="G17" s="36"/>
      <c r="H17" s="36"/>
      <c r="I17" s="36"/>
      <c r="J17" s="36"/>
    </row>
    <row r="18" spans="1:10" ht="52" x14ac:dyDescent="0.2">
      <c r="A18" s="40" t="s">
        <v>911</v>
      </c>
      <c r="B18" s="38" t="s">
        <v>924</v>
      </c>
      <c r="C18" s="39" t="s">
        <v>925</v>
      </c>
      <c r="D18" s="40"/>
      <c r="E18" s="40"/>
      <c r="F18" s="40"/>
      <c r="G18" s="40"/>
      <c r="H18" s="40"/>
      <c r="I18" s="40"/>
      <c r="J18" s="40"/>
    </row>
    <row r="20" spans="1:10" x14ac:dyDescent="0.2">
      <c r="A20" s="113" t="s">
        <v>926</v>
      </c>
      <c r="B20" s="113"/>
      <c r="C20" s="113"/>
      <c r="D20" s="113"/>
      <c r="E20" s="113"/>
      <c r="F20" s="113"/>
      <c r="G20" s="113"/>
      <c r="H20" s="113"/>
      <c r="I20" s="113"/>
      <c r="J20" s="113"/>
    </row>
    <row r="21" spans="1:10" x14ac:dyDescent="0.2">
      <c r="A21" s="32" t="s">
        <v>106</v>
      </c>
      <c r="B21" s="32" t="s">
        <v>107</v>
      </c>
      <c r="C21" s="32" t="s">
        <v>69</v>
      </c>
      <c r="D21" s="32"/>
      <c r="E21" s="32"/>
      <c r="F21" s="32"/>
      <c r="G21" s="32"/>
      <c r="H21" s="32"/>
      <c r="I21" s="32"/>
      <c r="J21" s="32"/>
    </row>
    <row r="22" spans="1:10" ht="26" x14ac:dyDescent="0.2">
      <c r="A22" s="36" t="s">
        <v>927</v>
      </c>
      <c r="B22" s="41" t="s">
        <v>109</v>
      </c>
      <c r="C22" s="35" t="s">
        <v>928</v>
      </c>
      <c r="D22" s="36"/>
      <c r="E22" s="36"/>
      <c r="F22" s="36"/>
      <c r="G22" s="36"/>
      <c r="H22" s="36"/>
      <c r="I22" s="36"/>
      <c r="J22" s="36"/>
    </row>
    <row r="23" spans="1:10" ht="39" x14ac:dyDescent="0.2">
      <c r="A23" s="40" t="s">
        <v>838</v>
      </c>
      <c r="B23" s="42" t="s">
        <v>109</v>
      </c>
      <c r="C23" s="39" t="s">
        <v>929</v>
      </c>
      <c r="D23" s="40"/>
      <c r="E23" s="40"/>
      <c r="F23" s="40"/>
      <c r="G23" s="40"/>
      <c r="H23" s="40"/>
      <c r="I23" s="40"/>
      <c r="J23" s="40"/>
    </row>
    <row r="24" spans="1:10" x14ac:dyDescent="0.2">
      <c r="A24" s="36" t="s">
        <v>832</v>
      </c>
      <c r="B24" s="41" t="s">
        <v>109</v>
      </c>
      <c r="C24" s="35" t="s">
        <v>930</v>
      </c>
      <c r="D24" s="36"/>
      <c r="E24" s="36"/>
      <c r="F24" s="36"/>
      <c r="G24" s="36"/>
      <c r="H24" s="36"/>
      <c r="I24" s="36"/>
      <c r="J24" s="36"/>
    </row>
    <row r="25" spans="1:10" x14ac:dyDescent="0.2">
      <c r="A25" s="40" t="s">
        <v>931</v>
      </c>
      <c r="B25" s="42" t="s">
        <v>109</v>
      </c>
      <c r="C25" s="39" t="s">
        <v>932</v>
      </c>
      <c r="D25" s="40"/>
      <c r="E25" s="40"/>
      <c r="F25" s="40"/>
      <c r="G25" s="40"/>
      <c r="H25" s="40"/>
      <c r="I25" s="40"/>
      <c r="J25" s="40"/>
    </row>
    <row r="26" spans="1:10" ht="26" x14ac:dyDescent="0.2">
      <c r="A26" s="36" t="s">
        <v>836</v>
      </c>
      <c r="B26" s="41" t="s">
        <v>109</v>
      </c>
      <c r="C26" s="35" t="s">
        <v>933</v>
      </c>
      <c r="D26" s="36"/>
      <c r="E26" s="36"/>
      <c r="F26" s="36"/>
      <c r="G26" s="36"/>
      <c r="H26" s="36"/>
      <c r="I26" s="36"/>
      <c r="J26" s="36"/>
    </row>
    <row r="27" spans="1:10" ht="28" x14ac:dyDescent="0.2">
      <c r="A27" s="40" t="s">
        <v>934</v>
      </c>
      <c r="B27" s="42" t="s">
        <v>109</v>
      </c>
      <c r="C27" s="39" t="s">
        <v>935</v>
      </c>
      <c r="D27" s="40"/>
      <c r="E27" s="40"/>
      <c r="F27" s="40"/>
      <c r="G27" s="40"/>
      <c r="H27" s="40"/>
      <c r="I27" s="40"/>
      <c r="J27" s="40"/>
    </row>
    <row r="28" spans="1:10" ht="26" x14ac:dyDescent="0.2">
      <c r="A28" s="36" t="s">
        <v>936</v>
      </c>
      <c r="B28" s="41" t="s">
        <v>109</v>
      </c>
      <c r="C28" s="35" t="s">
        <v>937</v>
      </c>
      <c r="D28" s="36"/>
      <c r="E28" s="36"/>
      <c r="F28" s="36"/>
      <c r="G28" s="36"/>
      <c r="H28" s="36"/>
      <c r="I28" s="36"/>
      <c r="J28" s="36"/>
    </row>
    <row r="29" spans="1:10" ht="26" x14ac:dyDescent="0.2">
      <c r="A29" s="40" t="s">
        <v>938</v>
      </c>
      <c r="B29" s="42" t="s">
        <v>109</v>
      </c>
      <c r="C29" s="39" t="s">
        <v>939</v>
      </c>
      <c r="D29" s="40"/>
      <c r="E29" s="40"/>
      <c r="F29" s="40"/>
      <c r="G29" s="40"/>
      <c r="H29" s="40"/>
      <c r="I29" s="40"/>
      <c r="J29" s="40"/>
    </row>
    <row r="30" spans="1:10" ht="39" x14ac:dyDescent="0.2">
      <c r="A30" s="36" t="s">
        <v>940</v>
      </c>
      <c r="B30" s="41" t="s">
        <v>109</v>
      </c>
      <c r="C30" s="35" t="s">
        <v>941</v>
      </c>
      <c r="D30" s="36"/>
      <c r="E30" s="36"/>
      <c r="F30" s="36"/>
      <c r="G30" s="36"/>
      <c r="H30" s="36"/>
      <c r="I30" s="36"/>
      <c r="J30" s="36"/>
    </row>
    <row r="31" spans="1:10" x14ac:dyDescent="0.2">
      <c r="A31" s="40" t="s">
        <v>846</v>
      </c>
      <c r="B31" s="42" t="s">
        <v>109</v>
      </c>
      <c r="C31" s="39" t="s">
        <v>942</v>
      </c>
      <c r="D31" s="40"/>
      <c r="E31" s="40"/>
      <c r="F31" s="40"/>
      <c r="G31" s="40"/>
      <c r="H31" s="40"/>
      <c r="I31" s="40"/>
      <c r="J31" s="40"/>
    </row>
    <row r="32" spans="1:10" x14ac:dyDescent="0.2">
      <c r="A32" s="36" t="s">
        <v>852</v>
      </c>
      <c r="B32" s="41" t="s">
        <v>109</v>
      </c>
      <c r="C32" s="35" t="s">
        <v>943</v>
      </c>
      <c r="D32" s="36"/>
      <c r="E32" s="36"/>
      <c r="F32" s="36"/>
      <c r="G32" s="36"/>
      <c r="H32" s="36"/>
      <c r="I32" s="36"/>
      <c r="J32" s="36"/>
    </row>
    <row r="33" spans="1:10" ht="65" x14ac:dyDescent="0.2">
      <c r="A33" s="40" t="s">
        <v>944</v>
      </c>
      <c r="B33" s="42" t="s">
        <v>109</v>
      </c>
      <c r="C33" s="39" t="s">
        <v>945</v>
      </c>
      <c r="D33" s="40"/>
      <c r="E33" s="40"/>
      <c r="F33" s="40"/>
      <c r="G33" s="40"/>
      <c r="H33" s="40"/>
      <c r="I33" s="40"/>
      <c r="J33" s="40"/>
    </row>
    <row r="34" spans="1:10" x14ac:dyDescent="0.2">
      <c r="A34" s="36" t="s">
        <v>492</v>
      </c>
      <c r="B34" s="41" t="s">
        <v>109</v>
      </c>
      <c r="C34" s="35" t="s">
        <v>496</v>
      </c>
      <c r="D34" s="36"/>
      <c r="E34" s="36"/>
      <c r="F34" s="36"/>
      <c r="G34" s="36"/>
      <c r="H34" s="36"/>
      <c r="I34" s="36"/>
      <c r="J34" s="36"/>
    </row>
    <row r="35" spans="1:10" x14ac:dyDescent="0.2">
      <c r="A35" s="40" t="s">
        <v>131</v>
      </c>
      <c r="B35" s="42" t="s">
        <v>109</v>
      </c>
      <c r="C35" s="39" t="s">
        <v>856</v>
      </c>
      <c r="D35" s="40"/>
      <c r="E35" s="40"/>
      <c r="F35" s="40"/>
      <c r="G35" s="40"/>
      <c r="H35" s="40"/>
      <c r="I35" s="40"/>
      <c r="J35" s="40"/>
    </row>
    <row r="37" spans="1:10" x14ac:dyDescent="0.2">
      <c r="A37" s="113" t="s">
        <v>946</v>
      </c>
      <c r="B37" s="113"/>
      <c r="C37" s="113"/>
      <c r="D37" s="113"/>
      <c r="E37" s="113"/>
      <c r="F37" s="113"/>
      <c r="G37" s="113"/>
      <c r="H37" s="113"/>
      <c r="I37" s="113"/>
      <c r="J37" s="113"/>
    </row>
    <row r="38" spans="1:10" x14ac:dyDescent="0.2">
      <c r="A38" s="32" t="s">
        <v>134</v>
      </c>
      <c r="B38" s="32" t="s">
        <v>858</v>
      </c>
      <c r="C38" s="32" t="s">
        <v>859</v>
      </c>
      <c r="D38" s="32" t="s">
        <v>69</v>
      </c>
      <c r="E38" s="32"/>
      <c r="F38" s="32"/>
      <c r="G38" s="32"/>
      <c r="H38" s="32"/>
      <c r="I38" s="32"/>
      <c r="J38" s="32"/>
    </row>
    <row r="39" spans="1:10" ht="26" x14ac:dyDescent="0.2">
      <c r="A39" s="36" t="s">
        <v>860</v>
      </c>
      <c r="B39" s="34" t="s">
        <v>861</v>
      </c>
      <c r="C39" s="34" t="s">
        <v>819</v>
      </c>
      <c r="D39" s="35" t="s">
        <v>947</v>
      </c>
      <c r="E39" s="36"/>
      <c r="F39" s="36"/>
      <c r="G39" s="36"/>
      <c r="H39" s="36"/>
      <c r="I39" s="36"/>
      <c r="J39" s="36"/>
    </row>
    <row r="40" spans="1:10" ht="28" x14ac:dyDescent="0.2">
      <c r="A40" s="40" t="s">
        <v>870</v>
      </c>
      <c r="B40" s="38" t="s">
        <v>875</v>
      </c>
      <c r="C40" s="38" t="s">
        <v>899</v>
      </c>
      <c r="D40" s="39" t="s">
        <v>948</v>
      </c>
      <c r="E40" s="40"/>
      <c r="F40" s="40"/>
      <c r="G40" s="40"/>
      <c r="H40" s="40"/>
      <c r="I40" s="40"/>
      <c r="J40" s="40"/>
    </row>
    <row r="41" spans="1:10" ht="26" x14ac:dyDescent="0.2">
      <c r="A41" s="36" t="s">
        <v>372</v>
      </c>
      <c r="B41" s="34" t="s">
        <v>871</v>
      </c>
      <c r="C41" s="34" t="s">
        <v>949</v>
      </c>
      <c r="D41" s="35" t="s">
        <v>950</v>
      </c>
      <c r="E41" s="36"/>
      <c r="F41" s="36"/>
      <c r="G41" s="36"/>
      <c r="H41" s="36"/>
      <c r="I41" s="36"/>
      <c r="J41" s="36"/>
    </row>
    <row r="42" spans="1:10" ht="26" x14ac:dyDescent="0.2">
      <c r="A42" s="40" t="s">
        <v>877</v>
      </c>
      <c r="B42" s="38" t="s">
        <v>864</v>
      </c>
      <c r="C42" s="38" t="s">
        <v>865</v>
      </c>
      <c r="D42" s="39" t="s">
        <v>951</v>
      </c>
      <c r="E42" s="40"/>
      <c r="F42" s="40"/>
      <c r="G42" s="40"/>
      <c r="H42" s="40"/>
      <c r="I42" s="40"/>
      <c r="J42" s="40"/>
    </row>
    <row r="43" spans="1:10" ht="26" x14ac:dyDescent="0.2">
      <c r="A43" s="36" t="s">
        <v>879</v>
      </c>
      <c r="B43" s="34" t="s">
        <v>880</v>
      </c>
      <c r="C43" s="34" t="s">
        <v>880</v>
      </c>
      <c r="D43" s="35" t="s">
        <v>952</v>
      </c>
      <c r="E43" s="36"/>
      <c r="F43" s="36"/>
      <c r="G43" s="36"/>
      <c r="H43" s="36"/>
      <c r="I43" s="36"/>
      <c r="J43" s="36"/>
    </row>
    <row r="44" spans="1:10" ht="28" x14ac:dyDescent="0.2">
      <c r="A44" s="40" t="s">
        <v>873</v>
      </c>
      <c r="B44" s="38" t="s">
        <v>874</v>
      </c>
      <c r="C44" s="38" t="s">
        <v>875</v>
      </c>
      <c r="D44" s="39" t="s">
        <v>876</v>
      </c>
      <c r="E44" s="40"/>
      <c r="F44" s="40"/>
      <c r="G44" s="40"/>
      <c r="H44" s="40"/>
      <c r="I44" s="40"/>
      <c r="J44" s="40"/>
    </row>
    <row r="45" spans="1:10" ht="26" x14ac:dyDescent="0.2">
      <c r="A45" s="36" t="s">
        <v>882</v>
      </c>
      <c r="B45" s="34" t="s">
        <v>874</v>
      </c>
      <c r="C45" s="34" t="s">
        <v>875</v>
      </c>
      <c r="D45" s="35" t="s">
        <v>883</v>
      </c>
      <c r="E45" s="36"/>
      <c r="F45" s="36"/>
      <c r="G45" s="36"/>
      <c r="H45" s="36"/>
      <c r="I45" s="36"/>
      <c r="J45" s="36"/>
    </row>
    <row r="46" spans="1:10" x14ac:dyDescent="0.2">
      <c r="A46" s="40" t="s">
        <v>147</v>
      </c>
      <c r="B46" s="38" t="s">
        <v>884</v>
      </c>
      <c r="C46" s="38" t="s">
        <v>861</v>
      </c>
      <c r="D46" s="39" t="s">
        <v>953</v>
      </c>
      <c r="E46" s="40"/>
      <c r="F46" s="40"/>
      <c r="G46" s="40"/>
      <c r="H46" s="40"/>
      <c r="I46" s="40"/>
      <c r="J46" s="40"/>
    </row>
    <row r="47" spans="1:10" x14ac:dyDescent="0.2">
      <c r="A47" s="36" t="s">
        <v>954</v>
      </c>
      <c r="B47" s="34" t="s">
        <v>865</v>
      </c>
      <c r="C47" s="34" t="s">
        <v>955</v>
      </c>
      <c r="D47" s="35" t="s">
        <v>956</v>
      </c>
      <c r="E47" s="36"/>
      <c r="F47" s="36"/>
      <c r="G47" s="36"/>
      <c r="H47" s="36"/>
      <c r="I47" s="36"/>
      <c r="J47" s="36"/>
    </row>
    <row r="49" spans="1:10" x14ac:dyDescent="0.2">
      <c r="A49" s="115" t="s">
        <v>957</v>
      </c>
      <c r="B49" s="115"/>
      <c r="C49" s="115"/>
      <c r="D49" s="115"/>
      <c r="E49" s="115"/>
      <c r="F49" s="115"/>
      <c r="G49" s="115"/>
      <c r="H49" s="115"/>
      <c r="I49" s="115"/>
      <c r="J49" s="115"/>
    </row>
    <row r="50" spans="1:10" x14ac:dyDescent="0.2">
      <c r="A50" s="112" t="s">
        <v>958</v>
      </c>
      <c r="B50" s="112"/>
      <c r="C50" s="112"/>
      <c r="D50" s="112"/>
      <c r="E50" s="112"/>
      <c r="F50" s="112"/>
      <c r="G50" s="112"/>
      <c r="H50" s="112"/>
      <c r="I50" s="112"/>
      <c r="J50" s="112"/>
    </row>
  </sheetData>
  <mergeCells count="9">
    <mergeCell ref="A20:J20"/>
    <mergeCell ref="A37:J37"/>
    <mergeCell ref="A49:J49"/>
    <mergeCell ref="A50:J50"/>
    <mergeCell ref="A1:J1"/>
    <mergeCell ref="A2:J2"/>
    <mergeCell ref="A3:J3"/>
    <mergeCell ref="A5:J5"/>
    <mergeCell ref="A13:J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43"/>
  <sheetViews>
    <sheetView zoomScaleNormal="100" workbookViewId="0">
      <selection activeCell="G16" sqref="G16"/>
    </sheetView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959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960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961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32" t="s">
        <v>962</v>
      </c>
      <c r="B6" s="32" t="s">
        <v>963</v>
      </c>
      <c r="C6" s="32" t="s">
        <v>85</v>
      </c>
      <c r="D6" s="32" t="s">
        <v>788</v>
      </c>
      <c r="E6" s="32" t="s">
        <v>964</v>
      </c>
      <c r="F6" s="32"/>
      <c r="G6" s="32"/>
      <c r="H6" s="32"/>
      <c r="I6" s="32"/>
      <c r="J6" s="32"/>
    </row>
    <row r="7" spans="1:10" ht="39" x14ac:dyDescent="0.2">
      <c r="A7" s="36" t="s">
        <v>965</v>
      </c>
      <c r="B7" s="36" t="s">
        <v>966</v>
      </c>
      <c r="C7" s="34" t="s">
        <v>899</v>
      </c>
      <c r="D7" s="34" t="s">
        <v>880</v>
      </c>
      <c r="E7" s="35" t="s">
        <v>967</v>
      </c>
      <c r="F7" s="36"/>
      <c r="G7" s="36"/>
      <c r="H7" s="36"/>
      <c r="I7" s="36"/>
      <c r="J7" s="36"/>
    </row>
    <row r="8" spans="1:10" ht="26" x14ac:dyDescent="0.2">
      <c r="A8" s="40" t="s">
        <v>968</v>
      </c>
      <c r="B8" s="40" t="s">
        <v>969</v>
      </c>
      <c r="C8" s="38" t="s">
        <v>955</v>
      </c>
      <c r="D8" s="38" t="s">
        <v>874</v>
      </c>
      <c r="E8" s="39" t="s">
        <v>970</v>
      </c>
      <c r="F8" s="40"/>
      <c r="G8" s="40"/>
      <c r="H8" s="40"/>
      <c r="I8" s="40"/>
      <c r="J8" s="40"/>
    </row>
    <row r="9" spans="1:10" ht="26" x14ac:dyDescent="0.2">
      <c r="A9" s="36" t="s">
        <v>971</v>
      </c>
      <c r="B9" s="36" t="s">
        <v>972</v>
      </c>
      <c r="C9" s="34" t="s">
        <v>973</v>
      </c>
      <c r="D9" s="34" t="s">
        <v>864</v>
      </c>
      <c r="E9" s="35" t="s">
        <v>974</v>
      </c>
      <c r="F9" s="36"/>
      <c r="G9" s="36"/>
      <c r="H9" s="36"/>
      <c r="I9" s="36"/>
      <c r="J9" s="36"/>
    </row>
    <row r="10" spans="1:10" ht="39" x14ac:dyDescent="0.2">
      <c r="A10" s="40" t="s">
        <v>975</v>
      </c>
      <c r="B10" s="40" t="s">
        <v>976</v>
      </c>
      <c r="C10" s="38" t="s">
        <v>977</v>
      </c>
      <c r="D10" s="38" t="s">
        <v>284</v>
      </c>
      <c r="E10" s="39" t="s">
        <v>978</v>
      </c>
      <c r="F10" s="40"/>
      <c r="G10" s="40"/>
      <c r="H10" s="40"/>
      <c r="I10" s="40"/>
      <c r="J10" s="40"/>
    </row>
    <row r="12" spans="1:10" x14ac:dyDescent="0.2">
      <c r="A12" s="113" t="s">
        <v>814</v>
      </c>
      <c r="B12" s="113"/>
      <c r="C12" s="113"/>
      <c r="D12" s="113"/>
      <c r="E12" s="113"/>
      <c r="F12" s="113"/>
      <c r="G12" s="113"/>
      <c r="H12" s="113"/>
      <c r="I12" s="113"/>
      <c r="J12" s="113"/>
    </row>
    <row r="13" spans="1:10" x14ac:dyDescent="0.2">
      <c r="A13" s="32" t="s">
        <v>322</v>
      </c>
      <c r="B13" s="32" t="s">
        <v>816</v>
      </c>
      <c r="C13" s="32" t="s">
        <v>817</v>
      </c>
      <c r="D13" s="32"/>
      <c r="E13" s="32"/>
      <c r="F13" s="32"/>
      <c r="G13" s="32"/>
      <c r="H13" s="32"/>
      <c r="I13" s="32"/>
      <c r="J13" s="32"/>
    </row>
    <row r="14" spans="1:10" ht="52" x14ac:dyDescent="0.2">
      <c r="A14" s="36" t="s">
        <v>918</v>
      </c>
      <c r="B14" s="34" t="s">
        <v>865</v>
      </c>
      <c r="C14" s="35" t="s">
        <v>979</v>
      </c>
      <c r="D14" s="36"/>
      <c r="E14" s="36"/>
      <c r="F14" s="36"/>
      <c r="G14" s="36"/>
      <c r="H14" s="36"/>
      <c r="I14" s="36"/>
      <c r="J14" s="36"/>
    </row>
    <row r="15" spans="1:10" ht="39" x14ac:dyDescent="0.2">
      <c r="A15" s="40" t="s">
        <v>920</v>
      </c>
      <c r="B15" s="38" t="s">
        <v>899</v>
      </c>
      <c r="C15" s="39" t="s">
        <v>980</v>
      </c>
      <c r="D15" s="40"/>
      <c r="E15" s="40"/>
      <c r="F15" s="40"/>
      <c r="G15" s="40"/>
      <c r="H15" s="40"/>
      <c r="I15" s="40"/>
      <c r="J15" s="40"/>
    </row>
    <row r="16" spans="1:10" ht="39" x14ac:dyDescent="0.2">
      <c r="A16" s="36" t="s">
        <v>922</v>
      </c>
      <c r="B16" s="34" t="s">
        <v>903</v>
      </c>
      <c r="C16" s="35" t="s">
        <v>981</v>
      </c>
      <c r="D16" s="36"/>
      <c r="E16" s="36"/>
      <c r="F16" s="36"/>
      <c r="G16" s="36"/>
      <c r="H16" s="36"/>
      <c r="I16" s="36"/>
      <c r="J16" s="36"/>
    </row>
    <row r="17" spans="1:10" ht="52" x14ac:dyDescent="0.2">
      <c r="A17" s="40" t="s">
        <v>982</v>
      </c>
      <c r="B17" s="38" t="s">
        <v>908</v>
      </c>
      <c r="C17" s="39" t="s">
        <v>983</v>
      </c>
      <c r="D17" s="40"/>
      <c r="E17" s="40"/>
      <c r="F17" s="40"/>
      <c r="G17" s="40"/>
      <c r="H17" s="40"/>
      <c r="I17" s="40"/>
      <c r="J17" s="40"/>
    </row>
    <row r="19" spans="1:10" x14ac:dyDescent="0.2">
      <c r="A19" s="113" t="s">
        <v>984</v>
      </c>
      <c r="B19" s="113"/>
      <c r="C19" s="113"/>
      <c r="D19" s="113"/>
      <c r="E19" s="113"/>
      <c r="F19" s="113"/>
      <c r="G19" s="113"/>
      <c r="H19" s="113"/>
      <c r="I19" s="113"/>
      <c r="J19" s="113"/>
    </row>
    <row r="20" spans="1:10" x14ac:dyDescent="0.2">
      <c r="A20" s="32" t="s">
        <v>106</v>
      </c>
      <c r="B20" s="32" t="s">
        <v>107</v>
      </c>
      <c r="C20" s="32" t="s">
        <v>69</v>
      </c>
      <c r="D20" s="32"/>
      <c r="E20" s="32"/>
      <c r="F20" s="32"/>
      <c r="G20" s="32"/>
      <c r="H20" s="32"/>
      <c r="I20" s="32"/>
      <c r="J20" s="32"/>
    </row>
    <row r="21" spans="1:10" ht="39" x14ac:dyDescent="0.2">
      <c r="A21" s="36" t="s">
        <v>985</v>
      </c>
      <c r="B21" s="41" t="s">
        <v>109</v>
      </c>
      <c r="C21" s="35" t="s">
        <v>986</v>
      </c>
      <c r="D21" s="36"/>
      <c r="E21" s="36"/>
      <c r="F21" s="36"/>
      <c r="G21" s="36"/>
      <c r="H21" s="36"/>
      <c r="I21" s="36"/>
      <c r="J21" s="36"/>
    </row>
    <row r="22" spans="1:10" ht="39" x14ac:dyDescent="0.2">
      <c r="A22" s="40" t="s">
        <v>987</v>
      </c>
      <c r="B22" s="42" t="s">
        <v>109</v>
      </c>
      <c r="C22" s="39" t="s">
        <v>988</v>
      </c>
      <c r="D22" s="40"/>
      <c r="E22" s="40"/>
      <c r="F22" s="40"/>
      <c r="G22" s="40"/>
      <c r="H22" s="40"/>
      <c r="I22" s="40"/>
      <c r="J22" s="40"/>
    </row>
    <row r="23" spans="1:10" ht="39" x14ac:dyDescent="0.2">
      <c r="A23" s="36" t="s">
        <v>989</v>
      </c>
      <c r="B23" s="41" t="s">
        <v>109</v>
      </c>
      <c r="C23" s="35" t="s">
        <v>990</v>
      </c>
      <c r="D23" s="36"/>
      <c r="E23" s="36"/>
      <c r="F23" s="36"/>
      <c r="G23" s="36"/>
      <c r="H23" s="36"/>
      <c r="I23" s="36"/>
      <c r="J23" s="36"/>
    </row>
    <row r="24" spans="1:10" ht="39" x14ac:dyDescent="0.2">
      <c r="A24" s="40" t="s">
        <v>991</v>
      </c>
      <c r="B24" s="42" t="s">
        <v>109</v>
      </c>
      <c r="C24" s="39" t="s">
        <v>992</v>
      </c>
      <c r="D24" s="40"/>
      <c r="E24" s="40"/>
      <c r="F24" s="40"/>
      <c r="G24" s="40"/>
      <c r="H24" s="40"/>
      <c r="I24" s="40"/>
      <c r="J24" s="40"/>
    </row>
    <row r="25" spans="1:10" ht="39" x14ac:dyDescent="0.2">
      <c r="A25" s="36" t="s">
        <v>993</v>
      </c>
      <c r="B25" s="41" t="s">
        <v>109</v>
      </c>
      <c r="C25" s="35" t="s">
        <v>994</v>
      </c>
      <c r="D25" s="36"/>
      <c r="E25" s="36"/>
      <c r="F25" s="36"/>
      <c r="G25" s="36"/>
      <c r="H25" s="36"/>
      <c r="I25" s="36"/>
      <c r="J25" s="36"/>
    </row>
    <row r="26" spans="1:10" x14ac:dyDescent="0.2">
      <c r="A26" s="40" t="s">
        <v>846</v>
      </c>
      <c r="B26" s="42" t="s">
        <v>109</v>
      </c>
      <c r="C26" s="39" t="s">
        <v>942</v>
      </c>
      <c r="D26" s="40"/>
      <c r="E26" s="40"/>
      <c r="F26" s="40"/>
      <c r="G26" s="40"/>
      <c r="H26" s="40"/>
      <c r="I26" s="40"/>
      <c r="J26" s="40"/>
    </row>
    <row r="27" spans="1:10" ht="26" x14ac:dyDescent="0.2">
      <c r="A27" s="36" t="s">
        <v>852</v>
      </c>
      <c r="B27" s="41" t="s">
        <v>109</v>
      </c>
      <c r="C27" s="35" t="s">
        <v>995</v>
      </c>
      <c r="D27" s="36"/>
      <c r="E27" s="36"/>
      <c r="F27" s="36"/>
      <c r="G27" s="36"/>
      <c r="H27" s="36"/>
      <c r="I27" s="36"/>
      <c r="J27" s="36"/>
    </row>
    <row r="28" spans="1:10" ht="52" x14ac:dyDescent="0.2">
      <c r="A28" s="40" t="s">
        <v>996</v>
      </c>
      <c r="B28" s="42" t="s">
        <v>109</v>
      </c>
      <c r="C28" s="39" t="s">
        <v>997</v>
      </c>
      <c r="D28" s="40"/>
      <c r="E28" s="40"/>
      <c r="F28" s="40"/>
      <c r="G28" s="40"/>
      <c r="H28" s="40"/>
      <c r="I28" s="40"/>
      <c r="J28" s="40"/>
    </row>
    <row r="29" spans="1:10" ht="26" x14ac:dyDescent="0.2">
      <c r="A29" s="36" t="s">
        <v>998</v>
      </c>
      <c r="B29" s="41" t="s">
        <v>109</v>
      </c>
      <c r="C29" s="35" t="s">
        <v>999</v>
      </c>
      <c r="D29" s="36"/>
      <c r="E29" s="36"/>
      <c r="F29" s="36"/>
      <c r="G29" s="36"/>
      <c r="H29" s="36"/>
      <c r="I29" s="36"/>
      <c r="J29" s="36"/>
    </row>
    <row r="30" spans="1:10" x14ac:dyDescent="0.2">
      <c r="A30" s="40" t="s">
        <v>492</v>
      </c>
      <c r="B30" s="42" t="s">
        <v>109</v>
      </c>
      <c r="C30" s="39" t="s">
        <v>496</v>
      </c>
      <c r="D30" s="40"/>
      <c r="E30" s="40"/>
      <c r="F30" s="40"/>
      <c r="G30" s="40"/>
      <c r="H30" s="40"/>
      <c r="I30" s="40"/>
      <c r="J30" s="40"/>
    </row>
    <row r="31" spans="1:10" x14ac:dyDescent="0.2">
      <c r="A31" s="36" t="s">
        <v>131</v>
      </c>
      <c r="B31" s="41" t="s">
        <v>109</v>
      </c>
      <c r="C31" s="35" t="s">
        <v>856</v>
      </c>
      <c r="D31" s="36"/>
      <c r="E31" s="36"/>
      <c r="F31" s="36"/>
      <c r="G31" s="36"/>
      <c r="H31" s="36"/>
      <c r="I31" s="36"/>
      <c r="J31" s="36"/>
    </row>
    <row r="33" spans="1:10" x14ac:dyDescent="0.2">
      <c r="A33" s="113" t="s">
        <v>1000</v>
      </c>
      <c r="B33" s="113"/>
      <c r="C33" s="113"/>
      <c r="D33" s="113"/>
      <c r="E33" s="113"/>
      <c r="F33" s="113"/>
      <c r="G33" s="113"/>
      <c r="H33" s="113"/>
      <c r="I33" s="113"/>
      <c r="J33" s="113"/>
    </row>
    <row r="34" spans="1:10" x14ac:dyDescent="0.2">
      <c r="A34" s="32" t="s">
        <v>134</v>
      </c>
      <c r="B34" s="32" t="s">
        <v>858</v>
      </c>
      <c r="C34" s="32" t="s">
        <v>859</v>
      </c>
      <c r="D34" s="32" t="s">
        <v>69</v>
      </c>
      <c r="E34" s="32"/>
      <c r="F34" s="32"/>
      <c r="G34" s="32"/>
      <c r="H34" s="32"/>
      <c r="I34" s="32"/>
      <c r="J34" s="32"/>
    </row>
    <row r="35" spans="1:10" ht="26" x14ac:dyDescent="0.2">
      <c r="A35" s="36" t="s">
        <v>860</v>
      </c>
      <c r="B35" s="34" t="s">
        <v>861</v>
      </c>
      <c r="C35" s="34" t="s">
        <v>819</v>
      </c>
      <c r="D35" s="35" t="s">
        <v>1001</v>
      </c>
      <c r="E35" s="36"/>
      <c r="F35" s="36"/>
      <c r="G35" s="36"/>
      <c r="H35" s="36"/>
      <c r="I35" s="36"/>
      <c r="J35" s="36"/>
    </row>
    <row r="36" spans="1:10" ht="26" x14ac:dyDescent="0.2">
      <c r="A36" s="40" t="s">
        <v>1002</v>
      </c>
      <c r="B36" s="38" t="s">
        <v>819</v>
      </c>
      <c r="C36" s="38" t="s">
        <v>949</v>
      </c>
      <c r="D36" s="39" t="s">
        <v>1003</v>
      </c>
      <c r="E36" s="40"/>
      <c r="F36" s="40"/>
      <c r="G36" s="40"/>
      <c r="H36" s="40"/>
      <c r="I36" s="40"/>
      <c r="J36" s="40"/>
    </row>
    <row r="37" spans="1:10" ht="26" x14ac:dyDescent="0.2">
      <c r="A37" s="36" t="s">
        <v>1004</v>
      </c>
      <c r="B37" s="34" t="s">
        <v>791</v>
      </c>
      <c r="C37" s="34" t="s">
        <v>924</v>
      </c>
      <c r="D37" s="35" t="s">
        <v>1005</v>
      </c>
      <c r="E37" s="36"/>
      <c r="F37" s="36"/>
      <c r="G37" s="36"/>
      <c r="H37" s="36"/>
      <c r="I37" s="36"/>
      <c r="J37" s="36"/>
    </row>
    <row r="38" spans="1:10" ht="26" x14ac:dyDescent="0.2">
      <c r="A38" s="40" t="s">
        <v>879</v>
      </c>
      <c r="B38" s="38" t="s">
        <v>880</v>
      </c>
      <c r="C38" s="38" t="s">
        <v>880</v>
      </c>
      <c r="D38" s="39" t="s">
        <v>952</v>
      </c>
      <c r="E38" s="40"/>
      <c r="F38" s="40"/>
      <c r="G38" s="40"/>
      <c r="H38" s="40"/>
      <c r="I38" s="40"/>
      <c r="J38" s="40"/>
    </row>
    <row r="39" spans="1:10" ht="26" x14ac:dyDescent="0.2">
      <c r="A39" s="36" t="s">
        <v>877</v>
      </c>
      <c r="B39" s="34" t="s">
        <v>864</v>
      </c>
      <c r="C39" s="34" t="s">
        <v>865</v>
      </c>
      <c r="D39" s="35" t="s">
        <v>1006</v>
      </c>
      <c r="E39" s="36"/>
      <c r="F39" s="36"/>
      <c r="G39" s="36"/>
      <c r="H39" s="36"/>
      <c r="I39" s="36"/>
      <c r="J39" s="36"/>
    </row>
    <row r="40" spans="1:10" x14ac:dyDescent="0.2">
      <c r="A40" s="40" t="s">
        <v>147</v>
      </c>
      <c r="B40" s="38" t="s">
        <v>884</v>
      </c>
      <c r="C40" s="38" t="s">
        <v>861</v>
      </c>
      <c r="D40" s="39" t="s">
        <v>1007</v>
      </c>
      <c r="E40" s="40"/>
      <c r="F40" s="40"/>
      <c r="G40" s="40"/>
      <c r="H40" s="40"/>
      <c r="I40" s="40"/>
      <c r="J40" s="40"/>
    </row>
    <row r="41" spans="1:10" x14ac:dyDescent="0.2">
      <c r="A41" s="36" t="s">
        <v>886</v>
      </c>
      <c r="B41" s="34" t="s">
        <v>865</v>
      </c>
      <c r="C41" s="34" t="s">
        <v>824</v>
      </c>
      <c r="D41" s="35" t="s">
        <v>887</v>
      </c>
      <c r="E41" s="36"/>
      <c r="F41" s="36"/>
      <c r="G41" s="36"/>
      <c r="H41" s="36"/>
      <c r="I41" s="36"/>
      <c r="J41" s="36"/>
    </row>
    <row r="43" spans="1:10" x14ac:dyDescent="0.2">
      <c r="A43" s="112" t="s">
        <v>958</v>
      </c>
      <c r="B43" s="112"/>
      <c r="C43" s="112"/>
      <c r="D43" s="112"/>
      <c r="E43" s="112"/>
      <c r="F43" s="112"/>
      <c r="G43" s="112"/>
      <c r="H43" s="112"/>
      <c r="I43" s="112"/>
      <c r="J43" s="112"/>
    </row>
  </sheetData>
  <mergeCells count="8">
    <mergeCell ref="A19:J19"/>
    <mergeCell ref="A33:J33"/>
    <mergeCell ref="A43:J43"/>
    <mergeCell ref="A1:J1"/>
    <mergeCell ref="A2:J2"/>
    <mergeCell ref="A3:J3"/>
    <mergeCell ref="A5:J5"/>
    <mergeCell ref="A12:J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46"/>
  <sheetViews>
    <sheetView zoomScaleNormal="100" workbookViewId="0">
      <selection activeCell="E16" sqref="E16"/>
    </sheetView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1008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1009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1010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32" t="s">
        <v>1011</v>
      </c>
      <c r="B6" s="32" t="s">
        <v>1012</v>
      </c>
      <c r="C6" s="32" t="s">
        <v>85</v>
      </c>
      <c r="D6" s="32" t="s">
        <v>788</v>
      </c>
      <c r="E6" s="32" t="s">
        <v>1013</v>
      </c>
      <c r="F6" s="32"/>
      <c r="G6" s="32"/>
      <c r="H6" s="32"/>
      <c r="I6" s="32"/>
      <c r="J6" s="32"/>
    </row>
    <row r="7" spans="1:10" ht="26" x14ac:dyDescent="0.2">
      <c r="A7" s="36" t="s">
        <v>1014</v>
      </c>
      <c r="B7" s="36" t="s">
        <v>1015</v>
      </c>
      <c r="C7" s="34" t="s">
        <v>899</v>
      </c>
      <c r="D7" s="34" t="s">
        <v>880</v>
      </c>
      <c r="E7" s="35" t="s">
        <v>1016</v>
      </c>
      <c r="F7" s="36"/>
      <c r="G7" s="36"/>
      <c r="H7" s="36"/>
      <c r="I7" s="36"/>
      <c r="J7" s="36"/>
    </row>
    <row r="8" spans="1:10" ht="26" x14ac:dyDescent="0.2">
      <c r="A8" s="40" t="s">
        <v>1017</v>
      </c>
      <c r="B8" s="40" t="s">
        <v>1018</v>
      </c>
      <c r="C8" s="38" t="s">
        <v>1019</v>
      </c>
      <c r="D8" s="38" t="s">
        <v>1020</v>
      </c>
      <c r="E8" s="39" t="s">
        <v>1021</v>
      </c>
      <c r="F8" s="40"/>
      <c r="G8" s="40"/>
      <c r="H8" s="40"/>
      <c r="I8" s="40"/>
      <c r="J8" s="40"/>
    </row>
    <row r="9" spans="1:10" x14ac:dyDescent="0.2">
      <c r="A9" s="36" t="s">
        <v>1022</v>
      </c>
      <c r="B9" s="36" t="s">
        <v>1023</v>
      </c>
      <c r="C9" s="34" t="s">
        <v>1024</v>
      </c>
      <c r="D9" s="34" t="s">
        <v>1025</v>
      </c>
      <c r="E9" s="35" t="s">
        <v>1026</v>
      </c>
      <c r="F9" s="36"/>
      <c r="G9" s="36"/>
      <c r="H9" s="36"/>
      <c r="I9" s="36"/>
      <c r="J9" s="36"/>
    </row>
    <row r="10" spans="1:10" ht="26" x14ac:dyDescent="0.2">
      <c r="A10" s="40" t="s">
        <v>1027</v>
      </c>
      <c r="B10" s="40" t="s">
        <v>1028</v>
      </c>
      <c r="C10" s="38" t="s">
        <v>1029</v>
      </c>
      <c r="D10" s="38" t="s">
        <v>284</v>
      </c>
      <c r="E10" s="39" t="s">
        <v>1030</v>
      </c>
      <c r="F10" s="40"/>
      <c r="G10" s="40"/>
      <c r="H10" s="40"/>
      <c r="I10" s="40"/>
      <c r="J10" s="40"/>
    </row>
    <row r="12" spans="1:10" x14ac:dyDescent="0.2">
      <c r="A12" s="113" t="s">
        <v>814</v>
      </c>
      <c r="B12" s="113"/>
      <c r="C12" s="113"/>
      <c r="D12" s="113"/>
      <c r="E12" s="113"/>
      <c r="F12" s="113"/>
      <c r="G12" s="113"/>
      <c r="H12" s="113"/>
      <c r="I12" s="113"/>
      <c r="J12" s="113"/>
    </row>
    <row r="13" spans="1:10" x14ac:dyDescent="0.2">
      <c r="A13" s="32" t="s">
        <v>322</v>
      </c>
      <c r="B13" s="32" t="s">
        <v>816</v>
      </c>
      <c r="C13" s="32" t="s">
        <v>817</v>
      </c>
      <c r="D13" s="32"/>
      <c r="E13" s="32"/>
      <c r="F13" s="32"/>
      <c r="G13" s="32"/>
      <c r="H13" s="32"/>
      <c r="I13" s="32"/>
      <c r="J13" s="32"/>
    </row>
    <row r="14" spans="1:10" ht="65" x14ac:dyDescent="0.2">
      <c r="A14" s="36" t="s">
        <v>918</v>
      </c>
      <c r="B14" s="34" t="s">
        <v>865</v>
      </c>
      <c r="C14" s="35" t="s">
        <v>1031</v>
      </c>
      <c r="D14" s="36"/>
      <c r="E14" s="36"/>
      <c r="F14" s="36"/>
      <c r="G14" s="36"/>
      <c r="H14" s="36"/>
      <c r="I14" s="36"/>
      <c r="J14" s="36"/>
    </row>
    <row r="15" spans="1:10" ht="39" x14ac:dyDescent="0.2">
      <c r="A15" s="40" t="s">
        <v>920</v>
      </c>
      <c r="B15" s="38" t="s">
        <v>899</v>
      </c>
      <c r="C15" s="39" t="s">
        <v>1032</v>
      </c>
      <c r="D15" s="40"/>
      <c r="E15" s="40"/>
      <c r="F15" s="40"/>
      <c r="G15" s="40"/>
      <c r="H15" s="40"/>
      <c r="I15" s="40"/>
      <c r="J15" s="40"/>
    </row>
    <row r="16" spans="1:10" ht="52" x14ac:dyDescent="0.2">
      <c r="A16" s="36" t="s">
        <v>922</v>
      </c>
      <c r="B16" s="34" t="s">
        <v>903</v>
      </c>
      <c r="C16" s="35" t="s">
        <v>1033</v>
      </c>
      <c r="D16" s="36"/>
      <c r="E16" s="36"/>
      <c r="F16" s="36"/>
      <c r="G16" s="36"/>
      <c r="H16" s="36"/>
      <c r="I16" s="36"/>
      <c r="J16" s="36"/>
    </row>
    <row r="17" spans="1:10" ht="52" x14ac:dyDescent="0.2">
      <c r="A17" s="40" t="s">
        <v>1034</v>
      </c>
      <c r="B17" s="38" t="s">
        <v>908</v>
      </c>
      <c r="C17" s="39" t="s">
        <v>1035</v>
      </c>
      <c r="D17" s="40"/>
      <c r="E17" s="40"/>
      <c r="F17" s="40"/>
      <c r="G17" s="40"/>
      <c r="H17" s="40"/>
      <c r="I17" s="40"/>
      <c r="J17" s="40"/>
    </row>
    <row r="19" spans="1:10" x14ac:dyDescent="0.2">
      <c r="A19" s="113" t="s">
        <v>1036</v>
      </c>
      <c r="B19" s="113"/>
      <c r="C19" s="113"/>
      <c r="D19" s="113"/>
      <c r="E19" s="113"/>
      <c r="F19" s="113"/>
      <c r="G19" s="113"/>
      <c r="H19" s="113"/>
      <c r="I19" s="113"/>
      <c r="J19" s="113"/>
    </row>
    <row r="20" spans="1:10" x14ac:dyDescent="0.2">
      <c r="A20" s="32" t="s">
        <v>106</v>
      </c>
      <c r="B20" s="32" t="s">
        <v>107</v>
      </c>
      <c r="C20" s="32" t="s">
        <v>69</v>
      </c>
      <c r="D20" s="32"/>
      <c r="E20" s="32"/>
      <c r="F20" s="32"/>
      <c r="G20" s="32"/>
      <c r="H20" s="32"/>
      <c r="I20" s="32"/>
      <c r="J20" s="32"/>
    </row>
    <row r="21" spans="1:10" ht="39" x14ac:dyDescent="0.2">
      <c r="A21" s="36" t="s">
        <v>1037</v>
      </c>
      <c r="B21" s="41" t="s">
        <v>109</v>
      </c>
      <c r="C21" s="35" t="s">
        <v>1038</v>
      </c>
      <c r="D21" s="36"/>
      <c r="E21" s="36"/>
      <c r="F21" s="36"/>
      <c r="G21" s="36"/>
      <c r="H21" s="36"/>
      <c r="I21" s="36"/>
      <c r="J21" s="36"/>
    </row>
    <row r="22" spans="1:10" ht="39" x14ac:dyDescent="0.2">
      <c r="A22" s="40" t="s">
        <v>1039</v>
      </c>
      <c r="B22" s="42" t="s">
        <v>109</v>
      </c>
      <c r="C22" s="39" t="s">
        <v>1040</v>
      </c>
      <c r="D22" s="40"/>
      <c r="E22" s="40"/>
      <c r="F22" s="40"/>
      <c r="G22" s="40"/>
      <c r="H22" s="40"/>
      <c r="I22" s="40"/>
      <c r="J22" s="40"/>
    </row>
    <row r="23" spans="1:10" ht="39" x14ac:dyDescent="0.2">
      <c r="A23" s="36" t="s">
        <v>1041</v>
      </c>
      <c r="B23" s="41" t="s">
        <v>109</v>
      </c>
      <c r="C23" s="35" t="s">
        <v>1042</v>
      </c>
      <c r="D23" s="36"/>
      <c r="E23" s="36"/>
      <c r="F23" s="36"/>
      <c r="G23" s="36"/>
      <c r="H23" s="36"/>
      <c r="I23" s="36"/>
      <c r="J23" s="36"/>
    </row>
    <row r="24" spans="1:10" ht="39" x14ac:dyDescent="0.2">
      <c r="A24" s="40" t="s">
        <v>1043</v>
      </c>
      <c r="B24" s="42" t="s">
        <v>109</v>
      </c>
      <c r="C24" s="39" t="s">
        <v>1044</v>
      </c>
      <c r="D24" s="40"/>
      <c r="E24" s="40"/>
      <c r="F24" s="40"/>
      <c r="G24" s="40"/>
      <c r="H24" s="40"/>
      <c r="I24" s="40"/>
      <c r="J24" s="40"/>
    </row>
    <row r="25" spans="1:10" ht="39" x14ac:dyDescent="0.2">
      <c r="A25" s="36" t="s">
        <v>1045</v>
      </c>
      <c r="B25" s="41" t="s">
        <v>109</v>
      </c>
      <c r="C25" s="35" t="s">
        <v>1046</v>
      </c>
      <c r="D25" s="36"/>
      <c r="E25" s="36"/>
      <c r="F25" s="36"/>
      <c r="G25" s="36"/>
      <c r="H25" s="36"/>
      <c r="I25" s="36"/>
      <c r="J25" s="36"/>
    </row>
    <row r="26" spans="1:10" x14ac:dyDescent="0.2">
      <c r="A26" s="40" t="s">
        <v>832</v>
      </c>
      <c r="B26" s="42" t="s">
        <v>109</v>
      </c>
      <c r="C26" s="39" t="s">
        <v>1047</v>
      </c>
      <c r="D26" s="40"/>
      <c r="E26" s="40"/>
      <c r="F26" s="40"/>
      <c r="G26" s="40"/>
      <c r="H26" s="40"/>
      <c r="I26" s="40"/>
      <c r="J26" s="40"/>
    </row>
    <row r="27" spans="1:10" ht="28" x14ac:dyDescent="0.2">
      <c r="A27" s="36" t="s">
        <v>1048</v>
      </c>
      <c r="B27" s="41" t="s">
        <v>109</v>
      </c>
      <c r="C27" s="35" t="s">
        <v>932</v>
      </c>
      <c r="D27" s="36"/>
      <c r="E27" s="36"/>
      <c r="F27" s="36"/>
      <c r="G27" s="36"/>
      <c r="H27" s="36"/>
      <c r="I27" s="36"/>
      <c r="J27" s="36"/>
    </row>
    <row r="28" spans="1:10" ht="26" x14ac:dyDescent="0.2">
      <c r="A28" s="40" t="s">
        <v>836</v>
      </c>
      <c r="B28" s="42" t="s">
        <v>109</v>
      </c>
      <c r="C28" s="39" t="s">
        <v>933</v>
      </c>
      <c r="D28" s="40"/>
      <c r="E28" s="40"/>
      <c r="F28" s="40"/>
      <c r="G28" s="40"/>
      <c r="H28" s="40"/>
      <c r="I28" s="40"/>
      <c r="J28" s="40"/>
    </row>
    <row r="29" spans="1:10" x14ac:dyDescent="0.2">
      <c r="A29" s="36" t="s">
        <v>846</v>
      </c>
      <c r="B29" s="41" t="s">
        <v>109</v>
      </c>
      <c r="C29" s="35" t="s">
        <v>942</v>
      </c>
      <c r="D29" s="36"/>
      <c r="E29" s="36"/>
      <c r="F29" s="36"/>
      <c r="G29" s="36"/>
      <c r="H29" s="36"/>
      <c r="I29" s="36"/>
      <c r="J29" s="36"/>
    </row>
    <row r="30" spans="1:10" ht="26" x14ac:dyDescent="0.2">
      <c r="A30" s="40" t="s">
        <v>852</v>
      </c>
      <c r="B30" s="42" t="s">
        <v>109</v>
      </c>
      <c r="C30" s="39" t="s">
        <v>1049</v>
      </c>
      <c r="D30" s="40"/>
      <c r="E30" s="40"/>
      <c r="F30" s="40"/>
      <c r="G30" s="40"/>
      <c r="H30" s="40"/>
      <c r="I30" s="40"/>
      <c r="J30" s="40"/>
    </row>
    <row r="31" spans="1:10" ht="52" x14ac:dyDescent="0.2">
      <c r="A31" s="36" t="s">
        <v>1050</v>
      </c>
      <c r="B31" s="41" t="s">
        <v>109</v>
      </c>
      <c r="C31" s="35" t="s">
        <v>1051</v>
      </c>
      <c r="D31" s="36"/>
      <c r="E31" s="36"/>
      <c r="F31" s="36"/>
      <c r="G31" s="36"/>
      <c r="H31" s="36"/>
      <c r="I31" s="36"/>
      <c r="J31" s="36"/>
    </row>
    <row r="32" spans="1:10" x14ac:dyDescent="0.2">
      <c r="A32" s="40" t="s">
        <v>492</v>
      </c>
      <c r="B32" s="42" t="s">
        <v>109</v>
      </c>
      <c r="C32" s="39" t="s">
        <v>496</v>
      </c>
      <c r="D32" s="40"/>
      <c r="E32" s="40"/>
      <c r="F32" s="40"/>
      <c r="G32" s="40"/>
      <c r="H32" s="40"/>
      <c r="I32" s="40"/>
      <c r="J32" s="40"/>
    </row>
    <row r="33" spans="1:10" x14ac:dyDescent="0.2">
      <c r="A33" s="36" t="s">
        <v>131</v>
      </c>
      <c r="B33" s="41" t="s">
        <v>109</v>
      </c>
      <c r="C33" s="35" t="s">
        <v>856</v>
      </c>
      <c r="D33" s="36"/>
      <c r="E33" s="36"/>
      <c r="F33" s="36"/>
      <c r="G33" s="36"/>
      <c r="H33" s="36"/>
      <c r="I33" s="36"/>
      <c r="J33" s="36"/>
    </row>
    <row r="35" spans="1:10" x14ac:dyDescent="0.2">
      <c r="A35" s="113" t="s">
        <v>1052</v>
      </c>
      <c r="B35" s="113"/>
      <c r="C35" s="113"/>
      <c r="D35" s="113"/>
      <c r="E35" s="113"/>
      <c r="F35" s="113"/>
      <c r="G35" s="113"/>
      <c r="H35" s="113"/>
      <c r="I35" s="113"/>
      <c r="J35" s="113"/>
    </row>
    <row r="36" spans="1:10" x14ac:dyDescent="0.2">
      <c r="A36" s="32" t="s">
        <v>134</v>
      </c>
      <c r="B36" s="32" t="s">
        <v>858</v>
      </c>
      <c r="C36" s="32" t="s">
        <v>859</v>
      </c>
      <c r="D36" s="32" t="s">
        <v>69</v>
      </c>
      <c r="E36" s="32"/>
      <c r="F36" s="32"/>
      <c r="G36" s="32"/>
      <c r="H36" s="32"/>
      <c r="I36" s="32"/>
      <c r="J36" s="32"/>
    </row>
    <row r="37" spans="1:10" ht="26" x14ac:dyDescent="0.2">
      <c r="A37" s="36" t="s">
        <v>860</v>
      </c>
      <c r="B37" s="34" t="s">
        <v>861</v>
      </c>
      <c r="C37" s="34" t="s">
        <v>819</v>
      </c>
      <c r="D37" s="35" t="s">
        <v>1001</v>
      </c>
      <c r="E37" s="36"/>
      <c r="F37" s="36"/>
      <c r="G37" s="36"/>
      <c r="H37" s="36"/>
      <c r="I37" s="36"/>
      <c r="J37" s="36"/>
    </row>
    <row r="38" spans="1:10" ht="28" x14ac:dyDescent="0.2">
      <c r="A38" s="40" t="s">
        <v>870</v>
      </c>
      <c r="B38" s="38" t="s">
        <v>875</v>
      </c>
      <c r="C38" s="38" t="s">
        <v>899</v>
      </c>
      <c r="D38" s="39" t="s">
        <v>1053</v>
      </c>
      <c r="E38" s="40"/>
      <c r="F38" s="40"/>
      <c r="G38" s="40"/>
      <c r="H38" s="40"/>
      <c r="I38" s="40"/>
      <c r="J38" s="40"/>
    </row>
    <row r="39" spans="1:10" ht="26" x14ac:dyDescent="0.2">
      <c r="A39" s="36" t="s">
        <v>879</v>
      </c>
      <c r="B39" s="34" t="s">
        <v>880</v>
      </c>
      <c r="C39" s="34" t="s">
        <v>880</v>
      </c>
      <c r="D39" s="35" t="s">
        <v>952</v>
      </c>
      <c r="E39" s="36"/>
      <c r="F39" s="36"/>
      <c r="G39" s="36"/>
      <c r="H39" s="36"/>
      <c r="I39" s="36"/>
      <c r="J39" s="36"/>
    </row>
    <row r="40" spans="1:10" ht="26" x14ac:dyDescent="0.2">
      <c r="A40" s="40" t="s">
        <v>877</v>
      </c>
      <c r="B40" s="38" t="s">
        <v>864</v>
      </c>
      <c r="C40" s="38" t="s">
        <v>865</v>
      </c>
      <c r="D40" s="39" t="s">
        <v>1054</v>
      </c>
      <c r="E40" s="40"/>
      <c r="F40" s="40"/>
      <c r="G40" s="40"/>
      <c r="H40" s="40"/>
      <c r="I40" s="40"/>
      <c r="J40" s="40"/>
    </row>
    <row r="41" spans="1:10" ht="28" x14ac:dyDescent="0.2">
      <c r="A41" s="36" t="s">
        <v>873</v>
      </c>
      <c r="B41" s="34" t="s">
        <v>874</v>
      </c>
      <c r="C41" s="34" t="s">
        <v>875</v>
      </c>
      <c r="D41" s="35" t="s">
        <v>1055</v>
      </c>
      <c r="E41" s="36"/>
      <c r="F41" s="36"/>
      <c r="G41" s="36"/>
      <c r="H41" s="36"/>
      <c r="I41" s="36"/>
      <c r="J41" s="36"/>
    </row>
    <row r="42" spans="1:10" ht="26" x14ac:dyDescent="0.2">
      <c r="A42" s="40" t="s">
        <v>882</v>
      </c>
      <c r="B42" s="38" t="s">
        <v>874</v>
      </c>
      <c r="C42" s="38" t="s">
        <v>875</v>
      </c>
      <c r="D42" s="39" t="s">
        <v>883</v>
      </c>
      <c r="E42" s="40"/>
      <c r="F42" s="40"/>
      <c r="G42" s="40"/>
      <c r="H42" s="40"/>
      <c r="I42" s="40"/>
      <c r="J42" s="40"/>
    </row>
    <row r="43" spans="1:10" x14ac:dyDescent="0.2">
      <c r="A43" s="36" t="s">
        <v>147</v>
      </c>
      <c r="B43" s="34" t="s">
        <v>884</v>
      </c>
      <c r="C43" s="34" t="s">
        <v>861</v>
      </c>
      <c r="D43" s="35" t="s">
        <v>1007</v>
      </c>
      <c r="E43" s="36"/>
      <c r="F43" s="36"/>
      <c r="G43" s="36"/>
      <c r="H43" s="36"/>
      <c r="I43" s="36"/>
      <c r="J43" s="36"/>
    </row>
    <row r="44" spans="1:10" x14ac:dyDescent="0.2">
      <c r="A44" s="40" t="s">
        <v>886</v>
      </c>
      <c r="B44" s="38" t="s">
        <v>865</v>
      </c>
      <c r="C44" s="38" t="s">
        <v>824</v>
      </c>
      <c r="D44" s="39" t="s">
        <v>887</v>
      </c>
      <c r="E44" s="40"/>
      <c r="F44" s="40"/>
      <c r="G44" s="40"/>
      <c r="H44" s="40"/>
      <c r="I44" s="40"/>
      <c r="J44" s="40"/>
    </row>
    <row r="46" spans="1:10" x14ac:dyDescent="0.2">
      <c r="A46" s="112" t="s">
        <v>958</v>
      </c>
      <c r="B46" s="112"/>
      <c r="C46" s="112"/>
      <c r="D46" s="112"/>
      <c r="E46" s="112"/>
      <c r="F46" s="112"/>
      <c r="G46" s="112"/>
      <c r="H46" s="112"/>
      <c r="I46" s="112"/>
      <c r="J46" s="112"/>
    </row>
  </sheetData>
  <mergeCells count="8">
    <mergeCell ref="A19:J19"/>
    <mergeCell ref="A35:J35"/>
    <mergeCell ref="A46:J46"/>
    <mergeCell ref="A1:J1"/>
    <mergeCell ref="A2:J2"/>
    <mergeCell ref="A3:J3"/>
    <mergeCell ref="A5:J5"/>
    <mergeCell ref="A12:J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40"/>
  <sheetViews>
    <sheetView zoomScaleNormal="100" workbookViewId="0">
      <selection activeCell="M20" sqref="M20"/>
    </sheetView>
  </sheetViews>
  <sheetFormatPr baseColWidth="10" defaultColWidth="8.6640625" defaultRowHeight="15" x14ac:dyDescent="0.2"/>
  <cols>
    <col min="1" max="1" width="22" customWidth="1"/>
    <col min="2" max="10" width="16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1056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1057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1058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32" t="s">
        <v>1059</v>
      </c>
      <c r="B6" s="32" t="s">
        <v>1060</v>
      </c>
      <c r="C6" s="32" t="s">
        <v>1061</v>
      </c>
      <c r="D6" s="32" t="s">
        <v>1062</v>
      </c>
      <c r="E6" s="32" t="s">
        <v>1063</v>
      </c>
      <c r="F6" s="32" t="s">
        <v>69</v>
      </c>
    </row>
    <row r="7" spans="1:10" ht="52" x14ac:dyDescent="0.2">
      <c r="A7" s="33" t="s">
        <v>1064</v>
      </c>
      <c r="B7" s="36" t="s">
        <v>1065</v>
      </c>
      <c r="C7" s="34" t="s">
        <v>1066</v>
      </c>
      <c r="D7" s="34" t="s">
        <v>1067</v>
      </c>
      <c r="E7" s="34" t="s">
        <v>1068</v>
      </c>
      <c r="F7" s="35" t="s">
        <v>1069</v>
      </c>
      <c r="G7" s="36"/>
      <c r="H7" s="36"/>
      <c r="I7" s="36"/>
      <c r="J7" s="36"/>
    </row>
    <row r="8" spans="1:10" ht="39" x14ac:dyDescent="0.2">
      <c r="A8" s="37" t="s">
        <v>1070</v>
      </c>
      <c r="B8" s="40" t="s">
        <v>1071</v>
      </c>
      <c r="C8" s="38" t="s">
        <v>1072</v>
      </c>
      <c r="D8" s="38" t="s">
        <v>1073</v>
      </c>
      <c r="E8" s="38" t="s">
        <v>1072</v>
      </c>
      <c r="F8" s="39" t="s">
        <v>1074</v>
      </c>
      <c r="G8" s="40"/>
      <c r="H8" s="40"/>
      <c r="I8" s="40"/>
      <c r="J8" s="40"/>
    </row>
    <row r="9" spans="1:10" ht="28" x14ac:dyDescent="0.2">
      <c r="A9" s="33" t="s">
        <v>1075</v>
      </c>
      <c r="B9" s="36" t="s">
        <v>1076</v>
      </c>
      <c r="C9" s="34" t="s">
        <v>1077</v>
      </c>
      <c r="D9" s="34" t="s">
        <v>1078</v>
      </c>
      <c r="E9" s="34" t="s">
        <v>1068</v>
      </c>
      <c r="F9" s="35" t="s">
        <v>1079</v>
      </c>
      <c r="G9" s="36"/>
      <c r="H9" s="36"/>
      <c r="I9" s="36"/>
      <c r="J9" s="36"/>
    </row>
    <row r="10" spans="1:10" ht="28" x14ac:dyDescent="0.2">
      <c r="A10" s="37" t="s">
        <v>1080</v>
      </c>
      <c r="B10" s="40" t="s">
        <v>1081</v>
      </c>
      <c r="C10" s="38" t="s">
        <v>1077</v>
      </c>
      <c r="D10" s="38" t="s">
        <v>1082</v>
      </c>
      <c r="E10" s="38" t="s">
        <v>1068</v>
      </c>
      <c r="F10" s="39" t="s">
        <v>1083</v>
      </c>
      <c r="G10" s="40"/>
      <c r="H10" s="40"/>
      <c r="I10" s="40"/>
      <c r="J10" s="40"/>
    </row>
    <row r="11" spans="1:10" ht="28" x14ac:dyDescent="0.2">
      <c r="A11" s="33" t="s">
        <v>1084</v>
      </c>
      <c r="B11" s="36" t="s">
        <v>1085</v>
      </c>
      <c r="C11" s="34" t="s">
        <v>1077</v>
      </c>
      <c r="D11" s="34" t="s">
        <v>1086</v>
      </c>
      <c r="E11" s="34" t="s">
        <v>1068</v>
      </c>
      <c r="F11" s="35" t="s">
        <v>1087</v>
      </c>
      <c r="G11" s="36"/>
      <c r="H11" s="36"/>
      <c r="I11" s="36"/>
      <c r="J11" s="36"/>
    </row>
    <row r="13" spans="1:10" x14ac:dyDescent="0.2">
      <c r="A13" s="113" t="s">
        <v>1088</v>
      </c>
      <c r="B13" s="113"/>
      <c r="C13" s="113"/>
      <c r="D13" s="113"/>
      <c r="E13" s="113"/>
      <c r="F13" s="113"/>
      <c r="G13" s="113"/>
      <c r="H13" s="113"/>
      <c r="I13" s="113"/>
      <c r="J13" s="113"/>
    </row>
    <row r="14" spans="1:10" x14ac:dyDescent="0.2">
      <c r="A14" s="32" t="s">
        <v>106</v>
      </c>
      <c r="B14" s="32" t="s">
        <v>1064</v>
      </c>
      <c r="C14" s="32" t="s">
        <v>1070</v>
      </c>
      <c r="D14" s="32" t="s">
        <v>1075</v>
      </c>
      <c r="E14" s="32" t="s">
        <v>1080</v>
      </c>
      <c r="F14" s="32" t="s">
        <v>1084</v>
      </c>
      <c r="G14" s="32" t="s">
        <v>69</v>
      </c>
    </row>
    <row r="15" spans="1:10" ht="26" x14ac:dyDescent="0.2">
      <c r="A15" s="36" t="s">
        <v>852</v>
      </c>
      <c r="B15" s="41" t="s">
        <v>1089</v>
      </c>
      <c r="C15" s="41" t="s">
        <v>1089</v>
      </c>
      <c r="D15" s="41" t="s">
        <v>1089</v>
      </c>
      <c r="E15" s="41" t="s">
        <v>1089</v>
      </c>
      <c r="F15" s="41" t="s">
        <v>1089</v>
      </c>
      <c r="G15" s="35" t="s">
        <v>1090</v>
      </c>
      <c r="H15" s="36"/>
      <c r="I15" s="36"/>
      <c r="J15" s="36"/>
    </row>
    <row r="16" spans="1:10" ht="39" x14ac:dyDescent="0.2">
      <c r="A16" s="40" t="s">
        <v>1091</v>
      </c>
      <c r="B16" s="42" t="s">
        <v>1089</v>
      </c>
      <c r="C16" s="42" t="s">
        <v>1089</v>
      </c>
      <c r="D16" s="42" t="s">
        <v>1089</v>
      </c>
      <c r="E16" s="39" t="s">
        <v>123</v>
      </c>
      <c r="F16" s="42" t="s">
        <v>1089</v>
      </c>
      <c r="G16" s="39" t="s">
        <v>1092</v>
      </c>
      <c r="H16" s="40"/>
      <c r="I16" s="40"/>
      <c r="J16" s="40"/>
    </row>
    <row r="17" spans="1:10" ht="26" x14ac:dyDescent="0.2">
      <c r="A17" s="36" t="s">
        <v>838</v>
      </c>
      <c r="B17" s="41" t="s">
        <v>1089</v>
      </c>
      <c r="C17" s="41" t="s">
        <v>1089</v>
      </c>
      <c r="D17" s="41" t="s">
        <v>1089</v>
      </c>
      <c r="E17" s="35" t="s">
        <v>123</v>
      </c>
      <c r="F17" s="41" t="s">
        <v>1089</v>
      </c>
      <c r="G17" s="35" t="s">
        <v>1093</v>
      </c>
      <c r="H17" s="36"/>
      <c r="I17" s="36"/>
      <c r="J17" s="36"/>
    </row>
    <row r="18" spans="1:10" x14ac:dyDescent="0.2">
      <c r="A18" s="40" t="s">
        <v>1094</v>
      </c>
      <c r="B18" s="42" t="s">
        <v>1089</v>
      </c>
      <c r="C18" s="42" t="s">
        <v>1089</v>
      </c>
      <c r="D18" s="42" t="s">
        <v>1089</v>
      </c>
      <c r="E18" s="43" t="s">
        <v>708</v>
      </c>
      <c r="F18" s="42" t="s">
        <v>1089</v>
      </c>
      <c r="G18" s="39"/>
      <c r="H18" s="40"/>
      <c r="I18" s="40"/>
      <c r="J18" s="40"/>
    </row>
    <row r="19" spans="1:10" x14ac:dyDescent="0.2">
      <c r="A19" s="36" t="s">
        <v>834</v>
      </c>
      <c r="B19" s="41" t="s">
        <v>1089</v>
      </c>
      <c r="C19" s="41" t="s">
        <v>1089</v>
      </c>
      <c r="D19" s="41" t="s">
        <v>1089</v>
      </c>
      <c r="E19" s="44" t="s">
        <v>708</v>
      </c>
      <c r="F19" s="41" t="s">
        <v>1089</v>
      </c>
      <c r="G19" s="35"/>
      <c r="H19" s="36"/>
      <c r="I19" s="36"/>
      <c r="J19" s="36"/>
    </row>
    <row r="20" spans="1:10" x14ac:dyDescent="0.2">
      <c r="A20" s="40" t="s">
        <v>1095</v>
      </c>
      <c r="B20" s="42" t="s">
        <v>1089</v>
      </c>
      <c r="C20" s="42" t="s">
        <v>1089</v>
      </c>
      <c r="D20" s="42" t="s">
        <v>1089</v>
      </c>
      <c r="E20" s="43" t="s">
        <v>708</v>
      </c>
      <c r="F20" s="42" t="s">
        <v>1089</v>
      </c>
      <c r="G20" s="39"/>
      <c r="H20" s="40"/>
      <c r="I20" s="40"/>
      <c r="J20" s="40"/>
    </row>
    <row r="21" spans="1:10" ht="26" x14ac:dyDescent="0.2">
      <c r="A21" s="36" t="s">
        <v>846</v>
      </c>
      <c r="B21" s="41" t="s">
        <v>1089</v>
      </c>
      <c r="C21" s="41" t="s">
        <v>1089</v>
      </c>
      <c r="D21" s="41" t="s">
        <v>1089</v>
      </c>
      <c r="E21" s="41" t="s">
        <v>1089</v>
      </c>
      <c r="F21" s="41" t="s">
        <v>1089</v>
      </c>
      <c r="G21" s="35" t="s">
        <v>1096</v>
      </c>
      <c r="H21" s="36"/>
      <c r="I21" s="36"/>
      <c r="J21" s="36"/>
    </row>
    <row r="22" spans="1:10" ht="26" x14ac:dyDescent="0.2">
      <c r="A22" s="40" t="s">
        <v>860</v>
      </c>
      <c r="B22" s="45" t="s">
        <v>195</v>
      </c>
      <c r="C22" s="45" t="s">
        <v>195</v>
      </c>
      <c r="D22" s="45" t="s">
        <v>195</v>
      </c>
      <c r="E22" s="45" t="s">
        <v>195</v>
      </c>
      <c r="F22" s="45" t="s">
        <v>195</v>
      </c>
      <c r="G22" s="39" t="s">
        <v>1097</v>
      </c>
      <c r="H22" s="40"/>
      <c r="I22" s="40"/>
      <c r="J22" s="40"/>
    </row>
    <row r="23" spans="1:10" ht="28" x14ac:dyDescent="0.2">
      <c r="A23" s="36" t="s">
        <v>1098</v>
      </c>
      <c r="B23" s="46" t="s">
        <v>195</v>
      </c>
      <c r="C23" s="46" t="s">
        <v>195</v>
      </c>
      <c r="D23" s="46" t="s">
        <v>195</v>
      </c>
      <c r="E23" s="44" t="s">
        <v>708</v>
      </c>
      <c r="F23" s="46" t="s">
        <v>195</v>
      </c>
      <c r="G23" s="35" t="s">
        <v>1099</v>
      </c>
      <c r="H23" s="36"/>
      <c r="I23" s="36"/>
      <c r="J23" s="36"/>
    </row>
    <row r="24" spans="1:10" ht="26" x14ac:dyDescent="0.2">
      <c r="A24" s="40" t="s">
        <v>879</v>
      </c>
      <c r="B24" s="45" t="s">
        <v>195</v>
      </c>
      <c r="C24" s="45" t="s">
        <v>195</v>
      </c>
      <c r="D24" s="43" t="s">
        <v>708</v>
      </c>
      <c r="E24" s="45" t="s">
        <v>195</v>
      </c>
      <c r="F24" s="43" t="s">
        <v>708</v>
      </c>
      <c r="G24" s="39" t="s">
        <v>1100</v>
      </c>
      <c r="H24" s="40"/>
      <c r="I24" s="40"/>
      <c r="J24" s="40"/>
    </row>
    <row r="25" spans="1:10" x14ac:dyDescent="0.2">
      <c r="A25" s="36" t="s">
        <v>648</v>
      </c>
      <c r="B25" s="41" t="s">
        <v>1089</v>
      </c>
      <c r="C25" s="44" t="s">
        <v>708</v>
      </c>
      <c r="D25" s="44" t="s">
        <v>708</v>
      </c>
      <c r="E25" s="44" t="s">
        <v>708</v>
      </c>
      <c r="F25" s="44" t="s">
        <v>708</v>
      </c>
      <c r="G25" s="35" t="s">
        <v>1101</v>
      </c>
      <c r="H25" s="36"/>
      <c r="I25" s="36"/>
      <c r="J25" s="36"/>
    </row>
    <row r="26" spans="1:10" x14ac:dyDescent="0.2">
      <c r="A26" s="40" t="s">
        <v>1102</v>
      </c>
      <c r="B26" s="43" t="s">
        <v>708</v>
      </c>
      <c r="C26" s="42" t="s">
        <v>1089</v>
      </c>
      <c r="D26" s="43" t="s">
        <v>708</v>
      </c>
      <c r="E26" s="43" t="s">
        <v>708</v>
      </c>
      <c r="F26" s="43" t="s">
        <v>708</v>
      </c>
      <c r="G26" s="39" t="s">
        <v>1103</v>
      </c>
      <c r="H26" s="40"/>
      <c r="I26" s="40"/>
      <c r="J26" s="40"/>
    </row>
    <row r="27" spans="1:10" x14ac:dyDescent="0.2">
      <c r="A27" s="36" t="s">
        <v>1104</v>
      </c>
      <c r="B27" s="44" t="s">
        <v>708</v>
      </c>
      <c r="C27" s="44" t="s">
        <v>708</v>
      </c>
      <c r="D27" s="44" t="s">
        <v>708</v>
      </c>
      <c r="E27" s="41" t="s">
        <v>1089</v>
      </c>
      <c r="F27" s="44" t="s">
        <v>708</v>
      </c>
      <c r="G27" s="35" t="s">
        <v>1105</v>
      </c>
      <c r="H27" s="36"/>
      <c r="I27" s="36"/>
      <c r="J27" s="36"/>
    </row>
    <row r="28" spans="1:10" ht="26" x14ac:dyDescent="0.2">
      <c r="A28" s="40" t="s">
        <v>1106</v>
      </c>
      <c r="B28" s="42" t="s">
        <v>1089</v>
      </c>
      <c r="C28" s="42" t="s">
        <v>1089</v>
      </c>
      <c r="D28" s="42" t="s">
        <v>1089</v>
      </c>
      <c r="E28" s="42" t="s">
        <v>1089</v>
      </c>
      <c r="F28" s="42" t="s">
        <v>1089</v>
      </c>
      <c r="G28" s="39" t="s">
        <v>1107</v>
      </c>
      <c r="H28" s="40"/>
      <c r="I28" s="40"/>
      <c r="J28" s="40"/>
    </row>
    <row r="29" spans="1:10" ht="26" x14ac:dyDescent="0.2">
      <c r="A29" s="36" t="s">
        <v>882</v>
      </c>
      <c r="B29" s="46" t="s">
        <v>195</v>
      </c>
      <c r="C29" s="46" t="s">
        <v>195</v>
      </c>
      <c r="D29" s="46" t="s">
        <v>195</v>
      </c>
      <c r="E29" s="44" t="s">
        <v>708</v>
      </c>
      <c r="F29" s="46" t="s">
        <v>195</v>
      </c>
      <c r="G29" s="35" t="s">
        <v>1108</v>
      </c>
      <c r="H29" s="36"/>
      <c r="I29" s="36"/>
      <c r="J29" s="36"/>
    </row>
    <row r="30" spans="1:10" ht="28" x14ac:dyDescent="0.2">
      <c r="A30" s="40" t="s">
        <v>1109</v>
      </c>
      <c r="B30" s="42" t="s">
        <v>1089</v>
      </c>
      <c r="C30" s="42" t="s">
        <v>1089</v>
      </c>
      <c r="D30" s="42" t="s">
        <v>1089</v>
      </c>
      <c r="E30" s="42" t="s">
        <v>1089</v>
      </c>
      <c r="F30" s="42" t="s">
        <v>1089</v>
      </c>
      <c r="G30" s="39" t="s">
        <v>1110</v>
      </c>
      <c r="H30" s="40"/>
      <c r="I30" s="40"/>
      <c r="J30" s="40"/>
    </row>
    <row r="32" spans="1:10" x14ac:dyDescent="0.2">
      <c r="A32" s="113" t="s">
        <v>1111</v>
      </c>
      <c r="B32" s="113"/>
      <c r="C32" s="113"/>
      <c r="D32" s="113"/>
      <c r="E32" s="113"/>
      <c r="F32" s="113"/>
      <c r="G32" s="113"/>
      <c r="H32" s="113"/>
      <c r="I32" s="113"/>
      <c r="J32" s="113"/>
    </row>
    <row r="33" spans="1:10" x14ac:dyDescent="0.2">
      <c r="A33" s="32" t="s">
        <v>1059</v>
      </c>
      <c r="B33" s="32" t="s">
        <v>1112</v>
      </c>
      <c r="C33" s="32" t="s">
        <v>1113</v>
      </c>
      <c r="D33" s="32" t="s">
        <v>69</v>
      </c>
      <c r="E33" s="32"/>
      <c r="F33" s="32"/>
      <c r="G33" s="32"/>
    </row>
    <row r="34" spans="1:10" ht="26" x14ac:dyDescent="0.2">
      <c r="A34" s="33" t="s">
        <v>1064</v>
      </c>
      <c r="B34" s="34" t="s">
        <v>865</v>
      </c>
      <c r="C34" s="34" t="s">
        <v>1114</v>
      </c>
      <c r="D34" s="35" t="s">
        <v>1115</v>
      </c>
      <c r="E34" s="36"/>
      <c r="F34" s="36"/>
      <c r="G34" s="36"/>
      <c r="H34" s="36"/>
    </row>
    <row r="35" spans="1:10" x14ac:dyDescent="0.2">
      <c r="A35" s="37" t="s">
        <v>1070</v>
      </c>
      <c r="B35" s="38" t="s">
        <v>819</v>
      </c>
      <c r="C35" s="38" t="s">
        <v>827</v>
      </c>
      <c r="D35" s="39" t="s">
        <v>1116</v>
      </c>
      <c r="E35" s="40"/>
      <c r="F35" s="40"/>
      <c r="G35" s="40"/>
      <c r="H35" s="40"/>
    </row>
    <row r="36" spans="1:10" x14ac:dyDescent="0.2">
      <c r="A36" s="33" t="s">
        <v>1075</v>
      </c>
      <c r="B36" s="34" t="s">
        <v>865</v>
      </c>
      <c r="C36" s="34" t="s">
        <v>924</v>
      </c>
      <c r="D36" s="35" t="s">
        <v>1117</v>
      </c>
      <c r="E36" s="36"/>
      <c r="F36" s="36"/>
      <c r="G36" s="36"/>
      <c r="H36" s="36"/>
    </row>
    <row r="37" spans="1:10" x14ac:dyDescent="0.2">
      <c r="A37" s="37" t="s">
        <v>1080</v>
      </c>
      <c r="B37" s="38" t="s">
        <v>865</v>
      </c>
      <c r="C37" s="38" t="s">
        <v>908</v>
      </c>
      <c r="D37" s="39" t="s">
        <v>1118</v>
      </c>
      <c r="E37" s="40"/>
      <c r="F37" s="40"/>
      <c r="G37" s="40"/>
      <c r="H37" s="40"/>
    </row>
    <row r="38" spans="1:10" x14ac:dyDescent="0.2">
      <c r="A38" s="33" t="s">
        <v>1084</v>
      </c>
      <c r="B38" s="34" t="s">
        <v>865</v>
      </c>
      <c r="C38" s="34" t="s">
        <v>908</v>
      </c>
      <c r="D38" s="35" t="s">
        <v>1119</v>
      </c>
      <c r="E38" s="36"/>
      <c r="F38" s="36"/>
      <c r="G38" s="36"/>
      <c r="H38" s="36"/>
    </row>
    <row r="40" spans="1:10" x14ac:dyDescent="0.2">
      <c r="A40" s="112" t="s">
        <v>1120</v>
      </c>
      <c r="B40" s="112"/>
      <c r="C40" s="112"/>
      <c r="D40" s="112"/>
      <c r="E40" s="112"/>
      <c r="F40" s="112"/>
      <c r="G40" s="112"/>
      <c r="H40" s="112"/>
      <c r="I40" s="112"/>
      <c r="J40" s="112"/>
    </row>
  </sheetData>
  <mergeCells count="7">
    <mergeCell ref="A32:J32"/>
    <mergeCell ref="A40:J40"/>
    <mergeCell ref="A1:J1"/>
    <mergeCell ref="A2:J2"/>
    <mergeCell ref="A3:J3"/>
    <mergeCell ref="A5:J5"/>
    <mergeCell ref="A13:J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J61"/>
  <sheetViews>
    <sheetView topLeftCell="A38" zoomScaleNormal="100" workbookViewId="0">
      <selection activeCell="F11" sqref="F11"/>
    </sheetView>
  </sheetViews>
  <sheetFormatPr baseColWidth="10" defaultColWidth="8.6640625" defaultRowHeight="15" x14ac:dyDescent="0.2"/>
  <cols>
    <col min="1" max="1" width="28" customWidth="1"/>
    <col min="2" max="3" width="18" customWidth="1"/>
    <col min="4" max="4" width="22" customWidth="1"/>
    <col min="5" max="6" width="18" customWidth="1"/>
    <col min="7" max="7" width="22" customWidth="1"/>
    <col min="8" max="10" width="18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1121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1122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1123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119" t="s">
        <v>1124</v>
      </c>
      <c r="B6" s="119"/>
      <c r="C6" s="119"/>
      <c r="D6" s="119"/>
      <c r="E6" s="119"/>
      <c r="F6" s="119"/>
      <c r="G6" s="119"/>
      <c r="H6" s="119"/>
      <c r="I6" s="119"/>
      <c r="J6" s="119"/>
    </row>
    <row r="7" spans="1:10" x14ac:dyDescent="0.2">
      <c r="A7" s="32" t="s">
        <v>1125</v>
      </c>
      <c r="B7" s="32" t="s">
        <v>1126</v>
      </c>
      <c r="C7" s="32" t="s">
        <v>1127</v>
      </c>
      <c r="D7" s="32" t="s">
        <v>69</v>
      </c>
      <c r="E7" s="32"/>
      <c r="F7" s="32"/>
      <c r="G7" s="32"/>
      <c r="H7" s="32"/>
      <c r="I7" s="32"/>
      <c r="J7" s="32"/>
    </row>
    <row r="8" spans="1:10" ht="26" x14ac:dyDescent="0.2">
      <c r="A8" s="36" t="s">
        <v>1128</v>
      </c>
      <c r="B8" s="46" t="s">
        <v>1129</v>
      </c>
      <c r="C8" s="34" t="s">
        <v>1130</v>
      </c>
      <c r="D8" s="35" t="s">
        <v>1131</v>
      </c>
      <c r="E8" s="36"/>
      <c r="F8" s="36"/>
      <c r="G8" s="36"/>
      <c r="H8" s="36"/>
      <c r="I8" s="36"/>
      <c r="J8" s="36"/>
    </row>
    <row r="9" spans="1:10" x14ac:dyDescent="0.2">
      <c r="A9" s="40" t="s">
        <v>1132</v>
      </c>
      <c r="B9" s="42" t="s">
        <v>187</v>
      </c>
      <c r="C9" s="38" t="s">
        <v>708</v>
      </c>
      <c r="D9" s="39" t="s">
        <v>1133</v>
      </c>
      <c r="E9" s="40"/>
      <c r="F9" s="40"/>
      <c r="G9" s="40"/>
      <c r="H9" s="40"/>
      <c r="I9" s="40"/>
      <c r="J9" s="40"/>
    </row>
    <row r="10" spans="1:10" x14ac:dyDescent="0.2">
      <c r="A10" s="36" t="s">
        <v>1134</v>
      </c>
      <c r="B10" s="41" t="s">
        <v>187</v>
      </c>
      <c r="C10" s="34" t="s">
        <v>708</v>
      </c>
      <c r="D10" s="35" t="s">
        <v>1133</v>
      </c>
      <c r="E10" s="36"/>
      <c r="F10" s="36"/>
      <c r="G10" s="36"/>
      <c r="H10" s="36"/>
      <c r="I10" s="36"/>
      <c r="J10" s="36"/>
    </row>
    <row r="11" spans="1:10" ht="26" x14ac:dyDescent="0.2">
      <c r="A11" s="40" t="s">
        <v>1135</v>
      </c>
      <c r="B11" s="42" t="s">
        <v>187</v>
      </c>
      <c r="C11" s="38" t="s">
        <v>708</v>
      </c>
      <c r="D11" s="39" t="s">
        <v>1136</v>
      </c>
      <c r="E11" s="40"/>
      <c r="F11" s="40"/>
      <c r="G11" s="40"/>
      <c r="H11" s="40"/>
      <c r="I11" s="40"/>
      <c r="J11" s="40"/>
    </row>
    <row r="12" spans="1:10" x14ac:dyDescent="0.2">
      <c r="A12" s="36" t="s">
        <v>1137</v>
      </c>
      <c r="B12" s="41" t="s">
        <v>187</v>
      </c>
      <c r="C12" s="34" t="s">
        <v>708</v>
      </c>
      <c r="D12" s="35" t="s">
        <v>1138</v>
      </c>
      <c r="E12" s="36"/>
      <c r="F12" s="36"/>
      <c r="G12" s="36"/>
      <c r="H12" s="36"/>
      <c r="I12" s="36"/>
      <c r="J12" s="36"/>
    </row>
    <row r="13" spans="1:10" ht="26" x14ac:dyDescent="0.2">
      <c r="A13" s="40" t="s">
        <v>1139</v>
      </c>
      <c r="B13" s="47" t="s">
        <v>123</v>
      </c>
      <c r="C13" s="38" t="s">
        <v>1130</v>
      </c>
      <c r="D13" s="39" t="s">
        <v>1140</v>
      </c>
      <c r="E13" s="40"/>
      <c r="F13" s="40"/>
      <c r="G13" s="40"/>
      <c r="H13" s="40"/>
      <c r="I13" s="40"/>
      <c r="J13" s="40"/>
    </row>
    <row r="14" spans="1:10" ht="26" x14ac:dyDescent="0.2">
      <c r="A14" s="36" t="s">
        <v>1141</v>
      </c>
      <c r="B14" s="41" t="s">
        <v>187</v>
      </c>
      <c r="C14" s="34" t="s">
        <v>708</v>
      </c>
      <c r="D14" s="35" t="s">
        <v>1142</v>
      </c>
      <c r="E14" s="36"/>
      <c r="F14" s="36"/>
      <c r="G14" s="36"/>
      <c r="H14" s="36"/>
      <c r="I14" s="36"/>
      <c r="J14" s="36"/>
    </row>
    <row r="16" spans="1:10" x14ac:dyDescent="0.2">
      <c r="A16" s="32" t="s">
        <v>106</v>
      </c>
      <c r="B16" s="32" t="s">
        <v>1143</v>
      </c>
      <c r="C16" s="32"/>
      <c r="D16" s="32"/>
      <c r="E16" s="32"/>
      <c r="F16" s="32"/>
      <c r="G16" s="32"/>
      <c r="H16" s="32"/>
      <c r="I16" s="32"/>
      <c r="J16" s="32"/>
    </row>
    <row r="17" spans="1:10" ht="39" x14ac:dyDescent="0.2">
      <c r="A17" s="33" t="s">
        <v>1144</v>
      </c>
      <c r="B17" s="35" t="s">
        <v>1145</v>
      </c>
      <c r="C17" s="36"/>
      <c r="D17" s="36"/>
      <c r="E17" s="36"/>
      <c r="F17" s="36"/>
      <c r="G17" s="36"/>
      <c r="H17" s="36"/>
      <c r="I17" s="36"/>
      <c r="J17" s="36"/>
    </row>
    <row r="18" spans="1:10" ht="39" x14ac:dyDescent="0.2">
      <c r="A18" s="37" t="s">
        <v>1146</v>
      </c>
      <c r="B18" s="39" t="s">
        <v>1147</v>
      </c>
      <c r="C18" s="40"/>
      <c r="D18" s="40"/>
      <c r="E18" s="40"/>
      <c r="F18" s="40"/>
      <c r="G18" s="40"/>
      <c r="H18" s="40"/>
      <c r="I18" s="40"/>
      <c r="J18" s="40"/>
    </row>
    <row r="19" spans="1:10" ht="52" x14ac:dyDescent="0.2">
      <c r="A19" s="33" t="s">
        <v>1148</v>
      </c>
      <c r="B19" s="35" t="s">
        <v>1149</v>
      </c>
      <c r="C19" s="36"/>
      <c r="D19" s="36"/>
      <c r="E19" s="36"/>
      <c r="F19" s="36"/>
      <c r="G19" s="36"/>
      <c r="H19" s="36"/>
      <c r="I19" s="36"/>
      <c r="J19" s="36"/>
    </row>
    <row r="20" spans="1:10" ht="39" x14ac:dyDescent="0.2">
      <c r="A20" s="37" t="s">
        <v>1150</v>
      </c>
      <c r="B20" s="39" t="s">
        <v>1151</v>
      </c>
      <c r="C20" s="40"/>
      <c r="D20" s="40"/>
      <c r="E20" s="40"/>
      <c r="F20" s="40"/>
      <c r="G20" s="40"/>
      <c r="H20" s="40"/>
      <c r="I20" s="40"/>
      <c r="J20" s="40"/>
    </row>
    <row r="21" spans="1:10" ht="52" x14ac:dyDescent="0.2">
      <c r="A21" s="33" t="s">
        <v>1152</v>
      </c>
      <c r="B21" s="35" t="s">
        <v>1153</v>
      </c>
      <c r="C21" s="36"/>
      <c r="D21" s="36"/>
      <c r="E21" s="36"/>
      <c r="F21" s="36"/>
      <c r="G21" s="36"/>
      <c r="H21" s="36"/>
      <c r="I21" s="36"/>
      <c r="J21" s="36"/>
    </row>
    <row r="22" spans="1:10" ht="52" x14ac:dyDescent="0.2">
      <c r="A22" s="37" t="s">
        <v>1154</v>
      </c>
      <c r="B22" s="39" t="s">
        <v>1155</v>
      </c>
      <c r="C22" s="40"/>
      <c r="D22" s="40"/>
      <c r="E22" s="40"/>
      <c r="F22" s="40"/>
      <c r="G22" s="40"/>
      <c r="H22" s="40"/>
      <c r="I22" s="40"/>
      <c r="J22" s="40"/>
    </row>
    <row r="23" spans="1:10" ht="52" x14ac:dyDescent="0.2">
      <c r="A23" s="33" t="s">
        <v>1156</v>
      </c>
      <c r="B23" s="35" t="s">
        <v>1157</v>
      </c>
      <c r="C23" s="36"/>
      <c r="D23" s="36"/>
      <c r="E23" s="36"/>
      <c r="F23" s="36"/>
      <c r="G23" s="36"/>
      <c r="H23" s="36"/>
      <c r="I23" s="36"/>
      <c r="J23" s="36"/>
    </row>
    <row r="24" spans="1:10" ht="39" x14ac:dyDescent="0.2">
      <c r="A24" s="37" t="s">
        <v>1158</v>
      </c>
      <c r="B24" s="39" t="s">
        <v>1159</v>
      </c>
      <c r="C24" s="40"/>
      <c r="D24" s="40"/>
      <c r="E24" s="40"/>
      <c r="F24" s="40"/>
      <c r="G24" s="40"/>
      <c r="H24" s="40"/>
      <c r="I24" s="40"/>
      <c r="J24" s="40"/>
    </row>
    <row r="27" spans="1:10" x14ac:dyDescent="0.2">
      <c r="A27" s="113" t="s">
        <v>1160</v>
      </c>
      <c r="B27" s="113"/>
      <c r="C27" s="113"/>
      <c r="D27" s="113"/>
      <c r="E27" s="113"/>
      <c r="F27" s="113"/>
      <c r="G27" s="113"/>
      <c r="H27" s="113"/>
      <c r="I27" s="113"/>
      <c r="J27" s="113"/>
    </row>
    <row r="28" spans="1:10" x14ac:dyDescent="0.2">
      <c r="A28" s="119" t="s">
        <v>1161</v>
      </c>
      <c r="B28" s="119"/>
      <c r="C28" s="119"/>
      <c r="D28" s="119"/>
      <c r="E28" s="119"/>
      <c r="F28" s="119"/>
      <c r="G28" s="119"/>
      <c r="H28" s="119"/>
      <c r="I28" s="119"/>
      <c r="J28" s="119"/>
    </row>
    <row r="29" spans="1:10" x14ac:dyDescent="0.2">
      <c r="A29" s="32" t="s">
        <v>63</v>
      </c>
      <c r="B29" s="32" t="s">
        <v>1143</v>
      </c>
      <c r="C29" s="32" t="s">
        <v>323</v>
      </c>
      <c r="D29" s="32" t="s">
        <v>69</v>
      </c>
      <c r="E29" s="32"/>
      <c r="F29" s="32"/>
      <c r="G29" s="32"/>
      <c r="H29" s="32"/>
      <c r="I29" s="32"/>
      <c r="J29" s="32"/>
    </row>
    <row r="30" spans="1:10" ht="28" x14ac:dyDescent="0.2">
      <c r="A30" s="33" t="s">
        <v>82</v>
      </c>
      <c r="B30" s="36" t="s">
        <v>1162</v>
      </c>
      <c r="C30" s="34" t="s">
        <v>1163</v>
      </c>
      <c r="D30" s="35" t="s">
        <v>1164</v>
      </c>
      <c r="E30" s="36"/>
      <c r="F30" s="36"/>
      <c r="G30" s="36"/>
      <c r="H30" s="36"/>
      <c r="I30" s="36"/>
      <c r="J30" s="36"/>
    </row>
    <row r="31" spans="1:10" ht="42" x14ac:dyDescent="0.2">
      <c r="A31" s="37" t="s">
        <v>1165</v>
      </c>
      <c r="B31" s="40" t="s">
        <v>1166</v>
      </c>
      <c r="C31" s="38" t="s">
        <v>708</v>
      </c>
      <c r="D31" s="39" t="s">
        <v>1167</v>
      </c>
      <c r="E31" s="40"/>
      <c r="F31" s="40"/>
      <c r="G31" s="40"/>
      <c r="H31" s="40"/>
      <c r="I31" s="40"/>
      <c r="J31" s="40"/>
    </row>
    <row r="32" spans="1:10" ht="28" x14ac:dyDescent="0.2">
      <c r="A32" s="33" t="s">
        <v>1168</v>
      </c>
      <c r="B32" s="36" t="s">
        <v>1169</v>
      </c>
      <c r="C32" s="34" t="s">
        <v>708</v>
      </c>
      <c r="D32" s="35" t="s">
        <v>1170</v>
      </c>
      <c r="E32" s="36"/>
      <c r="F32" s="36"/>
      <c r="G32" s="36"/>
      <c r="H32" s="36"/>
      <c r="I32" s="36"/>
      <c r="J32" s="36"/>
    </row>
    <row r="33" spans="1:10" ht="28" x14ac:dyDescent="0.2">
      <c r="A33" s="37" t="s">
        <v>1171</v>
      </c>
      <c r="B33" s="40" t="s">
        <v>1172</v>
      </c>
      <c r="C33" s="38" t="s">
        <v>708</v>
      </c>
      <c r="D33" s="39" t="s">
        <v>1173</v>
      </c>
      <c r="E33" s="40"/>
      <c r="F33" s="40"/>
      <c r="G33" s="40"/>
      <c r="H33" s="40"/>
      <c r="I33" s="40"/>
      <c r="J33" s="40"/>
    </row>
    <row r="34" spans="1:10" ht="28" x14ac:dyDescent="0.2">
      <c r="A34" s="33" t="s">
        <v>1174</v>
      </c>
      <c r="B34" s="36" t="s">
        <v>1175</v>
      </c>
      <c r="C34" s="34" t="s">
        <v>708</v>
      </c>
      <c r="D34" s="35" t="s">
        <v>1176</v>
      </c>
      <c r="E34" s="36"/>
      <c r="F34" s="36"/>
      <c r="G34" s="36"/>
      <c r="H34" s="36"/>
      <c r="I34" s="36"/>
      <c r="J34" s="36"/>
    </row>
    <row r="35" spans="1:10" ht="28" x14ac:dyDescent="0.2">
      <c r="A35" s="37" t="s">
        <v>1177</v>
      </c>
      <c r="B35" s="40" t="s">
        <v>1178</v>
      </c>
      <c r="C35" s="38" t="s">
        <v>708</v>
      </c>
      <c r="D35" s="39" t="s">
        <v>1179</v>
      </c>
      <c r="E35" s="40"/>
      <c r="F35" s="40"/>
      <c r="G35" s="40"/>
      <c r="H35" s="40"/>
      <c r="I35" s="40"/>
      <c r="J35" s="40"/>
    </row>
    <row r="36" spans="1:10" ht="28" x14ac:dyDescent="0.2">
      <c r="A36" s="33" t="s">
        <v>1180</v>
      </c>
      <c r="B36" s="36" t="s">
        <v>1181</v>
      </c>
      <c r="C36" s="34" t="s">
        <v>708</v>
      </c>
      <c r="D36" s="35" t="s">
        <v>1182</v>
      </c>
      <c r="E36" s="36"/>
      <c r="F36" s="36"/>
      <c r="G36" s="36"/>
      <c r="H36" s="36"/>
      <c r="I36" s="36"/>
      <c r="J36" s="36"/>
    </row>
    <row r="37" spans="1:10" ht="28" x14ac:dyDescent="0.2">
      <c r="A37" s="37" t="s">
        <v>1183</v>
      </c>
      <c r="B37" s="40" t="s">
        <v>1184</v>
      </c>
      <c r="C37" s="38" t="s">
        <v>708</v>
      </c>
      <c r="D37" s="39" t="s">
        <v>1185</v>
      </c>
      <c r="E37" s="40"/>
      <c r="F37" s="40"/>
      <c r="G37" s="40"/>
      <c r="H37" s="40"/>
      <c r="I37" s="40"/>
      <c r="J37" s="40"/>
    </row>
    <row r="40" spans="1:10" x14ac:dyDescent="0.2">
      <c r="A40" s="113" t="s">
        <v>1186</v>
      </c>
      <c r="B40" s="113"/>
      <c r="C40" s="113"/>
      <c r="D40" s="113"/>
      <c r="E40" s="113"/>
      <c r="F40" s="113"/>
      <c r="G40" s="113"/>
      <c r="H40" s="113"/>
      <c r="I40" s="113"/>
      <c r="J40" s="113"/>
    </row>
    <row r="41" spans="1:10" x14ac:dyDescent="0.2">
      <c r="A41" s="119" t="s">
        <v>1187</v>
      </c>
      <c r="B41" s="119"/>
      <c r="C41" s="119"/>
      <c r="D41" s="119"/>
      <c r="E41" s="119"/>
      <c r="F41" s="119"/>
      <c r="G41" s="119"/>
      <c r="H41" s="119"/>
      <c r="I41" s="119"/>
      <c r="J41" s="119"/>
    </row>
    <row r="42" spans="1:10" x14ac:dyDescent="0.2">
      <c r="A42" s="32" t="s">
        <v>1188</v>
      </c>
      <c r="B42" s="32" t="s">
        <v>361</v>
      </c>
      <c r="C42" s="32" t="s">
        <v>362</v>
      </c>
      <c r="D42" s="32" t="s">
        <v>69</v>
      </c>
      <c r="E42" s="32"/>
      <c r="F42" s="32"/>
      <c r="G42" s="32"/>
      <c r="H42" s="32"/>
      <c r="I42" s="32"/>
      <c r="J42" s="32"/>
    </row>
    <row r="43" spans="1:10" ht="28" x14ac:dyDescent="0.2">
      <c r="A43" s="36" t="s">
        <v>1189</v>
      </c>
      <c r="B43" s="34" t="s">
        <v>1190</v>
      </c>
      <c r="C43" s="34" t="s">
        <v>880</v>
      </c>
      <c r="D43" s="35" t="s">
        <v>1191</v>
      </c>
      <c r="E43" s="36"/>
      <c r="F43" s="36"/>
      <c r="G43" s="36"/>
      <c r="H43" s="36"/>
      <c r="I43" s="36"/>
      <c r="J43" s="36"/>
    </row>
    <row r="44" spans="1:10" ht="28" x14ac:dyDescent="0.2">
      <c r="A44" s="40" t="s">
        <v>1192</v>
      </c>
      <c r="B44" s="38" t="s">
        <v>880</v>
      </c>
      <c r="C44" s="38" t="s">
        <v>864</v>
      </c>
      <c r="D44" s="39" t="s">
        <v>1193</v>
      </c>
      <c r="E44" s="40"/>
      <c r="F44" s="40"/>
      <c r="G44" s="40"/>
      <c r="H44" s="40"/>
      <c r="I44" s="40"/>
      <c r="J44" s="40"/>
    </row>
    <row r="45" spans="1:10" ht="28" x14ac:dyDescent="0.2">
      <c r="A45" s="36" t="s">
        <v>1194</v>
      </c>
      <c r="B45" s="34" t="s">
        <v>864</v>
      </c>
      <c r="C45" s="34" t="s">
        <v>1195</v>
      </c>
      <c r="D45" s="35" t="s">
        <v>1196</v>
      </c>
      <c r="E45" s="36"/>
      <c r="F45" s="36"/>
      <c r="G45" s="36"/>
      <c r="H45" s="36"/>
      <c r="I45" s="36"/>
      <c r="J45" s="36"/>
    </row>
    <row r="46" spans="1:10" ht="26" x14ac:dyDescent="0.2">
      <c r="A46" s="40" t="s">
        <v>1197</v>
      </c>
      <c r="B46" s="38" t="s">
        <v>1190</v>
      </c>
      <c r="C46" s="38" t="s">
        <v>880</v>
      </c>
      <c r="D46" s="39" t="s">
        <v>1198</v>
      </c>
      <c r="E46" s="40"/>
      <c r="F46" s="40"/>
      <c r="G46" s="40"/>
      <c r="H46" s="40"/>
      <c r="I46" s="40"/>
      <c r="J46" s="40"/>
    </row>
    <row r="47" spans="1:10" ht="39" x14ac:dyDescent="0.2">
      <c r="A47" s="36" t="s">
        <v>1199</v>
      </c>
      <c r="B47" s="34" t="s">
        <v>1190</v>
      </c>
      <c r="C47" s="34" t="s">
        <v>1200</v>
      </c>
      <c r="D47" s="35" t="s">
        <v>1201</v>
      </c>
      <c r="E47" s="36"/>
      <c r="F47" s="36"/>
      <c r="G47" s="36"/>
      <c r="H47" s="36"/>
      <c r="I47" s="36"/>
      <c r="J47" s="36"/>
    </row>
    <row r="48" spans="1:10" x14ac:dyDescent="0.2">
      <c r="A48" s="40" t="s">
        <v>1202</v>
      </c>
      <c r="B48" s="38" t="s">
        <v>1190</v>
      </c>
      <c r="C48" s="38" t="s">
        <v>1200</v>
      </c>
      <c r="D48" s="39" t="s">
        <v>1203</v>
      </c>
      <c r="E48" s="40"/>
      <c r="F48" s="40"/>
      <c r="G48" s="40"/>
      <c r="H48" s="40"/>
      <c r="I48" s="40"/>
      <c r="J48" s="40"/>
    </row>
    <row r="49" spans="1:10" x14ac:dyDescent="0.2">
      <c r="A49" s="36" t="s">
        <v>1204</v>
      </c>
      <c r="B49" s="34" t="s">
        <v>884</v>
      </c>
      <c r="C49" s="34" t="s">
        <v>861</v>
      </c>
      <c r="D49" s="35" t="s">
        <v>1205</v>
      </c>
      <c r="E49" s="36"/>
      <c r="F49" s="36"/>
      <c r="G49" s="36"/>
      <c r="H49" s="36"/>
      <c r="I49" s="36"/>
      <c r="J49" s="36"/>
    </row>
    <row r="50" spans="1:10" x14ac:dyDescent="0.2">
      <c r="A50" s="40" t="s">
        <v>1206</v>
      </c>
      <c r="B50" s="38" t="s">
        <v>884</v>
      </c>
      <c r="C50" s="38" t="s">
        <v>861</v>
      </c>
      <c r="D50" s="39" t="s">
        <v>1207</v>
      </c>
      <c r="E50" s="40"/>
      <c r="F50" s="40"/>
      <c r="G50" s="40"/>
      <c r="H50" s="40"/>
      <c r="I50" s="40"/>
      <c r="J50" s="40"/>
    </row>
    <row r="51" spans="1:10" ht="26" x14ac:dyDescent="0.2">
      <c r="A51" s="36" t="s">
        <v>1208</v>
      </c>
      <c r="B51" s="34" t="s">
        <v>871</v>
      </c>
      <c r="C51" s="34" t="s">
        <v>949</v>
      </c>
      <c r="D51" s="35" t="s">
        <v>1209</v>
      </c>
      <c r="E51" s="36"/>
      <c r="F51" s="36"/>
      <c r="G51" s="36"/>
      <c r="H51" s="36"/>
      <c r="I51" s="36"/>
      <c r="J51" s="36"/>
    </row>
    <row r="54" spans="1:10" x14ac:dyDescent="0.2">
      <c r="A54" s="113" t="s">
        <v>1210</v>
      </c>
      <c r="B54" s="113"/>
      <c r="C54" s="113"/>
      <c r="D54" s="113"/>
      <c r="E54" s="113"/>
      <c r="F54" s="113"/>
      <c r="G54" s="113"/>
      <c r="H54" s="113"/>
      <c r="I54" s="113"/>
      <c r="J54" s="113"/>
    </row>
    <row r="55" spans="1:10" x14ac:dyDescent="0.2">
      <c r="A55" s="119" t="s">
        <v>1211</v>
      </c>
      <c r="B55" s="119"/>
      <c r="C55" s="119"/>
      <c r="D55" s="119"/>
      <c r="E55" s="119"/>
      <c r="F55" s="119"/>
      <c r="G55" s="119"/>
      <c r="H55" s="119"/>
      <c r="I55" s="119"/>
      <c r="J55" s="119"/>
    </row>
    <row r="56" spans="1:10" x14ac:dyDescent="0.2">
      <c r="A56" s="32" t="s">
        <v>63</v>
      </c>
      <c r="B56" s="32" t="s">
        <v>361</v>
      </c>
      <c r="C56" s="32" t="s">
        <v>362</v>
      </c>
      <c r="D56" s="32" t="s">
        <v>69</v>
      </c>
      <c r="E56" s="32"/>
      <c r="F56" s="32"/>
      <c r="G56" s="32"/>
      <c r="H56" s="32"/>
      <c r="I56" s="32"/>
      <c r="J56" s="32"/>
    </row>
    <row r="57" spans="1:10" ht="39" x14ac:dyDescent="0.2">
      <c r="A57" s="36" t="s">
        <v>882</v>
      </c>
      <c r="B57" s="34" t="s">
        <v>1190</v>
      </c>
      <c r="C57" s="34" t="s">
        <v>1200</v>
      </c>
      <c r="D57" s="35" t="s">
        <v>1212</v>
      </c>
      <c r="E57" s="36"/>
      <c r="F57" s="36"/>
      <c r="G57" s="36"/>
      <c r="H57" s="36"/>
      <c r="I57" s="36"/>
      <c r="J57" s="36"/>
    </row>
    <row r="58" spans="1:10" ht="26" x14ac:dyDescent="0.2">
      <c r="A58" s="40" t="s">
        <v>1213</v>
      </c>
      <c r="B58" s="38" t="s">
        <v>1190</v>
      </c>
      <c r="C58" s="38" t="s">
        <v>880</v>
      </c>
      <c r="D58" s="39" t="s">
        <v>1214</v>
      </c>
      <c r="E58" s="40"/>
      <c r="F58" s="40"/>
      <c r="G58" s="40"/>
      <c r="H58" s="40"/>
      <c r="I58" s="40"/>
      <c r="J58" s="40"/>
    </row>
    <row r="59" spans="1:10" x14ac:dyDescent="0.2">
      <c r="A59" s="36" t="s">
        <v>1215</v>
      </c>
      <c r="B59" s="34" t="s">
        <v>874</v>
      </c>
      <c r="C59" s="34" t="s">
        <v>871</v>
      </c>
      <c r="D59" s="35" t="s">
        <v>1216</v>
      </c>
      <c r="E59" s="36"/>
      <c r="F59" s="36"/>
      <c r="G59" s="36"/>
      <c r="H59" s="36"/>
      <c r="I59" s="36"/>
      <c r="J59" s="36"/>
    </row>
    <row r="61" spans="1:10" x14ac:dyDescent="0.2">
      <c r="A61" s="112" t="s">
        <v>1217</v>
      </c>
      <c r="B61" s="112"/>
      <c r="C61" s="112"/>
      <c r="D61" s="112"/>
      <c r="E61" s="112"/>
      <c r="F61" s="112"/>
      <c r="G61" s="112"/>
      <c r="H61" s="112"/>
      <c r="I61" s="112"/>
      <c r="J61" s="112"/>
    </row>
  </sheetData>
  <mergeCells count="12">
    <mergeCell ref="A1:J1"/>
    <mergeCell ref="A2:J2"/>
    <mergeCell ref="A3:J3"/>
    <mergeCell ref="A5:J5"/>
    <mergeCell ref="A6:J6"/>
    <mergeCell ref="A55:J55"/>
    <mergeCell ref="A61:J61"/>
    <mergeCell ref="A27:J27"/>
    <mergeCell ref="A28:J28"/>
    <mergeCell ref="A40:J40"/>
    <mergeCell ref="A41:J41"/>
    <mergeCell ref="A54:J54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40"/>
  <sheetViews>
    <sheetView showGridLines="0" tabSelected="1" zoomScaleNormal="100" workbookViewId="0">
      <pane ySplit="4" topLeftCell="A5" activePane="bottomLeft" state="frozen"/>
      <selection pane="bottomLeft" activeCell="I31" sqref="I3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18" x14ac:dyDescent="0.2">
      <c r="A1" s="53" t="s">
        <v>59</v>
      </c>
      <c r="B1" s="53"/>
      <c r="C1" s="53"/>
      <c r="D1" s="53"/>
      <c r="E1" s="53"/>
      <c r="F1" s="53"/>
    </row>
    <row r="2" spans="1:8" ht="16" x14ac:dyDescent="0.2">
      <c r="A2" s="54" t="s">
        <v>1218</v>
      </c>
      <c r="B2" s="54"/>
      <c r="C2" s="54"/>
      <c r="D2" s="54"/>
      <c r="E2" s="54"/>
      <c r="F2" s="54"/>
    </row>
    <row r="3" spans="1:8" x14ac:dyDescent="0.2">
      <c r="A3" s="55" t="s">
        <v>1219</v>
      </c>
      <c r="B3" s="55"/>
      <c r="C3" s="55"/>
      <c r="D3" s="55"/>
      <c r="E3" s="55"/>
      <c r="F3" s="55"/>
    </row>
    <row r="5" spans="1:8" x14ac:dyDescent="0.2">
      <c r="A5" s="50" t="s">
        <v>1220</v>
      </c>
      <c r="B5" s="50"/>
      <c r="C5" s="50"/>
      <c r="D5" s="50"/>
      <c r="E5" s="50"/>
      <c r="F5" s="50"/>
    </row>
    <row r="6" spans="1:8" x14ac:dyDescent="0.2">
      <c r="A6" s="3" t="s">
        <v>322</v>
      </c>
      <c r="B6" s="3" t="s">
        <v>1221</v>
      </c>
      <c r="C6" s="3" t="s">
        <v>82</v>
      </c>
      <c r="D6" s="3" t="s">
        <v>69</v>
      </c>
      <c r="E6" s="3"/>
      <c r="F6" s="3"/>
    </row>
    <row r="7" spans="1:8" x14ac:dyDescent="0.2">
      <c r="A7" s="4" t="s">
        <v>1222</v>
      </c>
      <c r="B7" s="5" t="s">
        <v>1223</v>
      </c>
      <c r="C7" s="9">
        <v>2500</v>
      </c>
      <c r="D7" s="5" t="s">
        <v>1224</v>
      </c>
      <c r="E7" s="5"/>
      <c r="F7" s="5"/>
    </row>
    <row r="8" spans="1:8" x14ac:dyDescent="0.2">
      <c r="A8" s="6" t="s">
        <v>547</v>
      </c>
      <c r="B8" s="7" t="s">
        <v>1225</v>
      </c>
      <c r="C8" s="10">
        <v>5000</v>
      </c>
      <c r="D8" s="7" t="s">
        <v>1226</v>
      </c>
      <c r="E8" s="7"/>
      <c r="F8" s="7"/>
    </row>
    <row r="9" spans="1:8" x14ac:dyDescent="0.2">
      <c r="A9" s="4" t="s">
        <v>1227</v>
      </c>
      <c r="B9" s="5" t="s">
        <v>1228</v>
      </c>
      <c r="C9" s="9">
        <v>7500</v>
      </c>
      <c r="D9" s="5" t="s">
        <v>1229</v>
      </c>
      <c r="E9" s="5"/>
      <c r="F9" s="5"/>
    </row>
    <row r="10" spans="1:8" x14ac:dyDescent="0.2">
      <c r="A10" s="51"/>
      <c r="B10" s="51"/>
      <c r="C10" s="51"/>
      <c r="D10" s="51"/>
      <c r="E10" s="51"/>
      <c r="F10" s="51"/>
      <c r="G10" s="51"/>
      <c r="H10" s="51"/>
    </row>
    <row r="11" spans="1:8" x14ac:dyDescent="0.2">
      <c r="A11" s="50" t="s">
        <v>1230</v>
      </c>
      <c r="B11" s="50"/>
      <c r="C11" s="50"/>
      <c r="D11" s="50"/>
      <c r="E11" s="50"/>
      <c r="F11" s="50"/>
    </row>
    <row r="12" spans="1:8" x14ac:dyDescent="0.2">
      <c r="A12" s="3" t="s">
        <v>1231</v>
      </c>
      <c r="B12" s="3" t="s">
        <v>361</v>
      </c>
      <c r="C12" s="3" t="s">
        <v>362</v>
      </c>
      <c r="D12" s="3" t="s">
        <v>69</v>
      </c>
      <c r="E12" s="3"/>
      <c r="F12" s="3"/>
    </row>
    <row r="13" spans="1:8" x14ac:dyDescent="0.2">
      <c r="A13" s="4" t="s">
        <v>1232</v>
      </c>
      <c r="B13" s="9">
        <v>2000</v>
      </c>
      <c r="C13" s="9">
        <v>6000</v>
      </c>
      <c r="D13" s="5" t="s">
        <v>1233</v>
      </c>
      <c r="E13" s="5"/>
      <c r="F13" s="5"/>
    </row>
    <row r="14" spans="1:8" x14ac:dyDescent="0.2">
      <c r="A14" s="6" t="s">
        <v>1234</v>
      </c>
      <c r="B14" s="10">
        <v>2000</v>
      </c>
      <c r="C14" s="10">
        <v>6000</v>
      </c>
      <c r="D14" s="7" t="s">
        <v>1235</v>
      </c>
      <c r="E14" s="7"/>
      <c r="F14" s="7"/>
    </row>
    <row r="15" spans="1:8" x14ac:dyDescent="0.2">
      <c r="A15" s="51"/>
      <c r="B15" s="51"/>
      <c r="C15" s="51"/>
      <c r="D15" s="51"/>
      <c r="E15" s="51"/>
      <c r="F15" s="51"/>
      <c r="G15" s="51"/>
      <c r="H15" s="51"/>
    </row>
    <row r="16" spans="1:8" x14ac:dyDescent="0.2">
      <c r="A16" s="50" t="s">
        <v>1236</v>
      </c>
      <c r="B16" s="50"/>
      <c r="C16" s="50"/>
      <c r="D16" s="50"/>
      <c r="E16" s="50"/>
      <c r="F16" s="50"/>
    </row>
    <row r="17" spans="1:8" x14ac:dyDescent="0.2">
      <c r="A17" s="3" t="s">
        <v>322</v>
      </c>
      <c r="B17" s="3" t="s">
        <v>82</v>
      </c>
      <c r="C17" s="3" t="s">
        <v>69</v>
      </c>
      <c r="D17" s="3"/>
      <c r="E17" s="3"/>
      <c r="F17" s="3"/>
    </row>
    <row r="18" spans="1:8" x14ac:dyDescent="0.2">
      <c r="A18" s="4" t="s">
        <v>1237</v>
      </c>
      <c r="B18" s="9">
        <v>1500</v>
      </c>
      <c r="C18" s="5"/>
      <c r="D18" s="5"/>
      <c r="E18" s="5"/>
      <c r="F18" s="5"/>
    </row>
    <row r="19" spans="1:8" x14ac:dyDescent="0.2">
      <c r="A19" s="6" t="s">
        <v>1238</v>
      </c>
      <c r="B19" s="10">
        <v>3500</v>
      </c>
      <c r="C19" s="7"/>
      <c r="D19" s="7"/>
      <c r="E19" s="7"/>
      <c r="F19" s="7"/>
    </row>
    <row r="20" spans="1:8" x14ac:dyDescent="0.2">
      <c r="A20" s="4" t="s">
        <v>1239</v>
      </c>
      <c r="B20" s="9">
        <v>5000</v>
      </c>
      <c r="C20" s="5" t="s">
        <v>513</v>
      </c>
      <c r="D20" s="5"/>
      <c r="E20" s="5"/>
      <c r="F20" s="5"/>
    </row>
    <row r="21" spans="1:8" x14ac:dyDescent="0.2">
      <c r="A21" s="6" t="s">
        <v>397</v>
      </c>
      <c r="B21" s="10">
        <v>2500</v>
      </c>
      <c r="C21" s="7"/>
      <c r="D21" s="7"/>
      <c r="E21" s="7"/>
      <c r="F21" s="7"/>
    </row>
    <row r="22" spans="1:8" x14ac:dyDescent="0.2">
      <c r="A22" s="51"/>
      <c r="B22" s="51"/>
      <c r="C22" s="51"/>
      <c r="D22" s="51"/>
      <c r="E22" s="51"/>
      <c r="F22" s="51"/>
      <c r="G22" s="51"/>
      <c r="H22" s="51"/>
    </row>
    <row r="23" spans="1:8" x14ac:dyDescent="0.2">
      <c r="A23" s="50" t="s">
        <v>1240</v>
      </c>
      <c r="B23" s="50"/>
      <c r="C23" s="50"/>
      <c r="D23" s="50"/>
      <c r="E23" s="50"/>
      <c r="F23" s="50"/>
    </row>
    <row r="24" spans="1:8" x14ac:dyDescent="0.2">
      <c r="A24" s="3" t="s">
        <v>1241</v>
      </c>
      <c r="B24" s="3" t="s">
        <v>82</v>
      </c>
      <c r="C24" s="3" t="s">
        <v>69</v>
      </c>
      <c r="D24" s="3"/>
      <c r="E24" s="3"/>
      <c r="F24" s="3"/>
    </row>
    <row r="25" spans="1:8" x14ac:dyDescent="0.2">
      <c r="A25" s="4" t="s">
        <v>1242</v>
      </c>
      <c r="B25" s="9">
        <v>1500</v>
      </c>
      <c r="C25" s="5"/>
      <c r="D25" s="5"/>
      <c r="E25" s="5"/>
      <c r="F25" s="5"/>
    </row>
    <row r="26" spans="1:8" x14ac:dyDescent="0.2">
      <c r="A26" s="6" t="s">
        <v>1243</v>
      </c>
      <c r="B26" s="10">
        <v>3500</v>
      </c>
      <c r="C26" s="7"/>
      <c r="D26" s="7"/>
      <c r="E26" s="7"/>
      <c r="F26" s="7"/>
    </row>
    <row r="27" spans="1:8" x14ac:dyDescent="0.2">
      <c r="A27" s="4" t="s">
        <v>1244</v>
      </c>
      <c r="B27" s="9">
        <v>5000</v>
      </c>
      <c r="C27" s="5"/>
      <c r="D27" s="5"/>
      <c r="E27" s="5"/>
      <c r="F27" s="5"/>
    </row>
    <row r="28" spans="1:8" x14ac:dyDescent="0.2">
      <c r="A28" s="51"/>
      <c r="B28" s="51"/>
      <c r="C28" s="51"/>
      <c r="D28" s="51"/>
      <c r="E28" s="51"/>
      <c r="F28" s="51"/>
      <c r="G28" s="51"/>
      <c r="H28" s="51"/>
    </row>
    <row r="29" spans="1:8" x14ac:dyDescent="0.2">
      <c r="A29" s="50" t="s">
        <v>1245</v>
      </c>
      <c r="B29" s="50"/>
      <c r="C29" s="50"/>
      <c r="D29" s="50"/>
      <c r="E29" s="50"/>
      <c r="F29" s="50"/>
    </row>
    <row r="30" spans="1:8" x14ac:dyDescent="0.2">
      <c r="A30" s="3" t="s">
        <v>63</v>
      </c>
      <c r="B30" s="3" t="s">
        <v>238</v>
      </c>
      <c r="C30" s="3" t="s">
        <v>239</v>
      </c>
      <c r="D30" s="3" t="s">
        <v>240</v>
      </c>
      <c r="E30" s="3" t="s">
        <v>69</v>
      </c>
      <c r="F30" s="3"/>
    </row>
    <row r="31" spans="1:8" x14ac:dyDescent="0.2">
      <c r="A31" s="4" t="s">
        <v>656</v>
      </c>
      <c r="B31" s="9">
        <v>2500</v>
      </c>
      <c r="C31" s="9">
        <v>10000</v>
      </c>
      <c r="D31" s="5" t="s">
        <v>245</v>
      </c>
      <c r="E31" s="5"/>
      <c r="F31" s="5"/>
    </row>
    <row r="32" spans="1:8" x14ac:dyDescent="0.2">
      <c r="A32" s="6" t="s">
        <v>1246</v>
      </c>
      <c r="B32" s="10">
        <v>10000</v>
      </c>
      <c r="C32" s="10">
        <v>50000</v>
      </c>
      <c r="D32" s="7" t="s">
        <v>92</v>
      </c>
      <c r="E32" s="7"/>
      <c r="F32" s="7"/>
    </row>
    <row r="33" spans="1:8" x14ac:dyDescent="0.2">
      <c r="A33" s="4" t="s">
        <v>1247</v>
      </c>
      <c r="B33" s="9">
        <v>5000</v>
      </c>
      <c r="C33" s="9">
        <v>25000</v>
      </c>
      <c r="D33" s="5" t="s">
        <v>1248</v>
      </c>
      <c r="E33" s="5"/>
      <c r="F33" s="5"/>
    </row>
    <row r="34" spans="1:8" x14ac:dyDescent="0.2">
      <c r="A34" s="6" t="s">
        <v>1249</v>
      </c>
      <c r="B34" s="10">
        <v>2500</v>
      </c>
      <c r="C34" s="10">
        <v>10000</v>
      </c>
      <c r="D34" s="7" t="s">
        <v>245</v>
      </c>
      <c r="E34" s="7"/>
      <c r="F34" s="7"/>
    </row>
    <row r="35" spans="1:8" x14ac:dyDescent="0.2">
      <c r="A35" s="51"/>
      <c r="B35" s="51"/>
      <c r="C35" s="51"/>
      <c r="D35" s="51"/>
      <c r="E35" s="51"/>
      <c r="F35" s="51"/>
      <c r="G35" s="51"/>
      <c r="H35" s="51"/>
    </row>
    <row r="36" spans="1:8" x14ac:dyDescent="0.2">
      <c r="A36" s="52" t="s">
        <v>1250</v>
      </c>
      <c r="B36" s="52"/>
      <c r="C36" s="52"/>
      <c r="D36" s="52"/>
      <c r="E36" s="52"/>
      <c r="F36" s="52"/>
    </row>
    <row r="37" spans="1:8" x14ac:dyDescent="0.2">
      <c r="A37" s="48" t="s">
        <v>1251</v>
      </c>
      <c r="B37" s="48"/>
      <c r="C37" s="48"/>
      <c r="D37" s="48"/>
      <c r="E37" s="48"/>
      <c r="F37" s="48"/>
    </row>
    <row r="38" spans="1:8" x14ac:dyDescent="0.2">
      <c r="A38" s="48" t="s">
        <v>1252</v>
      </c>
      <c r="B38" s="48"/>
      <c r="C38" s="48"/>
      <c r="D38" s="48"/>
      <c r="E38" s="48"/>
      <c r="F38" s="48"/>
    </row>
    <row r="39" spans="1:8" x14ac:dyDescent="0.2">
      <c r="A39" s="48" t="s">
        <v>1253</v>
      </c>
      <c r="B39" s="48"/>
      <c r="C39" s="48"/>
      <c r="D39" s="48"/>
      <c r="E39" s="48"/>
      <c r="F39" s="48"/>
    </row>
    <row r="40" spans="1:8" x14ac:dyDescent="0.2">
      <c r="A40" s="49" t="s">
        <v>208</v>
      </c>
      <c r="B40" s="49"/>
      <c r="C40" s="49"/>
      <c r="D40" s="49"/>
      <c r="E40" s="49"/>
      <c r="F40" s="49"/>
    </row>
  </sheetData>
  <mergeCells count="18">
    <mergeCell ref="A1:F1"/>
    <mergeCell ref="A2:F2"/>
    <mergeCell ref="A3:F3"/>
    <mergeCell ref="A5:F5"/>
    <mergeCell ref="A10:H10"/>
    <mergeCell ref="A11:F11"/>
    <mergeCell ref="A15:H15"/>
    <mergeCell ref="A16:F16"/>
    <mergeCell ref="A22:H22"/>
    <mergeCell ref="A23:F23"/>
    <mergeCell ref="A38:F38"/>
    <mergeCell ref="A39:F39"/>
    <mergeCell ref="A40:F40"/>
    <mergeCell ref="A28:H28"/>
    <mergeCell ref="A29:F29"/>
    <mergeCell ref="A35:H35"/>
    <mergeCell ref="A36:F36"/>
    <mergeCell ref="A37:F37"/>
  </mergeCells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7"/>
  <sheetViews>
    <sheetView showGridLines="0" zoomScaleNormal="100" workbookViewId="0">
      <pane ySplit="4" topLeftCell="A5" activePane="bottomLeft" state="frozen"/>
      <selection pane="bottomLeft" sqref="A1:XFD1048576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18" x14ac:dyDescent="0.2">
      <c r="A1" s="53" t="s">
        <v>59</v>
      </c>
      <c r="B1" s="53"/>
      <c r="C1" s="53"/>
      <c r="D1" s="53"/>
      <c r="E1" s="53"/>
      <c r="F1" s="53"/>
    </row>
    <row r="2" spans="1:8" ht="16" x14ac:dyDescent="0.2">
      <c r="A2" s="54" t="s">
        <v>1254</v>
      </c>
      <c r="B2" s="54"/>
      <c r="C2" s="54"/>
      <c r="D2" s="54"/>
      <c r="E2" s="54"/>
      <c r="F2" s="54"/>
    </row>
    <row r="3" spans="1:8" x14ac:dyDescent="0.2">
      <c r="A3" s="55" t="s">
        <v>1255</v>
      </c>
      <c r="B3" s="55"/>
      <c r="C3" s="55"/>
      <c r="D3" s="55"/>
      <c r="E3" s="55"/>
      <c r="F3" s="55"/>
    </row>
    <row r="5" spans="1:8" x14ac:dyDescent="0.2">
      <c r="A5" s="50" t="s">
        <v>1256</v>
      </c>
      <c r="B5" s="50"/>
      <c r="C5" s="50"/>
      <c r="D5" s="50"/>
      <c r="E5" s="50"/>
      <c r="F5" s="50"/>
    </row>
    <row r="6" spans="1:8" x14ac:dyDescent="0.2">
      <c r="A6" s="3" t="s">
        <v>1241</v>
      </c>
      <c r="B6" s="3" t="s">
        <v>82</v>
      </c>
      <c r="C6" s="3" t="s">
        <v>69</v>
      </c>
      <c r="D6" s="3"/>
      <c r="E6" s="3"/>
      <c r="F6" s="3"/>
    </row>
    <row r="7" spans="1:8" x14ac:dyDescent="0.2">
      <c r="A7" s="4" t="s">
        <v>1257</v>
      </c>
      <c r="B7" s="9">
        <v>1500</v>
      </c>
      <c r="C7" s="5"/>
      <c r="D7" s="5"/>
      <c r="E7" s="5"/>
      <c r="F7" s="5"/>
    </row>
    <row r="8" spans="1:8" x14ac:dyDescent="0.2">
      <c r="A8" s="6" t="s">
        <v>1258</v>
      </c>
      <c r="B8" s="10">
        <v>3000</v>
      </c>
      <c r="C8" s="7"/>
      <c r="D8" s="7"/>
      <c r="E8" s="7"/>
      <c r="F8" s="7"/>
    </row>
    <row r="9" spans="1:8" x14ac:dyDescent="0.2">
      <c r="A9" s="4" t="s">
        <v>1259</v>
      </c>
      <c r="B9" s="9">
        <v>5000</v>
      </c>
      <c r="C9" s="5"/>
      <c r="D9" s="5"/>
      <c r="E9" s="5"/>
      <c r="F9" s="5"/>
    </row>
    <row r="10" spans="1:8" x14ac:dyDescent="0.2">
      <c r="A10" s="51"/>
      <c r="B10" s="51"/>
      <c r="C10" s="51"/>
      <c r="D10" s="51"/>
      <c r="E10" s="51"/>
      <c r="F10" s="51"/>
      <c r="G10" s="51"/>
      <c r="H10" s="51"/>
    </row>
    <row r="11" spans="1:8" x14ac:dyDescent="0.2">
      <c r="A11" s="50" t="s">
        <v>1260</v>
      </c>
      <c r="B11" s="50"/>
      <c r="C11" s="50"/>
      <c r="D11" s="50"/>
      <c r="E11" s="50"/>
      <c r="F11" s="50"/>
    </row>
    <row r="12" spans="1:8" x14ac:dyDescent="0.2">
      <c r="A12" s="3" t="s">
        <v>1241</v>
      </c>
      <c r="B12" s="3" t="s">
        <v>82</v>
      </c>
      <c r="C12" s="3" t="s">
        <v>69</v>
      </c>
      <c r="D12" s="3"/>
      <c r="E12" s="3"/>
      <c r="F12" s="3"/>
    </row>
    <row r="13" spans="1:8" x14ac:dyDescent="0.2">
      <c r="A13" s="4" t="s">
        <v>1257</v>
      </c>
      <c r="B13" s="9">
        <v>1000</v>
      </c>
      <c r="C13" s="5"/>
      <c r="D13" s="5"/>
      <c r="E13" s="5"/>
      <c r="F13" s="5"/>
    </row>
    <row r="14" spans="1:8" x14ac:dyDescent="0.2">
      <c r="A14" s="6" t="s">
        <v>1258</v>
      </c>
      <c r="B14" s="10">
        <v>2500</v>
      </c>
      <c r="C14" s="7"/>
      <c r="D14" s="7"/>
      <c r="E14" s="7"/>
      <c r="F14" s="7"/>
    </row>
    <row r="15" spans="1:8" x14ac:dyDescent="0.2">
      <c r="A15" s="4" t="s">
        <v>1259</v>
      </c>
      <c r="B15" s="9">
        <v>4000</v>
      </c>
      <c r="C15" s="5"/>
      <c r="D15" s="5"/>
      <c r="E15" s="5"/>
      <c r="F15" s="5"/>
    </row>
    <row r="16" spans="1:8" x14ac:dyDescent="0.2">
      <c r="A16" s="51"/>
      <c r="B16" s="51"/>
      <c r="C16" s="51"/>
      <c r="D16" s="51"/>
      <c r="E16" s="51"/>
      <c r="F16" s="51"/>
      <c r="G16" s="51"/>
      <c r="H16" s="51"/>
    </row>
    <row r="17" spans="1:8" x14ac:dyDescent="0.2">
      <c r="A17" s="50" t="s">
        <v>1261</v>
      </c>
      <c r="B17" s="50"/>
      <c r="C17" s="50"/>
      <c r="D17" s="50"/>
      <c r="E17" s="50"/>
      <c r="F17" s="50"/>
    </row>
    <row r="18" spans="1:8" x14ac:dyDescent="0.2">
      <c r="A18" s="3" t="s">
        <v>322</v>
      </c>
      <c r="B18" s="3" t="s">
        <v>1262</v>
      </c>
      <c r="C18" s="3" t="s">
        <v>82</v>
      </c>
      <c r="D18" s="3" t="s">
        <v>69</v>
      </c>
      <c r="E18" s="3"/>
      <c r="F18" s="3"/>
    </row>
    <row r="19" spans="1:8" x14ac:dyDescent="0.2">
      <c r="A19" s="4" t="s">
        <v>1263</v>
      </c>
      <c r="B19" s="5" t="s">
        <v>1264</v>
      </c>
      <c r="C19" s="9">
        <v>2500</v>
      </c>
      <c r="D19" s="5"/>
      <c r="E19" s="5"/>
      <c r="F19" s="5"/>
    </row>
    <row r="20" spans="1:8" x14ac:dyDescent="0.2">
      <c r="A20" s="6" t="s">
        <v>1265</v>
      </c>
      <c r="B20" s="7" t="s">
        <v>1266</v>
      </c>
      <c r="C20" s="10">
        <v>5500</v>
      </c>
      <c r="D20" s="7"/>
      <c r="E20" s="7"/>
      <c r="F20" s="7"/>
    </row>
    <row r="21" spans="1:8" x14ac:dyDescent="0.2">
      <c r="A21" s="4" t="s">
        <v>1267</v>
      </c>
      <c r="B21" s="5" t="s">
        <v>1268</v>
      </c>
      <c r="C21" s="9">
        <v>8000</v>
      </c>
      <c r="D21" s="5"/>
      <c r="E21" s="5"/>
      <c r="F21" s="5"/>
    </row>
    <row r="22" spans="1:8" x14ac:dyDescent="0.2">
      <c r="A22" s="6" t="s">
        <v>1269</v>
      </c>
      <c r="B22" s="7" t="s">
        <v>1270</v>
      </c>
      <c r="C22" s="10">
        <v>10000</v>
      </c>
      <c r="D22" s="7" t="s">
        <v>1271</v>
      </c>
      <c r="E22" s="7"/>
      <c r="F22" s="7"/>
    </row>
    <row r="23" spans="1:8" x14ac:dyDescent="0.2">
      <c r="A23" s="51"/>
      <c r="B23" s="51"/>
      <c r="C23" s="51"/>
      <c r="D23" s="51"/>
      <c r="E23" s="51"/>
      <c r="F23" s="51"/>
      <c r="G23" s="51"/>
      <c r="H23" s="51"/>
    </row>
    <row r="24" spans="1:8" x14ac:dyDescent="0.2">
      <c r="A24" s="50" t="s">
        <v>1272</v>
      </c>
      <c r="B24" s="50"/>
      <c r="C24" s="50"/>
      <c r="D24" s="50"/>
      <c r="E24" s="50"/>
      <c r="F24" s="50"/>
    </row>
    <row r="25" spans="1:8" x14ac:dyDescent="0.2">
      <c r="A25" s="3" t="s">
        <v>63</v>
      </c>
      <c r="B25" s="3" t="s">
        <v>361</v>
      </c>
      <c r="C25" s="3" t="s">
        <v>362</v>
      </c>
      <c r="D25" s="3" t="s">
        <v>69</v>
      </c>
      <c r="E25" s="3"/>
      <c r="F25" s="3"/>
    </row>
    <row r="26" spans="1:8" x14ac:dyDescent="0.2">
      <c r="A26" s="4" t="s">
        <v>1273</v>
      </c>
      <c r="B26" s="9">
        <v>1500</v>
      </c>
      <c r="C26" s="9">
        <v>5000</v>
      </c>
      <c r="D26" s="5"/>
      <c r="E26" s="5"/>
      <c r="F26" s="5"/>
    </row>
    <row r="27" spans="1:8" x14ac:dyDescent="0.2">
      <c r="A27" s="6" t="s">
        <v>138</v>
      </c>
      <c r="B27" s="10">
        <v>1500</v>
      </c>
      <c r="C27" s="10">
        <v>5000</v>
      </c>
      <c r="D27" s="7"/>
      <c r="E27" s="7"/>
      <c r="F27" s="7"/>
    </row>
    <row r="28" spans="1:8" x14ac:dyDescent="0.2">
      <c r="A28" s="4" t="s">
        <v>1274</v>
      </c>
      <c r="B28" s="9">
        <v>3500</v>
      </c>
      <c r="C28" s="9">
        <v>12500</v>
      </c>
      <c r="D28" s="5" t="s">
        <v>1275</v>
      </c>
      <c r="E28" s="5"/>
      <c r="F28" s="5"/>
    </row>
    <row r="29" spans="1:8" x14ac:dyDescent="0.2">
      <c r="A29" s="6" t="s">
        <v>1276</v>
      </c>
      <c r="B29" s="10">
        <v>5000</v>
      </c>
      <c r="C29" s="10">
        <v>18000</v>
      </c>
      <c r="D29" s="7" t="s">
        <v>1275</v>
      </c>
      <c r="E29" s="7"/>
      <c r="F29" s="7"/>
    </row>
    <row r="30" spans="1:8" x14ac:dyDescent="0.2">
      <c r="A30" s="4" t="s">
        <v>1277</v>
      </c>
      <c r="B30" s="9">
        <v>1000</v>
      </c>
      <c r="C30" s="9">
        <v>4000</v>
      </c>
      <c r="D30" s="5" t="s">
        <v>1278</v>
      </c>
      <c r="E30" s="5"/>
      <c r="F30" s="5"/>
    </row>
    <row r="31" spans="1:8" x14ac:dyDescent="0.2">
      <c r="A31" s="6" t="s">
        <v>1279</v>
      </c>
      <c r="B31" s="10">
        <v>1000</v>
      </c>
      <c r="C31" s="10">
        <v>4000</v>
      </c>
      <c r="D31" s="7"/>
      <c r="E31" s="7"/>
      <c r="F31" s="7"/>
    </row>
    <row r="32" spans="1:8" x14ac:dyDescent="0.2">
      <c r="A32" s="51"/>
      <c r="B32" s="51"/>
      <c r="C32" s="51"/>
      <c r="D32" s="51"/>
      <c r="E32" s="51"/>
      <c r="F32" s="51"/>
      <c r="G32" s="51"/>
      <c r="H32" s="51"/>
    </row>
    <row r="33" spans="1:6" x14ac:dyDescent="0.2">
      <c r="A33" s="52" t="s">
        <v>1280</v>
      </c>
      <c r="B33" s="52"/>
      <c r="C33" s="52"/>
      <c r="D33" s="52"/>
      <c r="E33" s="52"/>
      <c r="F33" s="52"/>
    </row>
    <row r="34" spans="1:6" x14ac:dyDescent="0.2">
      <c r="A34" s="48" t="s">
        <v>1281</v>
      </c>
      <c r="B34" s="48"/>
      <c r="C34" s="48"/>
      <c r="D34" s="48"/>
      <c r="E34" s="48"/>
      <c r="F34" s="48"/>
    </row>
    <row r="35" spans="1:6" x14ac:dyDescent="0.2">
      <c r="A35" s="48" t="s">
        <v>1282</v>
      </c>
      <c r="B35" s="48"/>
      <c r="C35" s="48"/>
      <c r="D35" s="48"/>
      <c r="E35" s="48"/>
      <c r="F35" s="48"/>
    </row>
    <row r="36" spans="1:6" x14ac:dyDescent="0.2">
      <c r="A36" s="48" t="s">
        <v>1283</v>
      </c>
      <c r="B36" s="48"/>
      <c r="C36" s="48"/>
      <c r="D36" s="48"/>
      <c r="E36" s="48"/>
      <c r="F36" s="48"/>
    </row>
    <row r="37" spans="1:6" x14ac:dyDescent="0.2">
      <c r="A37" s="49" t="s">
        <v>208</v>
      </c>
      <c r="B37" s="49"/>
      <c r="C37" s="49"/>
      <c r="D37" s="49"/>
      <c r="E37" s="49"/>
      <c r="F37" s="49"/>
    </row>
  </sheetData>
  <mergeCells count="16">
    <mergeCell ref="A1:F1"/>
    <mergeCell ref="A2:F2"/>
    <mergeCell ref="A3:F3"/>
    <mergeCell ref="A5:F5"/>
    <mergeCell ref="A10:H10"/>
    <mergeCell ref="A11:F11"/>
    <mergeCell ref="A16:H16"/>
    <mergeCell ref="A17:F17"/>
    <mergeCell ref="A23:H23"/>
    <mergeCell ref="A24:F24"/>
    <mergeCell ref="A37:F37"/>
    <mergeCell ref="A32:H32"/>
    <mergeCell ref="A33:F33"/>
    <mergeCell ref="A34:F34"/>
    <mergeCell ref="A35:F35"/>
    <mergeCell ref="A36:F3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1</vt:i4>
      </vt:variant>
    </vt:vector>
  </HeadingPairs>
  <TitlesOfParts>
    <vt:vector size="27" baseType="lpstr">
      <vt:lpstr>Cover</vt:lpstr>
      <vt:lpstr>Essential</vt:lpstr>
      <vt:lpstr>Professional</vt:lpstr>
      <vt:lpstr>Command</vt:lpstr>
      <vt:lpstr>Enterprise</vt:lpstr>
      <vt:lpstr>CAD Integration</vt:lpstr>
      <vt:lpstr>Caller Media</vt:lpstr>
      <vt:lpstr>Supervisor QA</vt:lpstr>
      <vt:lpstr>Incident Command</vt:lpstr>
      <vt:lpstr>Reliability Ops</vt:lpstr>
      <vt:lpstr>Onsite Services</vt:lpstr>
      <vt:lpstr>Training</vt:lpstr>
      <vt:lpstr>Support</vt:lpstr>
      <vt:lpstr>Storage Overages</vt:lpstr>
      <vt:lpstr>Pilot Programs</vt:lpstr>
      <vt:lpstr>Quote Builder</vt:lpstr>
      <vt:lpstr>Client Quote</vt:lpstr>
      <vt:lpstr>Discounting</vt:lpstr>
      <vt:lpstr>RC Campus</vt:lpstr>
      <vt:lpstr>RC Venue</vt:lpstr>
      <vt:lpstr>RC Hospital</vt:lpstr>
      <vt:lpstr>RC Transit</vt:lpstr>
      <vt:lpstr>Verticals Overview</vt:lpstr>
      <vt:lpstr>Feature Add-Ons</vt:lpstr>
      <vt:lpstr>AI Intelligence</vt:lpstr>
      <vt:lpstr>Transcription</vt:lpstr>
      <vt:lpstr>'Client Quote'!Print_Area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J.W. Coleman</cp:lastModifiedBy>
  <cp:revision>0</cp:revision>
  <dcterms:created xsi:type="dcterms:W3CDTF">2026-05-19T21:28:48Z</dcterms:created>
  <dcterms:modified xsi:type="dcterms:W3CDTF">2026-07-14T11:27:08Z</dcterms:modified>
  <dc:language>en-US</dc:language>
</cp:coreProperties>
</file>