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Essential" sheetId="2" state="visible" r:id="rId4"/>
    <sheet name="Professional" sheetId="3" state="visible" r:id="rId5"/>
    <sheet name="Command" sheetId="4" state="visible" r:id="rId6"/>
    <sheet name="Enterprise" sheetId="5" state="visible" r:id="rId7"/>
    <sheet name="CAD Integration" sheetId="6" state="visible" r:id="rId8"/>
    <sheet name="Caller Media" sheetId="7" state="visible" r:id="rId9"/>
    <sheet name="Supervisor QA" sheetId="8" state="visible" r:id="rId10"/>
    <sheet name="Incident Command" sheetId="9" state="visible" r:id="rId11"/>
    <sheet name="Reliability Ops" sheetId="10" state="visible" r:id="rId12"/>
    <sheet name="Onsite Services" sheetId="11" state="visible" r:id="rId13"/>
    <sheet name="Training" sheetId="12" state="visible" r:id="rId14"/>
    <sheet name="Support" sheetId="13" state="visible" r:id="rId15"/>
    <sheet name="Storage Overages" sheetId="14" state="visible" r:id="rId16"/>
    <sheet name="Pilot Programs" sheetId="15" state="visible" r:id="rId17"/>
    <sheet name="Quote Builder" sheetId="16" state="visible" r:id="rId18"/>
    <sheet name="Client Quote" sheetId="17" state="visible" r:id="rId19"/>
    <sheet name="Discounting" sheetId="18" state="visible" r:id="rId20"/>
    <sheet name="RC Campus" sheetId="19" state="visible" r:id="rId21"/>
    <sheet name="RC Venue" sheetId="20" state="visible" r:id="rId22"/>
    <sheet name="RC Hospital" sheetId="21" state="visible" r:id="rId23"/>
    <sheet name="RC Transit" sheetId="22" state="visible" r:id="rId24"/>
    <sheet name="Verticals Overview" sheetId="23" state="visible" r:id="rId25"/>
    <sheet name="Feature Add-Ons" sheetId="24" state="visible" r:id="rId26"/>
    <sheet name="AI Intelligence" sheetId="25" state="visible" r:id="rId27"/>
    <sheet name="Transcription" sheetId="26" state="visible" r:id="rId28"/>
  </sheets>
  <definedNames>
    <definedName function="false" hidden="false" localSheetId="16" name="_xlnm.Print_Area" vbProcedure="false">'Client Quote'!$A$1:$J$95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<sst xmlns="http://schemas.openxmlformats.org/spreadsheetml/2006/main" count="2215" uniqueCount="1284">
  <si>
    <t xml:space="preserve">RAPID CORTEX</t>
  </si>
  <si>
    <t xml:space="preserve">INTERNAL PRICING GUIDE — CONFIDENTIAL</t>
  </si>
  <si>
    <t xml:space="preserve">Intelligence at the Speed of Response</t>
  </si>
  <si>
    <t xml:space="preserve">HOW TO USE THIS GUIDE</t>
  </si>
  <si>
    <t xml:space="preserve">Public-facing language:</t>
  </si>
  <si>
    <t xml:space="preserve">  "Tailored deployment" · "Custom quote" · "Scaled for agency needs" · "Contact sales"</t>
  </si>
  <si>
    <t xml:space="preserve">Internal pricing basis:</t>
  </si>
  <si>
    <t xml:space="preserve">  Agency size · Dispatcher seats · PSAPs / sites · Call volume · CAD complexity · Security requirements · Add-ons · Support level</t>
  </si>
  <si>
    <t xml:space="preserve">Color convention:</t>
  </si>
  <si>
    <t xml:space="preserve">  Blue text = hardcoded input (editable) · Green text = Included · Grey = Limited · Red = Add-on</t>
  </si>
  <si>
    <t xml:space="preserve">Discounting:</t>
  </si>
  <si>
    <t xml:space="preserve">  See Discounting Rules tab — Sales Director approval required for &gt;15% discount</t>
  </si>
  <si>
    <t xml:space="preserve">CAD write-back rule:</t>
  </si>
  <si>
    <t xml:space="preserve">  Do NOT include full CAD write-back in pilot base pricing — scope separately after discovery</t>
  </si>
  <si>
    <t xml:space="preserve">SHEET INDEX</t>
  </si>
  <si>
    <t xml:space="preserve">Sheet</t>
  </si>
  <si>
    <t xml:space="preserve">Description</t>
  </si>
  <si>
    <t xml:space="preserve">1. Essential Plan</t>
  </si>
  <si>
    <t xml:space="preserve">Base subscription, overage, capabilities for small agencies</t>
  </si>
  <si>
    <t xml:space="preserve">2. Professional Plan</t>
  </si>
  <si>
    <t xml:space="preserve">Growing counties/cities, full feature set, QA included</t>
  </si>
  <si>
    <t xml:space="preserve">3. Command Plan</t>
  </si>
  <si>
    <t xml:space="preserve">Large agencies, command center, up to 75 seats</t>
  </si>
  <si>
    <t xml:space="preserve">4. Enterprise &amp; Statewide</t>
  </si>
  <si>
    <t xml:space="preserve">Multi-agency, 50–500+ seats, custom programs</t>
  </si>
  <si>
    <t xml:space="preserve">5. CAD Integration</t>
  </si>
  <si>
    <t xml:space="preserve">Discovery → coordination → read-only → write-back tiers</t>
  </si>
  <si>
    <t xml:space="preserve">6. AI &amp; Call Intelligence</t>
  </si>
  <si>
    <t xml:space="preserve">Triage, confidence scoring, summarization, custom tuning</t>
  </si>
  <si>
    <t xml:space="preserve">7. Transcription &amp; Translation</t>
  </si>
  <si>
    <t xml:space="preserve">Enhanced accuracy, diarization, live translation, language packs</t>
  </si>
  <si>
    <t xml:space="preserve">8. Caller Media</t>
  </si>
  <si>
    <t xml:space="preserve">SMS, photo upload, video upload, live streaming, redaction</t>
  </si>
  <si>
    <t xml:space="preserve">9. Supervisor &amp; QA</t>
  </si>
  <si>
    <t xml:space="preserve">Scorecards, coaching, dashboards, QA rubrics</t>
  </si>
  <si>
    <t xml:space="preserve">10. Incident Command</t>
  </si>
  <si>
    <t xml:space="preserve">War rooms, command dashboards, runbooks, stakeholder pages</t>
  </si>
  <si>
    <t xml:space="preserve">11. Reliability &amp; Tech Ops</t>
  </si>
  <si>
    <t xml:space="preserve">Monitoring integrations, SLOs, alert correlation, on-call routing</t>
  </si>
  <si>
    <t xml:space="preserve">12. Onsite Services</t>
  </si>
  <si>
    <t xml:space="preserve">Discovery, installation, go-live, floor support, travel policy</t>
  </si>
  <si>
    <t xml:space="preserve">13. Training</t>
  </si>
  <si>
    <t xml:space="preserve">Remote &amp; onsite, train-the-trainer, custom materials, refreshers</t>
  </si>
  <si>
    <t xml:space="preserve">14. Support Packages</t>
  </si>
  <si>
    <t xml:space="preserve">Standard → Priority → Mission-Critical → Dedicated</t>
  </si>
  <si>
    <t xml:space="preserve">15. Storage &amp; Overages</t>
  </si>
  <si>
    <t xml:space="preserve">Included limits by plan + per-unit overage rates</t>
  </si>
  <si>
    <t xml:space="preserve">16. Pilot Programs</t>
  </si>
  <si>
    <t xml:space="preserve">Pre-packaged pilot bundles for Small City, County, Command, Enterprise</t>
  </si>
  <si>
    <t xml:space="preserve">17. Quote Builder</t>
  </si>
  <si>
    <t xml:space="preserve">Pre-built bundles for common agency profiles</t>
  </si>
  <si>
    <t xml:space="preserve">18. Discounting Rules</t>
  </si>
  <si>
    <t xml:space="preserve">Approval thresholds, discount caps, strategic guidance</t>
  </si>
  <si>
    <t xml:space="preserve">19. RC Campus  —  Per-student annual pricing · $1.40/student/yr · min $15K</t>
  </si>
  <si>
    <t xml:space="preserve">20. RC Venue  —  Venue &amp; event security · capacity-based annual pricing</t>
  </si>
  <si>
    <t xml:space="preserve">21. RC Hospital  —  Hospital &amp; healthcare · facility-based annual pricing</t>
  </si>
  <si>
    <t xml:space="preserve">22. RC Transit  —  Transit &amp; transportation · fleet-based annual pricing</t>
  </si>
  <si>
    <t xml:space="preserve">23. Verticals Overview  —  All 5 product verticals — side-by-side comparison</t>
  </si>
  <si>
    <t xml:space="preserve">24. Feature Add-Ons  —  QR &amp; NFC Codes · Agency Share · Rapid Cortex Connect</t>
  </si>
  <si>
    <t xml:space="preserve">RAPID CORTEX — INTERNAL PRICING GUIDE</t>
  </si>
  <si>
    <t xml:space="preserve">RAPID CORTEX ESSENTIAL</t>
  </si>
  <si>
    <t xml:space="preserve">Small municipalities · Single-site PSAPs · Pilot deployments · Up to 10 dispatcher seats</t>
  </si>
  <si>
    <t xml:space="preserve">  BASE SUBSCRIPTION FEES</t>
  </si>
  <si>
    <t xml:space="preserve">Item</t>
  </si>
  <si>
    <t xml:space="preserve">Tier 1 Micro</t>
  </si>
  <si>
    <t xml:space="preserve">Tier 2 Small</t>
  </si>
  <si>
    <t xml:space="preserve">Tier 3 Medium</t>
  </si>
  <si>
    <t xml:space="preserve">Tier 4 Large</t>
  </si>
  <si>
    <t xml:space="preserve">Range (docx)</t>
  </si>
  <si>
    <t xml:space="preserve">Notes</t>
  </si>
  <si>
    <t xml:space="preserve">Seats</t>
  </si>
  <si>
    <t xml:space="preserve">1–3</t>
  </si>
  <si>
    <t xml:space="preserve">4–6</t>
  </si>
  <si>
    <t xml:space="preserve">7–8</t>
  </si>
  <si>
    <t xml:space="preserve">9–10</t>
  </si>
  <si>
    <t xml:space="preserve">1–10</t>
  </si>
  <si>
    <t xml:space="preserve">Call Volume / Month</t>
  </si>
  <si>
    <t xml:space="preserve">&lt;2,000</t>
  </si>
  <si>
    <t xml:space="preserve">2K–3.5K</t>
  </si>
  <si>
    <t xml:space="preserve">3.5K–4.5K</t>
  </si>
  <si>
    <t xml:space="preserve">4.5K–5K</t>
  </si>
  <si>
    <t xml:space="preserve">Varies</t>
  </si>
  <si>
    <t xml:space="preserve">Monthly Fee</t>
  </si>
  <si>
    <t xml:space="preserve">$3,500–$7,500</t>
  </si>
  <si>
    <t xml:space="preserve">Inputs in blue</t>
  </si>
  <si>
    <t xml:space="preserve">Annual Fee</t>
  </si>
  <si>
    <t xml:space="preserve">$42K–$90K</t>
  </si>
  <si>
    <t xml:space="preserve">Auto-calculated</t>
  </si>
  <si>
    <t xml:space="preserve">Recommended Pilot (90-day)</t>
  </si>
  <si>
    <t xml:space="preserve">$25K–$50K</t>
  </si>
  <si>
    <t xml:space="preserve">Setup / Implementation</t>
  </si>
  <si>
    <t xml:space="preserve">$10K–$25K</t>
  </si>
  <si>
    <t xml:space="preserve">One-time</t>
  </si>
  <si>
    <t xml:space="preserve">  SEAT OVERAGE PRICING</t>
  </si>
  <si>
    <t xml:space="preserve">Seat Type</t>
  </si>
  <si>
    <t xml:space="preserve">Included in Base</t>
  </si>
  <si>
    <t xml:space="preserve">Overage Rate / Month</t>
  </si>
  <si>
    <t xml:space="preserve">Dispatcher Seats</t>
  </si>
  <si>
    <t xml:space="preserve">Up to 10</t>
  </si>
  <si>
    <t xml:space="preserve">$150 / seat / month</t>
  </si>
  <si>
    <t xml:space="preserve">Seats 11+</t>
  </si>
  <si>
    <t xml:space="preserve">Admin / Supervisor Seats</t>
  </si>
  <si>
    <t xml:space="preserve">Up to 3</t>
  </si>
  <si>
    <t xml:space="preserve">$100 / seat / month</t>
  </si>
  <si>
    <t xml:space="preserve">Seats 4+</t>
  </si>
  <si>
    <t xml:space="preserve">  INCLUDED CAPABILITIES</t>
  </si>
  <si>
    <t xml:space="preserve">Capability</t>
  </si>
  <si>
    <t xml:space="preserve">Included?</t>
  </si>
  <si>
    <t xml:space="preserve">Web Application Access</t>
  </si>
  <si>
    <t xml:space="preserve">Yes</t>
  </si>
  <si>
    <t xml:space="preserve">Desktop Application Access</t>
  </si>
  <si>
    <t xml:space="preserve">Windows &amp; Mac</t>
  </si>
  <si>
    <t xml:space="preserve">Role-Based Access Control (RBAC)</t>
  </si>
  <si>
    <t xml:space="preserve">Agency Admin Console</t>
  </si>
  <si>
    <t xml:space="preserve">Core Reporting</t>
  </si>
  <si>
    <t xml:space="preserve">Audit Logs</t>
  </si>
  <si>
    <t xml:space="preserve">CJIS-aware retention</t>
  </si>
  <si>
    <t xml:space="preserve">AI-Assisted Intake</t>
  </si>
  <si>
    <t xml:space="preserve">Live Transcription</t>
  </si>
  <si>
    <t xml:space="preserve">Call Triage Workflows</t>
  </si>
  <si>
    <t xml:space="preserve">Call / Session History</t>
  </si>
  <si>
    <t xml:space="preserve">Active Incident View</t>
  </si>
  <si>
    <t xml:space="preserve">Dispatcher Console</t>
  </si>
  <si>
    <t xml:space="preserve">Limited</t>
  </si>
  <si>
    <t xml:space="preserve">Full in Professional+</t>
  </si>
  <si>
    <t xml:space="preserve">Multilingual Intake</t>
  </si>
  <si>
    <t xml:space="preserve">Upgrade for full translation</t>
  </si>
  <si>
    <t xml:space="preserve">Language Auto-Detection</t>
  </si>
  <si>
    <t xml:space="preserve">QA Review Tools</t>
  </si>
  <si>
    <t xml:space="preserve">Upgrade for full QA suite</t>
  </si>
  <si>
    <t xml:space="preserve">Incident Timeline Reconstruction</t>
  </si>
  <si>
    <t xml:space="preserve">Standard Onboarding</t>
  </si>
  <si>
    <t xml:space="preserve">Integration Assistance</t>
  </si>
  <si>
    <t xml:space="preserve">  ESSENTIAL ADD-ON CANDIDATES</t>
  </si>
  <si>
    <t xml:space="preserve">Add-On</t>
  </si>
  <si>
    <t xml:space="preserve">Price Low / Month</t>
  </si>
  <si>
    <t xml:space="preserve">Price High / Month</t>
  </si>
  <si>
    <t xml:space="preserve">Live Translation</t>
  </si>
  <si>
    <t xml:space="preserve">Text-to-Voice Support</t>
  </si>
  <si>
    <t xml:space="preserve">Caller Photo Upload</t>
  </si>
  <si>
    <t xml:space="preserve">Caller Video Upload</t>
  </si>
  <si>
    <t xml:space="preserve">Live Caller Media Streaming</t>
  </si>
  <si>
    <t xml:space="preserve">WebRTC</t>
  </si>
  <si>
    <t xml:space="preserve">Media Audit Trail</t>
  </si>
  <si>
    <t xml:space="preserve">Scorecards</t>
  </si>
  <si>
    <t xml:space="preserve">Coaching Notes</t>
  </si>
  <si>
    <t xml:space="preserve">Team Dashboards</t>
  </si>
  <si>
    <t xml:space="preserve">Priority Support</t>
  </si>
  <si>
    <t xml:space="preserve">Dedicated Rollout Planning</t>
  </si>
  <si>
    <t xml:space="preserve">  SALES POSITIONING — Essential Plan</t>
  </si>
  <si>
    <t xml:space="preserve">    Low-risk entry point — helps agencies modernize without replacing CAD or committing to full transformation.</t>
  </si>
  <si>
    <t xml:space="preserve">    Best for grant-funded pilots and first-reference customer opportunities.</t>
  </si>
  <si>
    <t xml:space="preserve">    Position as: "AI-assisted intake and dispatch support that works alongside your existing CAD system."</t>
  </si>
  <si>
    <t xml:space="preserve">⚠  INTERNAL USE ONLY — Public-facing: "Tailored deployment · Custom quote · Contact sales"</t>
  </si>
  <si>
    <t xml:space="preserve">RAPID CORTEX PROFESSIONAL</t>
  </si>
  <si>
    <t xml:space="preserve">Growing counties &amp; cities · Full features · Translation · QA · Analytics · Up to 25 dispatcher seats</t>
  </si>
  <si>
    <t xml:space="preserve">Small Pro T1</t>
  </si>
  <si>
    <t xml:space="preserve">Medium Pro T2</t>
  </si>
  <si>
    <t xml:space="preserve">Large Pro T3</t>
  </si>
  <si>
    <t xml:space="preserve">Max Pro T4</t>
  </si>
  <si>
    <t xml:space="preserve">11–18</t>
  </si>
  <si>
    <t xml:space="preserve">19–23</t>
  </si>
  <si>
    <t xml:space="preserve">24–25</t>
  </si>
  <si>
    <t xml:space="preserve">1–25</t>
  </si>
  <si>
    <t xml:space="preserve">&lt;10,000</t>
  </si>
  <si>
    <t xml:space="preserve">10K–18K</t>
  </si>
  <si>
    <t xml:space="preserve">18K–23K</t>
  </si>
  <si>
    <t xml:space="preserve">23K–25K</t>
  </si>
  <si>
    <t xml:space="preserve">$8,500–$18,000</t>
  </si>
  <si>
    <t xml:space="preserve">$102K–$216K</t>
  </si>
  <si>
    <t xml:space="preserve">$50K–$100K</t>
  </si>
  <si>
    <t xml:space="preserve">$25K–$60K</t>
  </si>
  <si>
    <t xml:space="preserve">Up to 25</t>
  </si>
  <si>
    <t xml:space="preserve">$125 / seat / month</t>
  </si>
  <si>
    <t xml:space="preserve">Seats 26+</t>
  </si>
  <si>
    <t xml:space="preserve">Up to 8</t>
  </si>
  <si>
    <t xml:space="preserve">Seats 9+</t>
  </si>
  <si>
    <t xml:space="preserve">  INCLUDED CAPABILITIES (ALL ESSENTIAL + THESE)</t>
  </si>
  <si>
    <t xml:space="preserve">Full Dispatcher Monitoring Console</t>
  </si>
  <si>
    <t xml:space="preserve">Channel / Talk Group Monitoring</t>
  </si>
  <si>
    <t xml:space="preserve">Non-Emergency Intake Queue</t>
  </si>
  <si>
    <t xml:space="preserve">Backlog and SLA Tracking</t>
  </si>
  <si>
    <t xml:space="preserve">Included — not add-on</t>
  </si>
  <si>
    <t xml:space="preserve">Supervisor QA Tools</t>
  </si>
  <si>
    <t xml:space="preserve">Team Performance Dashboards</t>
  </si>
  <si>
    <t xml:space="preserve">Call Quality Trends</t>
  </si>
  <si>
    <t xml:space="preserve">Post-Incident Reviews</t>
  </si>
  <si>
    <t xml:space="preserve">Included</t>
  </si>
  <si>
    <t xml:space="preserve">  LIMITED / ADD-ON IN PROFESSIONAL</t>
  </si>
  <si>
    <t xml:space="preserve">Status</t>
  </si>
  <si>
    <t xml:space="preserve">WebRTC real-time</t>
  </si>
  <si>
    <t xml:space="preserve">Runbooks / Playbooks</t>
  </si>
  <si>
    <t xml:space="preserve">Monitoring Integrations</t>
  </si>
  <si>
    <t xml:space="preserve">Premium Onboarding</t>
  </si>
  <si>
    <t xml:space="preserve">Major Incident Management</t>
  </si>
  <si>
    <t xml:space="preserve">Add-on</t>
  </si>
  <si>
    <t xml:space="preserve">Command Dashboard</t>
  </si>
  <si>
    <t xml:space="preserve">War Rooms</t>
  </si>
  <si>
    <t xml:space="preserve">Stakeholder Status Pages</t>
  </si>
  <si>
    <t xml:space="preserve">Alert Correlation</t>
  </si>
  <si>
    <t xml:space="preserve">Escalation Engine</t>
  </si>
  <si>
    <t xml:space="preserve">On-Call Routing</t>
  </si>
  <si>
    <t xml:space="preserve">SLO Dashboards</t>
  </si>
  <si>
    <t xml:space="preserve">Reliability Reporting</t>
  </si>
  <si>
    <t xml:space="preserve">  SALES POSITIONING — Professional Plan</t>
  </si>
  <si>
    <t xml:space="preserve">    Demonstrates value across intake, language support, media, QA, and supervisor visibility.</t>
  </si>
  <si>
    <t xml:space="preserve">    Best for county pilots and growing regional PSAPs ready to go beyond basic AI triage.</t>
  </si>
  <si>
    <t xml:space="preserve">    Translation and caller media are included — emphasize cost savings vs. separate vendor solutions.</t>
  </si>
  <si>
    <t xml:space="preserve">⚠  INTERNAL USE ONLY</t>
  </si>
  <si>
    <t xml:space="preserve">RAPID CORTEX COMMAND</t>
  </si>
  <si>
    <t xml:space="preserve">Large agencies · Regional command environments · Major incident coordination · Up to 75 dispatcher seats</t>
  </si>
  <si>
    <t xml:space="preserve">Small Cmd T1</t>
  </si>
  <si>
    <t xml:space="preserve">Medium Cmd T2</t>
  </si>
  <si>
    <t xml:space="preserve">Large Cmd T3</t>
  </si>
  <si>
    <t xml:space="preserve">Max Cmd T4</t>
  </si>
  <si>
    <t xml:space="preserve">26–50</t>
  </si>
  <si>
    <t xml:space="preserve">51–65</t>
  </si>
  <si>
    <t xml:space="preserve">66–75</t>
  </si>
  <si>
    <t xml:space="preserve">1–75</t>
  </si>
  <si>
    <t xml:space="preserve">&lt;30,000</t>
  </si>
  <si>
    <t xml:space="preserve">30K–60K</t>
  </si>
  <si>
    <t xml:space="preserve">60K–85K</t>
  </si>
  <si>
    <t xml:space="preserve">85K–100K</t>
  </si>
  <si>
    <t xml:space="preserve">$22,500–$50,000</t>
  </si>
  <si>
    <t xml:space="preserve">$270K–$600K</t>
  </si>
  <si>
    <t xml:space="preserve">Recommended Pilot (90–180 days)</t>
  </si>
  <si>
    <t xml:space="preserve">$100K–$250K</t>
  </si>
  <si>
    <t xml:space="preserve">6-month standard</t>
  </si>
  <si>
    <t xml:space="preserve">$75K–$150K</t>
  </si>
  <si>
    <t xml:space="preserve">Up to 75</t>
  </si>
  <si>
    <t xml:space="preserve">Seats 76+</t>
  </si>
  <si>
    <t xml:space="preserve">Admin / Supervisor / Command Seats</t>
  </si>
  <si>
    <t xml:space="preserve">Up to 20</t>
  </si>
  <si>
    <t xml:space="preserve">$85 / seat / month</t>
  </si>
  <si>
    <t xml:space="preserve">Seats 21+</t>
  </si>
  <si>
    <t xml:space="preserve">  INCLUDED CAPABILITIES (ALL PROFESSIONAL + THESE)</t>
  </si>
  <si>
    <t xml:space="preserve">Post-Incident Review Tools</t>
  </si>
  <si>
    <t xml:space="preserve">  LIMITED / ADD-ON IN COMMAND</t>
  </si>
  <si>
    <t xml:space="preserve">Price Low</t>
  </si>
  <si>
    <t xml:space="preserve">Price High</t>
  </si>
  <si>
    <t xml:space="preserve">Type</t>
  </si>
  <si>
    <t xml:space="preserve">Multi-Site Deployment Support</t>
  </si>
  <si>
    <t xml:space="preserve">Custom Security / Compliance Review</t>
  </si>
  <si>
    <t xml:space="preserve">Custom CAD Connector</t>
  </si>
  <si>
    <t xml:space="preserve">Dedicated Support Engineer</t>
  </si>
  <si>
    <t xml:space="preserve">/ month</t>
  </si>
  <si>
    <t xml:space="preserve">Onsite Quarterly Review</t>
  </si>
  <si>
    <t xml:space="preserve">Per visit</t>
  </si>
  <si>
    <t xml:space="preserve">Advanced Data Retention Architecture</t>
  </si>
  <si>
    <t xml:space="preserve">  SALES POSITIONING — Command Plan</t>
  </si>
  <si>
    <t xml:space="preserve">    Best for proving value during high-complexity incidents and cross-team response.</t>
  </si>
  <si>
    <t xml:space="preserve">    Positions Rapid Cortex as a command and coordination platform, not just a dispatcher tool.</t>
  </si>
  <si>
    <t xml:space="preserve">    Emphasize: war rooms, runbooks, and command dashboards for supervisors and leadership.</t>
  </si>
  <si>
    <t xml:space="preserve">ENTERPRISE / STATEWIDE</t>
  </si>
  <si>
    <t xml:space="preserve">Multi-agency · 50–500+ seats · Statewide programs · Custom architecture · Dedicated infrastructure</t>
  </si>
  <si>
    <t xml:space="preserve">Deployment Size</t>
  </si>
  <si>
    <t xml:space="preserve">Agencies</t>
  </si>
  <si>
    <t xml:space="preserve">Monthly Fee Range</t>
  </si>
  <si>
    <t xml:space="preserve">Annual Fee Range</t>
  </si>
  <si>
    <t xml:space="preserve">Small Enterprise</t>
  </si>
  <si>
    <t xml:space="preserve">2–5</t>
  </si>
  <si>
    <t xml:space="preserve">50–150</t>
  </si>
  <si>
    <t xml:space="preserve">$60K–$100K / month</t>
  </si>
  <si>
    <t xml:space="preserve">$720K–$1.2M / year</t>
  </si>
  <si>
    <t xml:space="preserve">Medium Enterprise</t>
  </si>
  <si>
    <t xml:space="preserve">6–15</t>
  </si>
  <si>
    <t xml:space="preserve">150–300</t>
  </si>
  <si>
    <t xml:space="preserve">$100K–$175K / month</t>
  </si>
  <si>
    <t xml:space="preserve">$1.2M–$2.1M / year</t>
  </si>
  <si>
    <t xml:space="preserve">Large Enterprise</t>
  </si>
  <si>
    <t xml:space="preserve">16–30</t>
  </si>
  <si>
    <t xml:space="preserve">300–500</t>
  </si>
  <si>
    <t xml:space="preserve">$175K–$250K / month</t>
  </si>
  <si>
    <t xml:space="preserve">$2.1M–$3M / year</t>
  </si>
  <si>
    <t xml:space="preserve">Statewide</t>
  </si>
  <si>
    <t xml:space="preserve">30+</t>
  </si>
  <si>
    <t xml:space="preserve">500+</t>
  </si>
  <si>
    <t xml:space="preserve">$250K+ / month</t>
  </si>
  <si>
    <t xml:space="preserve">$3M–$10M+ / year</t>
  </si>
  <si>
    <t xml:space="preserve">Custom contract</t>
  </si>
  <si>
    <t xml:space="preserve">  SEAT OVERAGE</t>
  </si>
  <si>
    <t xml:space="preserve">Overage Rate</t>
  </si>
  <si>
    <t xml:space="preserve">$75–$100 / seat / month</t>
  </si>
  <si>
    <t xml:space="preserve">Negotiated per contract</t>
  </si>
  <si>
    <t xml:space="preserve">Custom</t>
  </si>
  <si>
    <t xml:space="preserve">Per SOW</t>
  </si>
  <si>
    <t xml:space="preserve">  SETUP &amp; IMPLEMENTATION</t>
  </si>
  <si>
    <t xml:space="preserve">Low</t>
  </si>
  <si>
    <t xml:space="preserve">High</t>
  </si>
  <si>
    <t xml:space="preserve">Per SOW — wide range</t>
  </si>
  <si>
    <t xml:space="preserve">One-time per scope</t>
  </si>
  <si>
    <t xml:space="preserve">Advanced Rollout Services</t>
  </si>
  <si>
    <t xml:space="preserve">SOW required</t>
  </si>
  <si>
    <t xml:space="preserve">All Command capabilities (as applicable)</t>
  </si>
  <si>
    <t xml:space="preserve">Multi-Agency Architecture</t>
  </si>
  <si>
    <t xml:space="preserve">Multi-Site Deployment Planning</t>
  </si>
  <si>
    <t xml:space="preserve">Custom Integrations</t>
  </si>
  <si>
    <t xml:space="preserve">Custom Retention / Security Options</t>
  </si>
  <si>
    <t xml:space="preserve">Procurement and Compliance Support</t>
  </si>
  <si>
    <t xml:space="preserve">Tailored Deployment Architecture</t>
  </si>
  <si>
    <t xml:space="preserve">Dedicated Architecture Planning</t>
  </si>
  <si>
    <t xml:space="preserve">Executive Reporting</t>
  </si>
  <si>
    <t xml:space="preserve">Custom SOW</t>
  </si>
  <si>
    <t xml:space="preserve">  SALES POSITIONING — Enterprise / Statewide</t>
  </si>
  <si>
    <t xml:space="preserve">    Best sales angle: Rapid Cortex becomes a long-term public safety modernization platform.</t>
  </si>
  <si>
    <t xml:space="preserve">    Strong fit for grant-funded programs, large procurements, and regional emergency management transformation.</t>
  </si>
  <si>
    <t xml:space="preserve">    Every Enterprise deal requires a custom SOW — do not quote fixed prices without Sales Director sign-off.</t>
  </si>
  <si>
    <t xml:space="preserve">⚠  INTERNAL USE ONLY — Enterprise pricing requires VP Sales + Sales Director approval before quoting.</t>
  </si>
  <si>
    <t xml:space="preserve">CAD INTEGRATION ADD-ONS</t>
  </si>
  <si>
    <t xml:space="preserve">One-time fees · Complexity-tiered · Rapid Cortex enhances CAD — it does not replace it</t>
  </si>
  <si>
    <t xml:space="preserve">  DISCOVERY &amp; PLANNING</t>
  </si>
  <si>
    <t xml:space="preserve">Service</t>
  </si>
  <si>
    <t xml:space="preserve">Basic CAD Discovery Workshop</t>
  </si>
  <si>
    <t xml:space="preserve">Single CAD, standard environment</t>
  </si>
  <si>
    <t xml:space="preserve">Standard CAD Discovery Workshop</t>
  </si>
  <si>
    <t xml:space="preserve">Recommended starting point</t>
  </si>
  <si>
    <t xml:space="preserve">Advanced CAD Discovery Workshop</t>
  </si>
  <si>
    <t xml:space="preserve">Complex multi-CAD environments</t>
  </si>
  <si>
    <t xml:space="preserve">CAD Field Mapping Document</t>
  </si>
  <si>
    <t xml:space="preserve">CAD Integration Audit Logging Package</t>
  </si>
  <si>
    <t xml:space="preserve">CAD Rollback and Failover Planning</t>
  </si>
  <si>
    <t xml:space="preserve">  CAD VENDOR COORDINATION</t>
  </si>
  <si>
    <t xml:space="preserve">Tier</t>
  </si>
  <si>
    <t xml:space="preserve">Price</t>
  </si>
  <si>
    <t xml:space="preserve">Basic Vendor Coordination</t>
  </si>
  <si>
    <t xml:space="preserve">Single CAD vendor, standard API</t>
  </si>
  <si>
    <t xml:space="preserve">Standard Vendor Coordination</t>
  </si>
  <si>
    <t xml:space="preserve">Moderate complexity</t>
  </si>
  <si>
    <t xml:space="preserve">Premium Vendor Coordination</t>
  </si>
  <si>
    <t xml:space="preserve">Multi-vendor or legacy CAD</t>
  </si>
  <si>
    <t xml:space="preserve">CAD Sandbox Testing Package</t>
  </si>
  <si>
    <t xml:space="preserve">Included or $15K–$50K depending on scope</t>
  </si>
  <si>
    <t xml:space="preserve">  READ-ONLY INTEGRATION</t>
  </si>
  <si>
    <t xml:space="preserve">Complexity Tier</t>
  </si>
  <si>
    <t xml:space="preserve">One-Time Fee</t>
  </si>
  <si>
    <t xml:space="preserve">Tier 1 — Simple</t>
  </si>
  <si>
    <t xml:space="preserve">Standard REST or webhook</t>
  </si>
  <si>
    <t xml:space="preserve">Tier 2 — Standard</t>
  </si>
  <si>
    <t xml:space="preserve">Moderate mapping / transform</t>
  </si>
  <si>
    <t xml:space="preserve">Tier 3 — Complex</t>
  </si>
  <si>
    <t xml:space="preserve">Legacy protocol / custom adapter</t>
  </si>
  <si>
    <t xml:space="preserve">Tier 4 — Advanced</t>
  </si>
  <si>
    <t xml:space="preserve">Multi-system / real-time</t>
  </si>
  <si>
    <t xml:space="preserve">  ASSISTED WRITE-BACK INTEGRATION</t>
  </si>
  <si>
    <t xml:space="preserve">Basic write-back with confirmation</t>
  </si>
  <si>
    <t xml:space="preserve">Standard bidirectional</t>
  </si>
  <si>
    <t xml:space="preserve">Complex data mapping</t>
  </si>
  <si>
    <t xml:space="preserve">Full bidirectional + validation</t>
  </si>
  <si>
    <t xml:space="preserve">  AUTOMATED WRITE-BACK INTEGRATION</t>
  </si>
  <si>
    <t xml:space="preserve">Automated rules-based write-back</t>
  </si>
  <si>
    <t xml:space="preserve">Full automation with logging</t>
  </si>
  <si>
    <t xml:space="preserve">Complex event-driven automation</t>
  </si>
  <si>
    <t xml:space="preserve">Custom AI-assisted write-back</t>
  </si>
  <si>
    <t xml:space="preserve">  ADDITIONAL CAD CONNECTORS</t>
  </si>
  <si>
    <t xml:space="preserve">Additional CAD Vendor Connector</t>
  </si>
  <si>
    <t xml:space="preserve">Per connector — one-time</t>
  </si>
  <si>
    <t xml:space="preserve">RULE: Do NOT include full CAD write-back in pilot base pricing. Scope separately after discovery, sandbox testing, and vendor validation.</t>
  </si>
  <si>
    <t xml:space="preserve">Annual maintenance on integrations: 15–20% of integration fee, billed separately.</t>
  </si>
  <si>
    <t xml:space="preserve">CALLER TEXT, PHOTO &amp; VIDEO ADD-ONS</t>
  </si>
  <si>
    <t xml:space="preserve">SMS links · Photo upload · Video upload · Live streaming · Redaction · Evidence retention</t>
  </si>
  <si>
    <t xml:space="preserve">  SMS &amp; TEXT</t>
  </si>
  <si>
    <t xml:space="preserve">Monthly Fee Low</t>
  </si>
  <si>
    <t xml:space="preserve">Monthly Fee High</t>
  </si>
  <si>
    <t xml:space="preserve">Caller SMS Link Generation</t>
  </si>
  <si>
    <t xml:space="preserve">Text-Only Emergency Conversation Link</t>
  </si>
  <si>
    <t xml:space="preserve">Async text triage</t>
  </si>
  <si>
    <t xml:space="preserve">  PHOTO UPLOAD</t>
  </si>
  <si>
    <t xml:space="preserve">Basic (&lt;500 photos/mo, 5MB, 30-day retention)</t>
  </si>
  <si>
    <t xml:space="preserve">Standard (&lt;2K photos/mo, 10MB, 90-day retention)</t>
  </si>
  <si>
    <t xml:space="preserve">Premium (5K+ photos/mo, 25MB, 1-year retention)</t>
  </si>
  <si>
    <t xml:space="preserve">  VIDEO UPLOAD &amp; LIVE STREAMING</t>
  </si>
  <si>
    <t xml:space="preserve">Async upload</t>
  </si>
  <si>
    <t xml:space="preserve">Live Caller Video Streaming</t>
  </si>
  <si>
    <t xml:space="preserve">WebRTC · real-time</t>
  </si>
  <si>
    <t xml:space="preserve">Chain-of-custody logging</t>
  </si>
  <si>
    <t xml:space="preserve">Evidence Retention Controls</t>
  </si>
  <si>
    <t xml:space="preserve">Secure Media Storage Package</t>
  </si>
  <si>
    <t xml:space="preserve">Plus storage overages</t>
  </si>
  <si>
    <t xml:space="preserve">Media Redaction Workflow</t>
  </si>
  <si>
    <t xml:space="preserve">High-margin — scope carefully</t>
  </si>
  <si>
    <t xml:space="preserve">Large-Volume Media Package</t>
  </si>
  <si>
    <t xml:space="preserve">Custom quote required</t>
  </si>
  <si>
    <t xml:space="preserve">  SALES POSITIONING — Caller Media Add-Ons</t>
  </si>
  <si>
    <t xml:space="preserve">    Gives dispatchers more real-time context before responders arrive.</t>
  </si>
  <si>
    <t xml:space="preserve">    Useful when callers cannot safely speak or when visual context improves situational awareness.</t>
  </si>
  <si>
    <t xml:space="preserve">    Supports better documentation through audit trails and evidence retention.</t>
  </si>
  <si>
    <t xml:space="preserve">SUPERVISOR &amp; QA ADD-ONS</t>
  </si>
  <si>
    <t xml:space="preserve">Scorecards · Coaching · Dashboards · QA rubrics · Analytics · AI grading</t>
  </si>
  <si>
    <t xml:space="preserve">  QA &amp; COACHING MODULES</t>
  </si>
  <si>
    <t xml:space="preserve">Module</t>
  </si>
  <si>
    <t xml:space="preserve">Full suite — replaces Limited in Essential</t>
  </si>
  <si>
    <t xml:space="preserve">Dispatcher Scorecards</t>
  </si>
  <si>
    <t xml:space="preserve">Per-call scoring templates</t>
  </si>
  <si>
    <t xml:space="preserve">Supervisor annotation layer</t>
  </si>
  <si>
    <t xml:space="preserve">Real-time supervisor view</t>
  </si>
  <si>
    <t xml:space="preserve">Trend reporting + export</t>
  </si>
  <si>
    <t xml:space="preserve">Supervisor Training Dashboard</t>
  </si>
  <si>
    <t xml:space="preserve">AI QA Scoring Model</t>
  </si>
  <si>
    <t xml:space="preserve">AI-assisted grading</t>
  </si>
  <si>
    <t xml:space="preserve">Monthly QA Analytics Report</t>
  </si>
  <si>
    <t xml:space="preserve">  CUSTOM QA DEVELOPMENT</t>
  </si>
  <si>
    <t xml:space="preserve">Custom QA Scoring Rubric</t>
  </si>
  <si>
    <t xml:space="preserve">BUNDLE: Scorecards + Coaching Notes + Team Dashboards — 15% discount when ordered together.</t>
  </si>
  <si>
    <t xml:space="preserve">  SALES POSITIONING — Supervisor &amp; QA Add-Ons</t>
  </si>
  <si>
    <t xml:space="preserve">    Helps supervisors identify training gaps and improve consistency.</t>
  </si>
  <si>
    <t xml:space="preserve">    Useful for agencies focused on compliance, coaching, and continuous improvement.</t>
  </si>
  <si>
    <t xml:space="preserve">    Custom QA rubric is a high-value one-time add-on — scope after pilot.</t>
  </si>
  <si>
    <t xml:space="preserve">INCIDENT COMMAND &amp; COLLABORATION ADD-ONS</t>
  </si>
  <si>
    <t xml:space="preserve">War rooms · Command dashboards · Runbooks · Timelines · Stakeholder pages · EOC support</t>
  </si>
  <si>
    <t xml:space="preserve">  INCIDENT COMMAND ADD-ONS</t>
  </si>
  <si>
    <t xml:space="preserve">Included in Command plan</t>
  </si>
  <si>
    <t xml:space="preserve">Public Information Officer View</t>
  </si>
  <si>
    <t xml:space="preserve">Executive Incident Briefing Module</t>
  </si>
  <si>
    <t xml:space="preserve">  SALES POSITIONING — Incident Command Add-Ons</t>
  </si>
  <si>
    <t xml:space="preserve">    Moves agencies from scattered communication to structured incident coordination.</t>
  </si>
  <si>
    <t xml:space="preserve">    Valuable during storms, active incidents, large events, mutual aid, and EOC activity.</t>
  </si>
  <si>
    <t xml:space="preserve">    Note: Major incident management and command dashboard are included in Command plan — upsell for Professional agencies.</t>
  </si>
  <si>
    <t xml:space="preserve">RELIABILITY &amp; TECHNICAL OPERATIONS ADD-ONS</t>
  </si>
  <si>
    <t xml:space="preserve">Monitoring · Alert correlation · Escalation · On-call routing · SLOs · CloudWatch</t>
  </si>
  <si>
    <t xml:space="preserve">  RELIABILITY &amp; MONITORING ADD-ONS</t>
  </si>
  <si>
    <t xml:space="preserve">24/7 Incident Support Upgrade</t>
  </si>
  <si>
    <t xml:space="preserve">  ONE-TIME RELIABILITY SERVICES</t>
  </si>
  <si>
    <t xml:space="preserve">CloudWatch Dashboard Package</t>
  </si>
  <si>
    <t xml:space="preserve">Agency-Specific Monitoring Connector</t>
  </si>
  <si>
    <t xml:space="preserve">  SALES POSITIONING — Reliability &amp; Tech Ops Add-Ons</t>
  </si>
  <si>
    <t xml:space="preserve">    Gives agencies confidence in system uptime and accountability.</t>
  </si>
  <si>
    <t xml:space="preserve">    Supports technical transparency during mission-critical operations.</t>
  </si>
  <si>
    <t xml:space="preserve">    Position for agencies with existing NOC/SOC or formal on-call processes.</t>
  </si>
  <si>
    <t xml:space="preserve">ONSITE DEPLOYMENT SERVICES</t>
  </si>
  <si>
    <t xml:space="preserve">Discovery · Installation · Go-live support · Floor support · Travel policy</t>
  </si>
  <si>
    <t xml:space="preserve">  ONSITE SERVICE RATES</t>
  </si>
  <si>
    <t xml:space="preserve">Plus Travel?</t>
  </si>
  <si>
    <t xml:space="preserve">Onsite Discovery Visit</t>
  </si>
  <si>
    <t xml:space="preserve">Onsite Installation Support</t>
  </si>
  <si>
    <t xml:space="preserve">Onsite Pilot Launch Support</t>
  </si>
  <si>
    <t xml:space="preserve">Onsite Production Go-Live Support</t>
  </si>
  <si>
    <t xml:space="preserve">High-value, plan carefully</t>
  </si>
  <si>
    <t xml:space="preserve">Onsite CAD / Vendor Integration Workshop</t>
  </si>
  <si>
    <t xml:space="preserve">Onsite Dispatcher Floor Support</t>
  </si>
  <si>
    <t xml:space="preserve">Per week</t>
  </si>
  <si>
    <t xml:space="preserve">Onsite Executive Briefing</t>
  </si>
  <si>
    <t xml:space="preserve">Onsite After-Action Review</t>
  </si>
  <si>
    <t xml:space="preserve">  TRAVEL POLICY</t>
  </si>
  <si>
    <t xml:space="preserve">Travel Item</t>
  </si>
  <si>
    <t xml:space="preserve">Policy</t>
  </si>
  <si>
    <t xml:space="preserve">Airfare</t>
  </si>
  <si>
    <t xml:space="preserve">Actual cost</t>
  </si>
  <si>
    <t xml:space="preserve">Economy unless &gt;3 hrs</t>
  </si>
  <si>
    <t xml:space="preserve">Hotel</t>
  </si>
  <si>
    <t xml:space="preserve">Rental Car / Rideshare</t>
  </si>
  <si>
    <t xml:space="preserve">Meals / Per Diem</t>
  </si>
  <si>
    <t xml:space="preserve">Federal GSA rate or actual</t>
  </si>
  <si>
    <t xml:space="preserve">Whichever is lower</t>
  </si>
  <si>
    <t xml:space="preserve">Travel Admin Fee</t>
  </si>
  <si>
    <t xml:space="preserve">Optional 10% markup</t>
  </si>
  <si>
    <t xml:space="preserve">Must be agreed in SOW</t>
  </si>
  <si>
    <t xml:space="preserve">Minimum Onsite Billing</t>
  </si>
  <si>
    <t xml:space="preserve">2 days</t>
  </si>
  <si>
    <t xml:space="preserve">Applies to all onsite work</t>
  </si>
  <si>
    <t xml:space="preserve">  SALES POSITIONING — Onsite Services</t>
  </si>
  <si>
    <t xml:space="preserve">    Reduces rollout risk by putting Rapid Cortex experts with agency staff.</t>
  </si>
  <si>
    <t xml:space="preserve">    Especially valuable for complex workflows, multiple stakeholders, or limited internal IT.</t>
  </si>
  <si>
    <t xml:space="preserve">    Always scope travel separately — never bundle into a fixed project price without a travel cap clause.</t>
  </si>
  <si>
    <t xml:space="preserve">TRAINING PRICING</t>
  </si>
  <si>
    <t xml:space="preserve">Remote &amp; onsite · Dispatcher · Supervisor · Admin · Train-the-trainer · Custom</t>
  </si>
  <si>
    <t xml:space="preserve">  REMOTE TRAINING</t>
  </si>
  <si>
    <t xml:space="preserve">Package</t>
  </si>
  <si>
    <t xml:space="preserve">Included in all plans</t>
  </si>
  <si>
    <t xml:space="preserve">Remote Admin Training</t>
  </si>
  <si>
    <t xml:space="preserve">Per session</t>
  </si>
  <si>
    <t xml:space="preserve">Remote Dispatcher Training</t>
  </si>
  <si>
    <t xml:space="preserve">Remote Supervisor Training</t>
  </si>
  <si>
    <t xml:space="preserve">  ONSITE TRAINING (plus travel)</t>
  </si>
  <si>
    <t xml:space="preserve">Onsite Dispatcher Training</t>
  </si>
  <si>
    <t xml:space="preserve">Onsite Supervisor Training</t>
  </si>
  <si>
    <t xml:space="preserve">  ADVANCED TRAINING PACKAGES</t>
  </si>
  <si>
    <t xml:space="preserve">Train-the-Trainer Package</t>
  </si>
  <si>
    <t xml:space="preserve">Custom Training Materials</t>
  </si>
  <si>
    <t xml:space="preserve">One-time development fee</t>
  </si>
  <si>
    <t xml:space="preserve">Annual Refresher Training</t>
  </si>
  <si>
    <t xml:space="preserve">Per year</t>
  </si>
  <si>
    <t xml:space="preserve">  SALES POSITIONING — Training Pricing</t>
  </si>
  <si>
    <t xml:space="preserve">    Training protects the agency from workflow confusion and reduces support burden.</t>
  </si>
  <si>
    <t xml:space="preserve">    Helps teams understand what Rapid Cortex does vs. CAD, CPE, SOPs, and AI decision support.</t>
  </si>
  <si>
    <t xml:space="preserve">    Train-the-Trainer is high-margin and creates internal champions — recommend for Command+.</t>
  </si>
  <si>
    <t xml:space="preserve">SUPPORT PACKAGES</t>
  </si>
  <si>
    <t xml:space="preserve">Standard · Priority · Mission-Critical · Dedicated</t>
  </si>
  <si>
    <t xml:space="preserve">  SUPPORT TIERS OVERVIEW</t>
  </si>
  <si>
    <t xml:space="preserve">Support Tier</t>
  </si>
  <si>
    <t xml:space="preserve">User Range</t>
  </si>
  <si>
    <t xml:space="preserve">Response SLA</t>
  </si>
  <si>
    <t xml:space="preserve">Key Features</t>
  </si>
  <si>
    <t xml:space="preserve">Standard Support</t>
  </si>
  <si>
    <t xml:space="preserve">All plans</t>
  </si>
  <si>
    <t xml:space="preserve">Business hours</t>
  </si>
  <si>
    <t xml:space="preserve">Email + KB + onboarding</t>
  </si>
  <si>
    <t xml:space="preserve">Included in base</t>
  </si>
  <si>
    <t xml:space="preserve">Priority Support — Small</t>
  </si>
  <si>
    <t xml:space="preserve">&lt;25 users</t>
  </si>
  <si>
    <t xml:space="preserve">$2,500/mo</t>
  </si>
  <si>
    <t xml:space="preserve">4-hour response</t>
  </si>
  <si>
    <t xml:space="preserve">Named contact + monthly review</t>
  </si>
  <si>
    <t xml:space="preserve">Priority Support — Medium</t>
  </si>
  <si>
    <t xml:space="preserve">25–75 users</t>
  </si>
  <si>
    <t xml:space="preserve">$5,000/mo</t>
  </si>
  <si>
    <t xml:space="preserve">Priority Support — Large</t>
  </si>
  <si>
    <t xml:space="preserve">75+ users</t>
  </si>
  <si>
    <t xml:space="preserve">$7,500/mo</t>
  </si>
  <si>
    <t xml:space="preserve">2-hour response</t>
  </si>
  <si>
    <t xml:space="preserve">Mission-Critical Support</t>
  </si>
  <si>
    <t xml:space="preserve">Command+</t>
  </si>
  <si>
    <t xml:space="preserve">1-hour response</t>
  </si>
  <si>
    <t xml:space="preserve">24/7 · escalation handling · exec reviews</t>
  </si>
  <si>
    <t xml:space="preserve">Recommended for Command+</t>
  </si>
  <si>
    <t xml:space="preserve">  DEDICATED SUPPORT RESOURCES</t>
  </si>
  <si>
    <t xml:space="preserve">Resource</t>
  </si>
  <si>
    <t xml:space="preserve">Named engineer, SLA-bound</t>
  </si>
  <si>
    <t xml:space="preserve">Customer Success Manager (CSM)</t>
  </si>
  <si>
    <t xml:space="preserve">Enterprise / statewide accounts</t>
  </si>
  <si>
    <t xml:space="preserve">Dedicated Solution Architect</t>
  </si>
  <si>
    <t xml:space="preserve">Complex integration programs</t>
  </si>
  <si>
    <t xml:space="preserve">Dedicated 24/7 Support Team</t>
  </si>
  <si>
    <t xml:space="preserve">Per contract</t>
  </si>
  <si>
    <t xml:space="preserve">  SALES POSITIONING — Support Packages</t>
  </si>
  <si>
    <t xml:space="preserve">    Mission-Critical support recommended for Command, Enterprise, and any agency in active production.</t>
  </si>
  <si>
    <t xml:space="preserve">    Dedicated support turns Rapid Cortex from a software vendor into an operational partner.</t>
  </si>
  <si>
    <t xml:space="preserve">    Priority support is included in Professional — be clear that Mission-Critical is an upgrade.</t>
  </si>
  <si>
    <t xml:space="preserve">STORAGE, USAGE &amp; OVERAGES</t>
  </si>
  <si>
    <t xml:space="preserve">Included limits by plan · Per-unit overage rates · Call volume · Transcription · Media</t>
  </si>
  <si>
    <t xml:space="preserve">  INCLUDED USAGE BY PLAN</t>
  </si>
  <si>
    <t xml:space="preserve">Essential</t>
  </si>
  <si>
    <t xml:space="preserve">Professional</t>
  </si>
  <si>
    <t xml:space="preserve">Command</t>
  </si>
  <si>
    <t xml:space="preserve">Enterprise</t>
  </si>
  <si>
    <t xml:space="preserve">Storage</t>
  </si>
  <si>
    <t xml:space="preserve">100 GB</t>
  </si>
  <si>
    <t xml:space="preserve">500 GB</t>
  </si>
  <si>
    <t xml:space="preserve">2 TB</t>
  </si>
  <si>
    <t xml:space="preserve">Expandable via add-on</t>
  </si>
  <si>
    <t xml:space="preserve">Call Recording Retention</t>
  </si>
  <si>
    <t xml:space="preserve">90 days</t>
  </si>
  <si>
    <t xml:space="preserve">180 days</t>
  </si>
  <si>
    <t xml:space="preserve">1 year</t>
  </si>
  <si>
    <t xml:space="preserve">Transcription Volume</t>
  </si>
  <si>
    <t xml:space="preserve">Volume limits per contract</t>
  </si>
  <si>
    <t xml:space="preserve">Translation Requests</t>
  </si>
  <si>
    <t xml:space="preserve">API Calls / Month</t>
  </si>
  <si>
    <t xml:space="preserve">Standard</t>
  </si>
  <si>
    <t xml:space="preserve">Media Storage (photos/video)</t>
  </si>
  <si>
    <t xml:space="preserve">Enhanced</t>
  </si>
  <si>
    <t xml:space="preserve">  OVERAGE RATES</t>
  </si>
  <si>
    <t xml:space="preserve">Unit</t>
  </si>
  <si>
    <t xml:space="preserve">Additional Storage</t>
  </si>
  <si>
    <t xml:space="preserve">per GB / month</t>
  </si>
  <si>
    <t xml:space="preserve">S3 standard + margin</t>
  </si>
  <si>
    <t xml:space="preserve">Additional Call Volume</t>
  </si>
  <si>
    <t xml:space="preserve">per call over limit</t>
  </si>
  <si>
    <t xml:space="preserve">Blended AI processing cost</t>
  </si>
  <si>
    <t xml:space="preserve">Additional Transcription</t>
  </si>
  <si>
    <t xml:space="preserve">per minute over limit</t>
  </si>
  <si>
    <t xml:space="preserve">Additional Translation Requests</t>
  </si>
  <si>
    <t xml:space="preserve">per request over limit</t>
  </si>
  <si>
    <t xml:space="preserve">Additional Photo Storage</t>
  </si>
  <si>
    <t xml:space="preserve">per 100 photos over limit</t>
  </si>
  <si>
    <t xml:space="preserve">Archive Storage</t>
  </si>
  <si>
    <t xml:space="preserve">Cold storage tier</t>
  </si>
  <si>
    <t xml:space="preserve">Data Export</t>
  </si>
  <si>
    <t xml:space="preserve">per GB exported</t>
  </si>
  <si>
    <t xml:space="preserve">Large exports only</t>
  </si>
  <si>
    <t xml:space="preserve">High-Volume API Use</t>
  </si>
  <si>
    <t xml:space="preserve">Negotiate in contract</t>
  </si>
  <si>
    <t xml:space="preserve">  SALES POSITIONING — Storage &amp; Overages</t>
  </si>
  <si>
    <t xml:space="preserve">    Overages protect both the agency and Rapid Cortex by allowing flexible usage without forcing an immediate plan change.</t>
  </si>
  <si>
    <t xml:space="preserve">    Useful during storms, major incidents, seasonal spikes, or large-scale emergencies.</t>
  </si>
  <si>
    <t xml:space="preserve">    Always discuss expected call volumes during discovery to right-size the plan before signing.</t>
  </si>
  <si>
    <t xml:space="preserve">PILOT PROGRAMS</t>
  </si>
  <si>
    <t xml:space="preserve">Pre-packaged pilot bundles for common agency profiles</t>
  </si>
  <si>
    <t xml:space="preserve">  PILOT PROGRAM OVERVIEW</t>
  </si>
  <si>
    <t xml:space="preserve">Program</t>
  </si>
  <si>
    <t xml:space="preserve">Duration</t>
  </si>
  <si>
    <t xml:space="preserve">Fee Low</t>
  </si>
  <si>
    <t xml:space="preserve">Fee High</t>
  </si>
  <si>
    <t xml:space="preserve">Typical Scope</t>
  </si>
  <si>
    <t xml:space="preserve">Small City Pilot</t>
  </si>
  <si>
    <t xml:space="preserve">Essential + setup + onboarding + training + CAD discovery</t>
  </si>
  <si>
    <t xml:space="preserve">Grant-friendly</t>
  </si>
  <si>
    <t xml:space="preserve">County Professional Pilot</t>
  </si>
  <si>
    <t xml:space="preserve">Professional + translation + caller media + CAD discovery/read-only + training</t>
  </si>
  <si>
    <t xml:space="preserve">Command Center Pilot</t>
  </si>
  <si>
    <t xml:space="preserve">90–180 days</t>
  </si>
  <si>
    <t xml:space="preserve">Command + CAD read-only + major incident + war rooms + onsite + training</t>
  </si>
  <si>
    <t xml:space="preserve">Enterprise / Statewide Pilot</t>
  </si>
  <si>
    <t xml:space="preserve">6 months</t>
  </si>
  <si>
    <t xml:space="preserve">Enterprise architecture + multi-site + custom integrations + dedicated support</t>
  </si>
  <si>
    <t xml:space="preserve">Custom SOW required</t>
  </si>
  <si>
    <t xml:space="preserve">  SALES POSITIONING — Small City Pilot</t>
  </si>
  <si>
    <t xml:space="preserve">    Smaller municipalities that want to evaluate Rapid Cortex without a full production commitment.</t>
  </si>
  <si>
    <t xml:space="preserve">    Usually includes Essential-level access, setup, onboarding, training, and CAD discovery.</t>
  </si>
  <si>
    <t xml:space="preserve">    Sales angle: low-risk, practical way to test value, collect feedback, and support grant-funded modernization.</t>
  </si>
  <si>
    <t xml:space="preserve">  SALES POSITIONING — County Professional Pilot</t>
  </si>
  <si>
    <t xml:space="preserve">    Mid-size cities, counties, or regional PSAPs ready for a broader operational test.</t>
  </si>
  <si>
    <t xml:space="preserve">    Includes Professional-level features: translation, caller media, QA, and supervisor visibility.</t>
  </si>
  <si>
    <t xml:space="preserve">    Sales angle: demonstrates value across multiple workflows — not just basic AI triage.</t>
  </si>
  <si>
    <t xml:space="preserve">  SALES POSITIONING — Command Center Pilot</t>
  </si>
  <si>
    <t xml:space="preserve">    Larger agencies, EOCs, or regional response environments.</t>
  </si>
  <si>
    <t xml:space="preserve">    May include Command-level tools, war rooms, onsite support, and expanded training.</t>
  </si>
  <si>
    <t xml:space="preserve">    Sales angle: proves Rapid Cortex as a command and coordination platform.</t>
  </si>
  <si>
    <t xml:space="preserve">  SALES POSITIONING — Enterprise / Statewide Program</t>
  </si>
  <si>
    <t xml:space="preserve">    Full-scale deployment for multi-agency or statewide modernization.</t>
  </si>
  <si>
    <t xml:space="preserve">    Includes enterprise architecture, multi-site rollout, custom integrations, and dedicated support.</t>
  </si>
  <si>
    <t xml:space="preserve">    Sales angle: supports long-term public safety transformation — strong fit for statewide grants.</t>
  </si>
  <si>
    <t xml:space="preserve">⚠  INTERNAL USE ONLY — Pilot pricing to be approved by Sales Director before quoting.</t>
  </si>
  <si>
    <t xml:space="preserve">INTERACTIVE QUOTE BUILDER  —  INTERNAL USE ONLY</t>
  </si>
  <si>
    <t xml:space="preserve">🟡 Yellow = you answer   |   🔵 Blue = auto-calculated   |   See "Client Quote" tab for printable output</t>
  </si>
  <si>
    <t xml:space="preserve">Question / Line Item</t>
  </si>
  <si>
    <t xml:space="preserve">Category</t>
  </si>
  <si>
    <t xml:space="preserve">Your Answer (dropdown)</t>
  </si>
  <si>
    <t xml:space="preserve">Std Unit Price</t>
  </si>
  <si>
    <t xml:space="preserve">Override Price</t>
  </si>
  <si>
    <t xml:space="preserve">Monthly Total</t>
  </si>
  <si>
    <t xml:space="preserve">  Override Price = leave blank to use standard. Enter a custom value to override for this quote only. Red border = override active.</t>
  </si>
  <si>
    <t xml:space="preserve">  SECTION 1 — AGENCY PROFILE</t>
  </si>
  <si>
    <t xml:space="preserve">1</t>
  </si>
  <si>
    <t xml:space="preserve">Agency / Department Name</t>
  </si>
  <si>
    <t xml:space="preserve">2</t>
  </si>
  <si>
    <t xml:space="preserve">Contact Name &amp; Title</t>
  </si>
  <si>
    <t xml:space="preserve">3</t>
  </si>
  <si>
    <t xml:space="preserve">Number of Dispatcher Seats</t>
  </si>
  <si>
    <t xml:space="preserve">4</t>
  </si>
  <si>
    <t xml:space="preserve">Number of Admin / Supervisor Seats</t>
  </si>
  <si>
    <t xml:space="preserve">5</t>
  </si>
  <si>
    <t xml:space="preserve">Estimated Call Volume / Month</t>
  </si>
  <si>
    <t xml:space="preserve">  SECTION 2 — BASE PLAN SELECTION</t>
  </si>
  <si>
    <t xml:space="preserve">6</t>
  </si>
  <si>
    <t xml:space="preserve">Base Plan</t>
  </si>
  <si>
    <t xml:space="preserve">7</t>
  </si>
  <si>
    <t xml:space="preserve">Contract Term</t>
  </si>
  <si>
    <t xml:space="preserve">Discount rate — applied in summary</t>
  </si>
  <si>
    <t xml:space="preserve">8</t>
  </si>
  <si>
    <t xml:space="preserve">Dispatcher Seat Overage (auto)</t>
  </si>
  <si>
    <t xml:space="preserve">9</t>
  </si>
  <si>
    <t xml:space="preserve">Admin / Supervisor Seat Overage (auto)</t>
  </si>
  <si>
    <t xml:space="preserve">10</t>
  </si>
  <si>
    <t xml:space="preserve">Setup &amp; Implementation Fee</t>
  </si>
  <si>
    <t xml:space="preserve">11</t>
  </si>
  <si>
    <t xml:space="preserve">Additional Discount Override (0–25%)</t>
  </si>
  <si>
    <t xml:space="preserve">  SECTION 3 — ADD-ON MODULES  (all add-ons shown — select None to exclude)</t>
  </si>
  <si>
    <t xml:space="preserve">12</t>
  </si>
  <si>
    <t xml:space="preserve">CAD Integration</t>
  </si>
  <si>
    <t xml:space="preserve">13</t>
  </si>
  <si>
    <t xml:space="preserve">AI Triage Workflows</t>
  </si>
  <si>
    <t xml:space="preserve">14</t>
  </si>
  <si>
    <t xml:space="preserve">AI Confidence Scoring</t>
  </si>
  <si>
    <t xml:space="preserve">15</t>
  </si>
  <si>
    <t xml:space="preserve">AI Incident Summarization</t>
  </si>
  <si>
    <t xml:space="preserve">16</t>
  </si>
  <si>
    <t xml:space="preserve">AI Dispatcher Recommendation Engine</t>
  </si>
  <si>
    <t xml:space="preserve">17</t>
  </si>
  <si>
    <t xml:space="preserve">Enhanced Transcription Accuracy</t>
  </si>
  <si>
    <t xml:space="preserve">18</t>
  </si>
  <si>
    <t xml:space="preserve">Speaker Diarization</t>
  </si>
  <si>
    <t xml:space="preserve">19</t>
  </si>
  <si>
    <t xml:space="preserve">20</t>
  </si>
  <si>
    <t xml:space="preserve">Language Packs (Top 10 Languages)</t>
  </si>
  <si>
    <t xml:space="preserve">21</t>
  </si>
  <si>
    <t xml:space="preserve">22</t>
  </si>
  <si>
    <t xml:space="preserve">23</t>
  </si>
  <si>
    <t xml:space="preserve">24</t>
  </si>
  <si>
    <t xml:space="preserve">25</t>
  </si>
  <si>
    <t xml:space="preserve">Media Audit Trail &amp; Redaction</t>
  </si>
  <si>
    <t xml:space="preserve">26</t>
  </si>
  <si>
    <t xml:space="preserve">27</t>
  </si>
  <si>
    <t xml:space="preserve">28</t>
  </si>
  <si>
    <t xml:space="preserve">Incident Command Suite</t>
  </si>
  <si>
    <t xml:space="preserve">29</t>
  </si>
  <si>
    <t xml:space="preserve">Reliability &amp; Tech Ops</t>
  </si>
  <si>
    <t xml:space="preserve">30</t>
  </si>
  <si>
    <t xml:space="preserve">Support Package</t>
  </si>
  <si>
    <t xml:space="preserve">31</t>
  </si>
  <si>
    <t xml:space="preserve">Onsite Services</t>
  </si>
  <si>
    <t xml:space="preserve">32</t>
  </si>
  <si>
    <t xml:space="preserve">Training Package</t>
  </si>
  <si>
    <t xml:space="preserve">  SECTION 4 — QUOTE SUMMARY (auto-calculated)</t>
  </si>
  <si>
    <t xml:space="preserve">Monthly Recurring (before discount)</t>
  </si>
  <si>
    <t xml:space="preserve">Monthly</t>
  </si>
  <si>
    <t xml:space="preserve">One-Time Fees (setup + CAD + onsite + training)</t>
  </si>
  <si>
    <t xml:space="preserve">One-Time</t>
  </si>
  <si>
    <t xml:space="preserve">Monthly Discount Amount</t>
  </si>
  <si>
    <t xml:space="preserve">Deduction</t>
  </si>
  <si>
    <t xml:space="preserve">One-Time Discount Amount</t>
  </si>
  <si>
    <t xml:space="preserve">★  TOTAL MONTHLY (after discount)</t>
  </si>
  <si>
    <t xml:space="preserve">TOTAL</t>
  </si>
  <si>
    <t xml:space="preserve">★  TOTAL ONE-TIME (after discount)</t>
  </si>
  <si>
    <t xml:space="preserve">★  ESTIMATED ANNUAL TOTAL (Monthly×12 + One-Time)</t>
  </si>
  <si>
    <t xml:space="preserve">Per Seat / Month</t>
  </si>
  <si>
    <t xml:space="preserve">⚠  INTERNAL USE ONLY — See "Client Quote" tab for printable version.  All quotes require Sales Director review before sending.</t>
  </si>
  <si>
    <t xml:space="preserve">REFS</t>
  </si>
  <si>
    <t xml:space="preserve">Apps on Demand LLC  d/b/a  Rapid Cortex  |  Intelligence at the Speed of Response</t>
  </si>
  <si>
    <t xml:space="preserve">  QUOTE DETAILS</t>
  </si>
  <si>
    <t xml:space="preserve">Plan Selected</t>
  </si>
  <si>
    <t xml:space="preserve">Est. Call Volume / Month</t>
  </si>
  <si>
    <t xml:space="preserve">Quote Prepared</t>
  </si>
  <si>
    <t xml:space="preserve">  PRICING BREAKDOWN</t>
  </si>
  <si>
    <t xml:space="preserve">#</t>
  </si>
  <si>
    <t xml:space="preserve">Monthly ($)</t>
  </si>
  <si>
    <t xml:space="preserve">One-Time / Annual ($)</t>
  </si>
  <si>
    <t xml:space="preserve">Dispatcher Seat Overage</t>
  </si>
  <si>
    <t xml:space="preserve">Admin / Supervisor Seat Overage</t>
  </si>
  <si>
    <t xml:space="preserve">—</t>
  </si>
  <si>
    <t xml:space="preserve">  ADD-ON MODULES</t>
  </si>
  <si>
    <t xml:space="preserve">Language Packs</t>
  </si>
  <si>
    <t xml:space="preserve">Support Package Upgrade</t>
  </si>
  <si>
    <t xml:space="preserve">Subtotal — Monthly Recurring</t>
  </si>
  <si>
    <t xml:space="preserve">Subtotal — One-Time Fees</t>
  </si>
  <si>
    <t xml:space="preserve">★  TOTAL MONTHLY</t>
  </si>
  <si>
    <t xml:space="preserve">★  TOTAL ONE-TIME FEES</t>
  </si>
  <si>
    <t xml:space="preserve">★  ESTIMATED ANNUAL INVESTMENT</t>
  </si>
  <si>
    <t xml:space="preserve">  TERMS &amp; NEXT STEPS</t>
  </si>
  <si>
    <t xml:space="preserve">• This proposal is valid for 30 days from the date of issue.</t>
  </si>
  <si>
    <t xml:space="preserve">• Pricing is based on the selections above. Final contract subject to signed MSA and SOW.</t>
  </si>
  <si>
    <t xml:space="preserve">• CAD integration scoped separately after discovery. Write-back not included in pilot base.</t>
  </si>
  <si>
    <t xml:space="preserve">• Travel for onsite services billed separately at federal GSA rates.</t>
  </si>
  <si>
    <t xml:space="preserve">• All fees are in USD. Government tax exemption honored upon receipt of certificate.</t>
  </si>
  <si>
    <t xml:space="preserve">• To proceed: return signed Pilot Scope Agreement or contact your Rapid Cortex representative.</t>
  </si>
  <si>
    <t xml:space="preserve">Rapid Cortex  |  Apps on Demand LLC  |  intelligence@rapidcortex.us  |  rapidcortex.us  |  CONFIDENTIAL — NOT FOR DISTRIBUTION</t>
  </si>
  <si>
    <t xml:space="preserve">DISCOUNTING RULES</t>
  </si>
  <si>
    <t xml:space="preserve">Internal — protect pricing discipline while allowing strategic flexibility</t>
  </si>
  <si>
    <t xml:space="preserve">  STANDARD DISCOUNT SCHEDULE</t>
  </si>
  <si>
    <t xml:space="preserve">Scenario</t>
  </si>
  <si>
    <t xml:space="preserve">Max Discount</t>
  </si>
  <si>
    <t xml:space="preserve">Approval Required</t>
  </si>
  <si>
    <t xml:space="preserve">Annual commitment (vs month-to-month)</t>
  </si>
  <si>
    <t xml:space="preserve">10%</t>
  </si>
  <si>
    <t xml:space="preserve">Account Executive</t>
  </si>
  <si>
    <t xml:space="preserve">Standard offer — always available</t>
  </si>
  <si>
    <t xml:space="preserve">2-year commitment</t>
  </si>
  <si>
    <t xml:space="preserve">15%</t>
  </si>
  <si>
    <t xml:space="preserve">3-year commitment</t>
  </si>
  <si>
    <t xml:space="preserve">20%</t>
  </si>
  <si>
    <t xml:space="preserve">Sales Director</t>
  </si>
  <si>
    <t xml:space="preserve">Pilot-to-production conversion</t>
  </si>
  <si>
    <t xml:space="preserve">First year only</t>
  </si>
  <si>
    <t xml:space="preserve">Competitive displacement</t>
  </si>
  <si>
    <t xml:space="preserve">Requires documentation</t>
  </si>
  <si>
    <t xml:space="preserve">Government / municipal grant-funded</t>
  </si>
  <si>
    <t xml:space="preserve">Bundle discount (3+ add-ons)</t>
  </si>
  <si>
    <t xml:space="preserve">Auto-applied</t>
  </si>
  <si>
    <t xml:space="preserve">Nonprofit / tribal agency</t>
  </si>
  <si>
    <t xml:space="preserve">Case-by-case</t>
  </si>
  <si>
    <t xml:space="preserve">Strategic / reference account</t>
  </si>
  <si>
    <t xml:space="preserve">25%</t>
  </si>
  <si>
    <t xml:space="preserve">VP of Sales</t>
  </si>
  <si>
    <t xml:space="preserve">Board approval if &gt;25%</t>
  </si>
  <si>
    <t xml:space="preserve">  PROTECTED LINE ITEMS (DO NOT HEAVILY DISCOUNT)</t>
  </si>
  <si>
    <t xml:space="preserve">Line Item</t>
  </si>
  <si>
    <t xml:space="preserve">Why Protected</t>
  </si>
  <si>
    <t xml:space="preserve">Guidance</t>
  </si>
  <si>
    <t xml:space="preserve">Significant labor + vendor coordination</t>
  </si>
  <si>
    <t xml:space="preserve">Discount max 5% — scope separately</t>
  </si>
  <si>
    <t xml:space="preserve">Custom Development</t>
  </si>
  <si>
    <t xml:space="preserve">High labor cost</t>
  </si>
  <si>
    <t xml:space="preserve">No standard discount — scope per SOW</t>
  </si>
  <si>
    <t xml:space="preserve">Travel + staff time</t>
  </si>
  <si>
    <t xml:space="preserve">Discount travel separately if needed</t>
  </si>
  <si>
    <t xml:space="preserve">Dedicated Support</t>
  </si>
  <si>
    <t xml:space="preserve">Named resource commitment</t>
  </si>
  <si>
    <t xml:space="preserve">No discount — price is the floor</t>
  </si>
  <si>
    <t xml:space="preserve">⚠  Any discount &gt;25% requires VP of Sales + CFO written approval. Never quote below floor without authorization.</t>
  </si>
  <si>
    <t xml:space="preserve">RULE: Discounts reward commitment, scale, and strategic value — not just pressure to close.</t>
  </si>
  <si>
    <t xml:space="preserve">RAPID CORTEX CAMPUS</t>
  </si>
  <si>
    <t xml:space="preserve">Universities · Colleges · K-12 · Campus safety reporting · QR/NFC · Anonymous &amp; identified reporting · Clery documentation</t>
  </si>
  <si>
    <t xml:space="preserve">  BASE SUBSCRIPTION — PER-STUDENT ANNUAL PRICING</t>
  </si>
  <si>
    <t xml:space="preserve">Rate</t>
  </si>
  <si>
    <t xml:space="preserve">Annual Rate</t>
  </si>
  <si>
    <t xml:space="preserve">$1.40 per enrolled student / year</t>
  </si>
  <si>
    <t xml:space="preserve">Based on total institutional enrollment. 30% non-user adjustment already applied.</t>
  </si>
  <si>
    <t xml:space="preserve">Minimum Annual Contract</t>
  </si>
  <si>
    <t xml:space="preserve">$15,000 / year</t>
  </si>
  <si>
    <t xml:space="preserve">Applies to institutions under ~10,700 enrolled students.</t>
  </si>
  <si>
    <t xml:space="preserve">Billing Basis</t>
  </si>
  <si>
    <t xml:space="preserve">Total enrollment (census)</t>
  </si>
  <si>
    <t xml:space="preserve">Enrollment figure from most recent official institutional census. Not subject to reduction based on platform utilization.</t>
  </si>
  <si>
    <t xml:space="preserve">Annual (minimum)</t>
  </si>
  <si>
    <t xml:space="preserve">Multi-year terms available. 3-year term: 10% discount with Sales Director approval.</t>
  </si>
  <si>
    <t xml:space="preserve">  ANNUAL CONTRACT VALUE — REFERENCE TABLE</t>
  </si>
  <si>
    <t xml:space="preserve">Institution Type</t>
  </si>
  <si>
    <t xml:space="preserve">Enrollment</t>
  </si>
  <si>
    <t xml:space="preserve">Annual Contract</t>
  </si>
  <si>
    <t xml:space="preserve">Monthly Equivalent</t>
  </si>
  <si>
    <t xml:space="preserve">Community College — Small</t>
  </si>
  <si>
    <t xml:space="preserve">4,000</t>
  </si>
  <si>
    <t xml:space="preserve">$15,000</t>
  </si>
  <si>
    <t xml:space="preserve">$1,250</t>
  </si>
  <si>
    <t xml:space="preserve">Minimum applies</t>
  </si>
  <si>
    <t xml:space="preserve">Community College — Large</t>
  </si>
  <si>
    <t xml:space="preserve">18,000</t>
  </si>
  <si>
    <t xml:space="preserve">$25,200</t>
  </si>
  <si>
    <t xml:space="preserve">$2,100</t>
  </si>
  <si>
    <t xml:space="preserve">Regional University</t>
  </si>
  <si>
    <t xml:space="preserve">12,000</t>
  </si>
  <si>
    <t xml:space="preserve">$16,800</t>
  </si>
  <si>
    <t xml:space="preserve">$1,400</t>
  </si>
  <si>
    <t xml:space="preserve">Mid-Size State School</t>
  </si>
  <si>
    <t xml:space="preserve">28,000</t>
  </si>
  <si>
    <t xml:space="preserve">$39,200</t>
  </si>
  <si>
    <t xml:space="preserve">$3,267</t>
  </si>
  <si>
    <t xml:space="preserve">Large State University</t>
  </si>
  <si>
    <t xml:space="preserve">55,000</t>
  </si>
  <si>
    <t xml:space="preserve">$77,000</t>
  </si>
  <si>
    <t xml:space="preserve">$6,417</t>
  </si>
  <si>
    <t xml:space="preserve">Flagship University</t>
  </si>
  <si>
    <t xml:space="preserve">48,000</t>
  </si>
  <si>
    <t xml:space="preserve">$67,200</t>
  </si>
  <si>
    <t xml:space="preserve">$5,600</t>
  </si>
  <si>
    <t xml:space="preserve">  IMPLEMENTATION — ONE-TIME</t>
  </si>
  <si>
    <t xml:space="preserve">Enrollment Size</t>
  </si>
  <si>
    <t xml:space="preserve">Implementation Fee</t>
  </si>
  <si>
    <t xml:space="preserve">Includes</t>
  </si>
  <si>
    <t xml:space="preserve">Under 10,000 students</t>
  </si>
  <si>
    <t xml:space="preserve">$8,000</t>
  </si>
  <si>
    <t xml:space="preserve">QR configuration · admin training · zone setup · emergency notification integration · Clery walkthrough</t>
  </si>
  <si>
    <t xml:space="preserve">10,001 – 25,000</t>
  </si>
  <si>
    <t xml:space="preserve">All above + extended zone mapping + multi-building configuration</t>
  </si>
  <si>
    <t xml:space="preserve">25,001 – 50,000</t>
  </si>
  <si>
    <t xml:space="preserve">$25,000</t>
  </si>
  <si>
    <t xml:space="preserve">All above + multi-campus configuration + department admin training</t>
  </si>
  <si>
    <t xml:space="preserve">50,001+</t>
  </si>
  <si>
    <t xml:space="preserve">$35,000</t>
  </si>
  <si>
    <t xml:space="preserve">Full enterprise configuration · dedicated rollout support · custom Clery workflow</t>
  </si>
  <si>
    <t xml:space="preserve">  INCLUDED IN BASE — ALL CAMPUS PLANS</t>
  </si>
  <si>
    <t xml:space="preserve">QR-Based Anonymous &amp; Identified Reporting</t>
  </si>
  <si>
    <t xml:space="preserve">No app download required — any smartphone camera</t>
  </si>
  <si>
    <t xml:space="preserve">SMS Reporting Channel</t>
  </si>
  <si>
    <t xml:space="preserve">Text-based intake with auto-reply</t>
  </si>
  <si>
    <t xml:space="preserve">Two-Way Chat</t>
  </si>
  <si>
    <t xml:space="preserve">Dispatcher ↔ student secure messaging</t>
  </si>
  <si>
    <t xml:space="preserve">Photo &amp; Video Evidence Intake</t>
  </si>
  <si>
    <t xml:space="preserve">Attached to incident record automatically</t>
  </si>
  <si>
    <t xml:space="preserve">NFC Tag Support</t>
  </si>
  <si>
    <t xml:space="preserve">Same URL as QR code — one-tap reporting</t>
  </si>
  <si>
    <t xml:space="preserve">Campus Security Console</t>
  </si>
  <si>
    <t xml:space="preserve">Role-based: campus_security role</t>
  </si>
  <si>
    <t xml:space="preserve">Campus Supervisor Dashboard</t>
  </si>
  <si>
    <t xml:space="preserve">Live incident map · active reports · escalations</t>
  </si>
  <si>
    <t xml:space="preserve">Campus Admin Console</t>
  </si>
  <si>
    <t xml:space="preserve">User management · zone configuration · reporting</t>
  </si>
  <si>
    <t xml:space="preserve">Incident Timeline</t>
  </si>
  <si>
    <t xml:space="preserve">Auto-built event log per incident</t>
  </si>
  <si>
    <t xml:space="preserve">Basic Clery Act Documentation Log</t>
  </si>
  <si>
    <t xml:space="preserve">Annual Security Report support</t>
  </si>
  <si>
    <t xml:space="preserve">Anonymous Reporting</t>
  </si>
  <si>
    <t xml:space="preserve">No identity stored when anonymous mode selected</t>
  </si>
  <si>
    <t xml:space="preserve">Signal Color System</t>
  </si>
  <si>
    <t xml:space="preserve">Semantic priority colors in all consoles</t>
  </si>
  <si>
    <t xml:space="preserve">Role-Based Access (5 campus roles)</t>
  </si>
  <si>
    <t xml:space="preserve">campus_admin · campus_supervisor · campus_security · campus_counselor · campus_faculty</t>
  </si>
  <si>
    <t xml:space="preserve">Remote — included</t>
  </si>
  <si>
    <t xml:space="preserve">  CAMPUS ADD-ONS</t>
  </si>
  <si>
    <t xml:space="preserve">Price Low / Year</t>
  </si>
  <si>
    <t xml:space="preserve">Price High / Year</t>
  </si>
  <si>
    <t xml:space="preserve">AI Incident Summary</t>
  </si>
  <si>
    <t xml:space="preserve">$3,000</t>
  </si>
  <si>
    <t xml:space="preserve">On-demand supervisor AI summary · Cortex AI</t>
  </si>
  <si>
    <t xml:space="preserve">Advanced Clery Reporting</t>
  </si>
  <si>
    <t xml:space="preserve">$4,000</t>
  </si>
  <si>
    <t xml:space="preserve">$10,000</t>
  </si>
  <si>
    <t xml:space="preserve">Export-ready · audit trail · annual report builder</t>
  </si>
  <si>
    <t xml:space="preserve">Zone-Based QR/NFC Reporting</t>
  </si>
  <si>
    <t xml:space="preserve">$7,500</t>
  </si>
  <si>
    <t xml:space="preserve">Additional zones beyond standard config</t>
  </si>
  <si>
    <t xml:space="preserve">Rapid Cortex Connect — Camera Integ.</t>
  </si>
  <si>
    <t xml:space="preserve">$5,000</t>
  </si>
  <si>
    <t xml:space="preserve">ONVIF/RTSP/WebRTC camera integration</t>
  </si>
  <si>
    <t xml:space="preserve">Two-Way Chat Translation (40+ langs)</t>
  </si>
  <si>
    <t xml:space="preserve">$2,500</t>
  </si>
  <si>
    <t xml:space="preserve">$6,000</t>
  </si>
  <si>
    <t xml:space="preserve">Live translation in chat</t>
  </si>
  <si>
    <t xml:space="preserve">Analytics Dashboard</t>
  </si>
  <si>
    <t xml:space="preserve">Trend reporting · heat maps · Clery trends</t>
  </si>
  <si>
    <t xml:space="preserve">Agency Share Feature</t>
  </si>
  <si>
    <t xml:space="preserve">$1,500</t>
  </si>
  <si>
    <t xml:space="preserve">Cross-agency incident awareness / month — see Feature Add-Ons sheet</t>
  </si>
  <si>
    <t xml:space="preserve">SMS Location Acquisition</t>
  </si>
  <si>
    <t xml:space="preserve">Auto-reply location link on text intake</t>
  </si>
  <si>
    <t xml:space="preserve">$1,000</t>
  </si>
  <si>
    <t xml:space="preserve">Per month — 4-hr response · named contact</t>
  </si>
  <si>
    <t xml:space="preserve">Onsite Training</t>
  </si>
  <si>
    <t xml:space="preserve">One-time · plus travel</t>
  </si>
  <si>
    <t xml:space="preserve">  CONTRACT LANGUAGE NOTE: Fees are calculated on total institutional enrollment from the most recent official enrollment census. Not subject to reduction based on platform utilization rates.</t>
  </si>
  <si>
    <t xml:space="preserve">  SALES POSITIONING: Position as 'the safety layer every campus already needs.' No app download = zero adoption barrier. QR + NFC + SMS = three reporting channels on one sign. Clery documentation is built in — not bolted on.</t>
  </si>
  <si>
    <t xml:space="preserve">⚠  INTERNAL USE ONLY — Do not share with agencies or prospects without Sales Director approval.</t>
  </si>
  <si>
    <t xml:space="preserve">RAPID CORTEX VENUE</t>
  </si>
  <si>
    <t xml:space="preserve">Stadiums · Arenas · Convention centers · Concert venues · Fan-to-security communication · QR/NFC · Zone-based reporting</t>
  </si>
  <si>
    <t xml:space="preserve">  BASE SUBSCRIPTION — CAPACITY-BASED ANNUAL PRICING</t>
  </si>
  <si>
    <t xml:space="preserve">Venue Tier</t>
  </si>
  <si>
    <t xml:space="preserve">Capacity</t>
  </si>
  <si>
    <t xml:space="preserve">Typical Venue Types</t>
  </si>
  <si>
    <t xml:space="preserve">Tier 1 — Small Venue</t>
  </si>
  <si>
    <t xml:space="preserve">Under 5,000</t>
  </si>
  <si>
    <t xml:space="preserve">$18,000</t>
  </si>
  <si>
    <t xml:space="preserve">Community centers · amphitheaters · small arenas</t>
  </si>
  <si>
    <t xml:space="preserve">Tier 2 — Mid Venue</t>
  </si>
  <si>
    <t xml:space="preserve">5,000–20,000</t>
  </si>
  <si>
    <t xml:space="preserve">$28,000</t>
  </si>
  <si>
    <t xml:space="preserve">$2,333</t>
  </si>
  <si>
    <t xml:space="preserve">Mid-size arenas · convention halls · fairgrounds</t>
  </si>
  <si>
    <t xml:space="preserve">Tier 3 — Large Venue</t>
  </si>
  <si>
    <t xml:space="preserve">20,000–50,000</t>
  </si>
  <si>
    <t xml:space="preserve">$45,000</t>
  </si>
  <si>
    <t xml:space="preserve">$3,750</t>
  </si>
  <si>
    <t xml:space="preserve">Major arenas · ballparks · large concert venues</t>
  </si>
  <si>
    <t xml:space="preserve">Tier 4 — Stadium</t>
  </si>
  <si>
    <t xml:space="preserve">50,000+</t>
  </si>
  <si>
    <t xml:space="preserve">$72,000</t>
  </si>
  <si>
    <t xml:space="preserve">NFL/MLB/NBA stadiums · large amphitheaters</t>
  </si>
  <si>
    <t xml:space="preserve">Multi-Venue Package</t>
  </si>
  <si>
    <t xml:space="preserve">2+ venues</t>
  </si>
  <si>
    <t xml:space="preserve">Volume discount — requires Sales Director approval</t>
  </si>
  <si>
    <t xml:space="preserve">Tier 1 — Small</t>
  </si>
  <si>
    <t xml:space="preserve">Zone/section setup · staff training · QR/NFC configuration · security console setup</t>
  </si>
  <si>
    <t xml:space="preserve">Tier 2 — Mid</t>
  </si>
  <si>
    <t xml:space="preserve">All above + extended zone mapping · multi-gate config · event type workflows</t>
  </si>
  <si>
    <t xml:space="preserve">Tier 3 — Large</t>
  </si>
  <si>
    <t xml:space="preserve">All above + camera integration planning · multi-section config · command setup</t>
  </si>
  <si>
    <t xml:space="preserve">$40,000</t>
  </si>
  <si>
    <t xml:space="preserve">Full enterprise config · dedicated rollout · command integration · event protocols</t>
  </si>
  <si>
    <t xml:space="preserve">  INCLUDED IN BASE — ALL VENUE PLANS</t>
  </si>
  <si>
    <t xml:space="preserve">QR-Based Fan Reporting</t>
  </si>
  <si>
    <t xml:space="preserve">No app download — any smartphone camera</t>
  </si>
  <si>
    <t xml:space="preserve">Tap-to-report on seat backs, concourse signs, restroom entries</t>
  </si>
  <si>
    <t xml:space="preserve">Text-based intake</t>
  </si>
  <si>
    <t xml:space="preserve">Two-Way Chat — Fan to Security</t>
  </si>
  <si>
    <t xml:space="preserve">Secure messaging</t>
  </si>
  <si>
    <t xml:space="preserve">Attached to incident record</t>
  </si>
  <si>
    <t xml:space="preserve">Zone / Section / Gate Based Reporting</t>
  </si>
  <si>
    <t xml:space="preserve">Section + gate pre-filled from QR/NFC scan</t>
  </si>
  <si>
    <t xml:space="preserve">Venue Security Console</t>
  </si>
  <si>
    <t xml:space="preserve">venue_security role — Signal color system</t>
  </si>
  <si>
    <t xml:space="preserve">Venue Supervisor Dashboard</t>
  </si>
  <si>
    <t xml:space="preserve">Live event view · all zones · escalations</t>
  </si>
  <si>
    <t xml:space="preserve">Venue Admin Console</t>
  </si>
  <si>
    <t xml:space="preserve">Staff management · event config · zone setup</t>
  </si>
  <si>
    <t xml:space="preserve">Auto-built per incident</t>
  </si>
  <si>
    <t xml:space="preserve">Semantic priority colors</t>
  </si>
  <si>
    <t xml:space="preserve">Role-Based Access (5 venue roles)</t>
  </si>
  <si>
    <t xml:space="preserve">venue_admin · venue_supervisor · venue_security · venue_operator · venue_guest</t>
  </si>
  <si>
    <t xml:space="preserve">  VENUE ADD-ONS</t>
  </si>
  <si>
    <t xml:space="preserve">On-demand supervisor AI brief · Cortex AI</t>
  </si>
  <si>
    <t xml:space="preserve">ONVIF/RTSP/WebRTC · venue camera feeds</t>
  </si>
  <si>
    <t xml:space="preserve">$20,000</t>
  </si>
  <si>
    <t xml:space="preserve">Fan-to-security live video · WebRTC</t>
  </si>
  <si>
    <t xml:space="preserve">Event reports · zone heat maps · scan analytics</t>
  </si>
  <si>
    <t xml:space="preserve">Per month — cross-agency incident awareness</t>
  </si>
  <si>
    <t xml:space="preserve">Per month — 4-hr response</t>
  </si>
  <si>
    <t xml:space="preserve">Onsite Event Support</t>
  </si>
  <si>
    <t xml:space="preserve">$30,000</t>
  </si>
  <si>
    <t xml:space="preserve">Per event · plus travel</t>
  </si>
  <si>
    <t xml:space="preserve">  SALES POSITIONING: 'Most venue security focuses on cameras and access control. Rapid Cortex Venue is the only platform built around frictionless fan-to-security communication.' QR + NFC on seat backs and concourse signs means any fan can report in 10 seconds without an app.</t>
  </si>
  <si>
    <t xml:space="preserve">⚠  INTERNAL USE ONLY — Do not share without Sales Director approval.</t>
  </si>
  <si>
    <t xml:space="preserve">RAPID CORTEX HOSPITAL</t>
  </si>
  <si>
    <t xml:space="preserve">Hospitals · Health systems · EMS coordination · Pre-alert intake · MCI support · Patient tracking</t>
  </si>
  <si>
    <t xml:space="preserve">  BASE SUBSCRIPTION — FACILITY-BASED ANNUAL PRICING</t>
  </si>
  <si>
    <t xml:space="preserve">Facility Tier</t>
  </si>
  <si>
    <t xml:space="preserve">Licensed Beds</t>
  </si>
  <si>
    <t xml:space="preserve">Typical Facilities</t>
  </si>
  <si>
    <t xml:space="preserve">Tier 1 — Small Facility</t>
  </si>
  <si>
    <t xml:space="preserve">Under 100 beds</t>
  </si>
  <si>
    <t xml:space="preserve">Critical access hospitals · community hospitals · urgent care</t>
  </si>
  <si>
    <t xml:space="preserve">Tier 2 — Mid Facility</t>
  </si>
  <si>
    <t xml:space="preserve">100–300 beds</t>
  </si>
  <si>
    <t xml:space="preserve">Regional hospitals · mid-size health centers</t>
  </si>
  <si>
    <t xml:space="preserve">Tier 3 — Large Facility</t>
  </si>
  <si>
    <t xml:space="preserve">300–600 beds</t>
  </si>
  <si>
    <t xml:space="preserve">$48,000</t>
  </si>
  <si>
    <t xml:space="preserve">Large regional medical centers</t>
  </si>
  <si>
    <t xml:space="preserve">Tier 4 — Health System</t>
  </si>
  <si>
    <t xml:space="preserve">600+ beds / multi</t>
  </si>
  <si>
    <t xml:space="preserve">$75,000+</t>
  </si>
  <si>
    <t xml:space="preserve">Level I trauma · health systems · academic medical centers</t>
  </si>
  <si>
    <t xml:space="preserve">Console setup · staff training · EMS coordination workflow · pre-alert config</t>
  </si>
  <si>
    <t xml:space="preserve">All above + capacity board config · MCI protocol setup</t>
  </si>
  <si>
    <t xml:space="preserve">All above + multi-unit configuration · command integration</t>
  </si>
  <si>
    <t xml:space="preserve">Tier 4 — System</t>
  </si>
  <si>
    <t xml:space="preserve">Full health system config · multi-facility · dedicated rollout support</t>
  </si>
  <si>
    <t xml:space="preserve">  INCLUDED IN BASE — ALL HOSPITAL PLANS</t>
  </si>
  <si>
    <t xml:space="preserve">Hospital Staff Console</t>
  </si>
  <si>
    <t xml:space="preserve">hospital_staff role — Signal color system (red vertical)</t>
  </si>
  <si>
    <t xml:space="preserve">Hospital Supervisor Dashboard</t>
  </si>
  <si>
    <t xml:space="preserve">Capacity board · pre-alert queue · MCI coordination</t>
  </si>
  <si>
    <t xml:space="preserve">Hospital Admin Console</t>
  </si>
  <si>
    <t xml:space="preserve">Staff management · capacity config · MCI planning</t>
  </si>
  <si>
    <t xml:space="preserve">Hospital Coordinator View</t>
  </si>
  <si>
    <t xml:space="preserve">EMS liaison · outbound alerts · hospital capacity routing</t>
  </si>
  <si>
    <t xml:space="preserve">Pre-Alert Intake</t>
  </si>
  <si>
    <t xml:space="preserve">Incoming EMS pre-alerts · patient status tracking</t>
  </si>
  <si>
    <t xml:space="preserve">Red vertical band — hospital identity</t>
  </si>
  <si>
    <t xml:space="preserve">Role-Based Access (4 hospital roles)</t>
  </si>
  <si>
    <t xml:space="preserve">hospital_admin · hospital_supervisor · hospital_staff · hospital_coord</t>
  </si>
  <si>
    <t xml:space="preserve">QR-Based Internal Reporting</t>
  </si>
  <si>
    <t xml:space="preserve">Staff safety reporting via QR/NFC</t>
  </si>
  <si>
    <t xml:space="preserve">  HOSPITAL ADD-ONS</t>
  </si>
  <si>
    <t xml:space="preserve">On-demand AI summary for supervisors</t>
  </si>
  <si>
    <t xml:space="preserve">MCI Command Module</t>
  </si>
  <si>
    <t xml:space="preserve">Mass casualty incident coordination tools</t>
  </si>
  <si>
    <t xml:space="preserve">EMS Data Integration</t>
  </si>
  <si>
    <t xml:space="preserve">One-time · EMS system connectivity</t>
  </si>
  <si>
    <t xml:space="preserve">Capacity trends · pre-alert analytics</t>
  </si>
  <si>
    <t xml:space="preserve">Per month</t>
  </si>
  <si>
    <t xml:space="preserve">RAPID CORTEX TRANSIT</t>
  </si>
  <si>
    <t xml:space="preserve">Transit authorities · Bus &amp; rail · Passenger safety reporting · Vehicle/station incidents · Two-way chat · QR/NFC</t>
  </si>
  <si>
    <t xml:space="preserve">  BASE SUBSCRIPTION — FLEET-BASED ANNUAL PRICING</t>
  </si>
  <si>
    <t xml:space="preserve">Transit Tier</t>
  </si>
  <si>
    <t xml:space="preserve">Fleet / Daily Riders</t>
  </si>
  <si>
    <t xml:space="preserve">Typical Agencies</t>
  </si>
  <si>
    <t xml:space="preserve">Tier 1 — Small System</t>
  </si>
  <si>
    <t xml:space="preserve">Under 50 vehicles</t>
  </si>
  <si>
    <t xml:space="preserve">Small municipal transit · rural systems · shuttle networks</t>
  </si>
  <si>
    <t xml:space="preserve">Tier 2 — Mid System</t>
  </si>
  <si>
    <t xml:space="preserve">50–200 vehicles</t>
  </si>
  <si>
    <t xml:space="preserve">$32,000</t>
  </si>
  <si>
    <t xml:space="preserve">$2,667</t>
  </si>
  <si>
    <t xml:space="preserve">Mid-size city transit · regional rail</t>
  </si>
  <si>
    <t xml:space="preserve">Tier 3 — Large System</t>
  </si>
  <si>
    <t xml:space="preserve">200–500 vehicles</t>
  </si>
  <si>
    <t xml:space="preserve">$52,000</t>
  </si>
  <si>
    <t xml:space="preserve">$4,333</t>
  </si>
  <si>
    <t xml:space="preserve">Major city transit authorities</t>
  </si>
  <si>
    <t xml:space="preserve">Tier 4 — Metro System</t>
  </si>
  <si>
    <t xml:space="preserve">500+ vehicles</t>
  </si>
  <si>
    <t xml:space="preserve">$85,000+</t>
  </si>
  <si>
    <t xml:space="preserve">Large metro rail/bus · statewide transit</t>
  </si>
  <si>
    <t xml:space="preserve">Console setup · QR/NFC for vehicles and stations · staff training · route configuration</t>
  </si>
  <si>
    <t xml:space="preserve">All above + multi-route config · station zone mapping</t>
  </si>
  <si>
    <t xml:space="preserve">All above + command integration · camera planning · multi-depot config</t>
  </si>
  <si>
    <t xml:space="preserve">Tier 4 — Metro</t>
  </si>
  <si>
    <t xml:space="preserve">Full system config · multi-line · dedicated rollout · custom workflow</t>
  </si>
  <si>
    <t xml:space="preserve">  INCLUDED IN BASE — ALL TRANSIT PLANS</t>
  </si>
  <si>
    <t xml:space="preserve">Transit Security Console</t>
  </si>
  <si>
    <t xml:space="preserve">transit_security role — Signal color system (indigo vertical)</t>
  </si>
  <si>
    <t xml:space="preserve">Transit Supervisor Dashboard</t>
  </si>
  <si>
    <t xml:space="preserve">Live route map · incident overlay · escalations</t>
  </si>
  <si>
    <t xml:space="preserve">Transit Admin Console</t>
  </si>
  <si>
    <t xml:space="preserve">Route/zone setup · staff management · reporting</t>
  </si>
  <si>
    <t xml:space="preserve">Transit Operator View</t>
  </si>
  <si>
    <t xml:space="preserve">Read-only · vehicle status · active incidents on route</t>
  </si>
  <si>
    <t xml:space="preserve">QR/NFC Passenger Reporting</t>
  </si>
  <si>
    <t xml:space="preserve">Vehicle QR codes · station NFC tags · no app required</t>
  </si>
  <si>
    <t xml:space="preserve">Passenger text intake</t>
  </si>
  <si>
    <t xml:space="preserve">Two-Way Chat — Passenger to Security</t>
  </si>
  <si>
    <t xml:space="preserve">Indigo vertical band — transit identity</t>
  </si>
  <si>
    <t xml:space="preserve">Role-Based Access (4 transit roles)</t>
  </si>
  <si>
    <t xml:space="preserve">transit_admin · transit_supervisor · transit_security · transit_operator</t>
  </si>
  <si>
    <t xml:space="preserve">  TRANSIT ADD-ONS</t>
  </si>
  <si>
    <t xml:space="preserve">ONVIF/RTSP vehicle/station camera integration</t>
  </si>
  <si>
    <t xml:space="preserve">Route reports · incident heat maps</t>
  </si>
  <si>
    <t xml:space="preserve">Passenger ↔ security translation</t>
  </si>
  <si>
    <t xml:space="preserve">RAPID CORTEX — PRODUCT VERTICALS OVERVIEW</t>
  </si>
  <si>
    <t xml:space="preserve">RC 911 · RC Campus · RC Venue · RC Hospital · RC Transit — side-by-side comparison</t>
  </si>
  <si>
    <t xml:space="preserve">  PRICING MODEL BY VERTICAL</t>
  </si>
  <si>
    <t xml:space="preserve">Vertical</t>
  </si>
  <si>
    <t xml:space="preserve">Pricing Model</t>
  </si>
  <si>
    <t xml:space="preserve">Entry Price</t>
  </si>
  <si>
    <t xml:space="preserve">Top of Range</t>
  </si>
  <si>
    <t xml:space="preserve">Minimum Contract</t>
  </si>
  <si>
    <t xml:space="preserve">RC 911</t>
  </si>
  <si>
    <t xml:space="preserve">Per seat / month</t>
  </si>
  <si>
    <t xml:space="preserve">$2,800/mo</t>
  </si>
  <si>
    <t xml:space="preserve">$50,000/mo</t>
  </si>
  <si>
    <t xml:space="preserve">No stated minimum</t>
  </si>
  <si>
    <t xml:space="preserve">Essential → Professional → Command → Enterprise</t>
  </si>
  <si>
    <t xml:space="preserve">RC Campus</t>
  </si>
  <si>
    <t xml:space="preserve">$1.40 / enrolled student / yr</t>
  </si>
  <si>
    <t xml:space="preserve">$15,000/yr</t>
  </si>
  <si>
    <t xml:space="preserve">Unlimited</t>
  </si>
  <si>
    <t xml:space="preserve">Enrollment-based · 30% non-user adj. built in</t>
  </si>
  <si>
    <t xml:space="preserve">RC Venue</t>
  </si>
  <si>
    <t xml:space="preserve">Capacity-based annual</t>
  </si>
  <si>
    <t xml:space="preserve">$18,000/yr</t>
  </si>
  <si>
    <t xml:space="preserve">$72,000+/yr</t>
  </si>
  <si>
    <t xml:space="preserve">Tier 1–4 by max capacity</t>
  </si>
  <si>
    <t xml:space="preserve">RC Hospital</t>
  </si>
  <si>
    <t xml:space="preserve">Facility/bed-based annual</t>
  </si>
  <si>
    <t xml:space="preserve">$75,000+/yr</t>
  </si>
  <si>
    <t xml:space="preserve">Tier 1–4 by licensed bed count</t>
  </si>
  <si>
    <t xml:space="preserve">RC Transit</t>
  </si>
  <si>
    <t xml:space="preserve">Fleet-based annual</t>
  </si>
  <si>
    <t xml:space="preserve">$85,000+/yr</t>
  </si>
  <si>
    <t xml:space="preserve">Tier 1–4 by vehicle count</t>
  </si>
  <si>
    <t xml:space="preserve">  SHARED CAPABILITIES ACROSS ALL VERTICALS</t>
  </si>
  <si>
    <t xml:space="preserve">✓</t>
  </si>
  <si>
    <t xml:space="preserve">7 semantic priority colors — all consoles</t>
  </si>
  <si>
    <t xml:space="preserve">QR Reporting</t>
  </si>
  <si>
    <t xml:space="preserve">911 = add-on · Campus/Venue/Transit = included</t>
  </si>
  <si>
    <t xml:space="preserve">Same URL as QR — all verticals</t>
  </si>
  <si>
    <t xml:space="preserve">SMS Reporting</t>
  </si>
  <si>
    <t xml:space="preserve">Photo/Video Intake</t>
  </si>
  <si>
    <t xml:space="preserve">Auto-built on every incident</t>
  </si>
  <si>
    <t xml:space="preserve">All verticals — Cortex AI</t>
  </si>
  <si>
    <t xml:space="preserve">Rapid Cortex Connect (cameras)</t>
  </si>
  <si>
    <t xml:space="preserve">ONVIF/RTSP/WebRTC</t>
  </si>
  <si>
    <t xml:space="preserve">$1,500/mo — feature, not product</t>
  </si>
  <si>
    <t xml:space="preserve">911 only</t>
  </si>
  <si>
    <t xml:space="preserve">Clery Documentation</t>
  </si>
  <si>
    <t xml:space="preserve">Campus only</t>
  </si>
  <si>
    <t xml:space="preserve">Pre-Alert / MCI Module</t>
  </si>
  <si>
    <t xml:space="preserve">Hospital only</t>
  </si>
  <si>
    <t xml:space="preserve">Smart Escalation Engine</t>
  </si>
  <si>
    <t xml:space="preserve">Configurable per agency</t>
  </si>
  <si>
    <t xml:space="preserve">Auto-reply GPS link on SMS intake</t>
  </si>
  <si>
    <t xml:space="preserve">Role-Based Dashboard Colors</t>
  </si>
  <si>
    <t xml:space="preserve">Distinct band color per vertical</t>
  </si>
  <si>
    <t xml:space="preserve">  IMPLEMENTATION FEES BY VERTICAL</t>
  </si>
  <si>
    <t xml:space="preserve">Smallest</t>
  </si>
  <si>
    <t xml:space="preserve">Largest</t>
  </si>
  <si>
    <t xml:space="preserve">$150,000</t>
  </si>
  <si>
    <t xml:space="preserve">Essential → Command range</t>
  </si>
  <si>
    <t xml:space="preserve">By enrollment size</t>
  </si>
  <si>
    <t xml:space="preserve">By capacity tier</t>
  </si>
  <si>
    <t xml:space="preserve">By facility tier</t>
  </si>
  <si>
    <t xml:space="preserve">By fleet tier</t>
  </si>
  <si>
    <t xml:space="preserve">⚠  INTERNAL USE ONLY — Overview only. See individual vertical sheets for complete pricing.</t>
  </si>
  <si>
    <t xml:space="preserve">FEATURE ADD-ONS</t>
  </si>
  <si>
    <t xml:space="preserve">QR &amp; NFC Code Management · Agency Share · Rapid Cortex Connect · SMS Location Acquisition</t>
  </si>
  <si>
    <t xml:space="preserve">  QR &amp; NFC CODE MANAGEMENT</t>
  </si>
  <si>
    <t xml:space="preserve">  Generates unique reporting URLs per location. QR codes print on signs. NFC tags stick to the back of the same sign. Both open the same intake form — no app download required.</t>
  </si>
  <si>
    <t xml:space="preserve">Plan / Vertical</t>
  </si>
  <si>
    <t xml:space="preserve">QR &amp; NFC Included?</t>
  </si>
  <si>
    <t xml:space="preserve">Monthly Add-On</t>
  </si>
  <si>
    <t xml:space="preserve">RC 911 — Essential</t>
  </si>
  <si>
    <t xml:space="preserve">Not included</t>
  </si>
  <si>
    <t xml:space="preserve">$500 – $1,500</t>
  </si>
  <si>
    <t xml:space="preserve">Add-on — generates QR codes for field deployment</t>
  </si>
  <si>
    <t xml:space="preserve">RC 911 — Professional+</t>
  </si>
  <si>
    <t xml:space="preserve">Included in base plan</t>
  </si>
  <si>
    <t xml:space="preserve">RC 911 — Command+</t>
  </si>
  <si>
    <t xml:space="preserve">RC Campus — All tiers</t>
  </si>
  <si>
    <t xml:space="preserve">Standard zones included · extended zones add-on</t>
  </si>
  <si>
    <t xml:space="preserve">RC Venue — All tiers</t>
  </si>
  <si>
    <t xml:space="preserve">Section/gate zones included</t>
  </si>
  <si>
    <t xml:space="preserve">RC Hospital — All tiers</t>
  </si>
  <si>
    <t xml:space="preserve">Staff-facing only — internal reporting</t>
  </si>
  <si>
    <t xml:space="preserve">RC Transit — All tiers</t>
  </si>
  <si>
    <t xml:space="preserve">Vehicle + station QR/NFC included</t>
  </si>
  <si>
    <t xml:space="preserve">Detail</t>
  </si>
  <si>
    <t xml:space="preserve">URL generation</t>
  </si>
  <si>
    <t xml:space="preserve">Unique per location · encoded with agency, zone, vertical</t>
  </si>
  <si>
    <t xml:space="preserve">QR code image</t>
  </si>
  <si>
    <t xml:space="preserve">PNG download · 400×400px · vertical-branded colors</t>
  </si>
  <si>
    <t xml:space="preserve">NFC URL</t>
  </si>
  <si>
    <t xml:space="preserve">Copy-to-clipboard · same URL as QR · program with NFC Tools app (free)</t>
  </si>
  <si>
    <t xml:space="preserve">Scan tracking</t>
  </si>
  <si>
    <t xml:space="preserve">QR scan count and NFC tap count tracked separately per code</t>
  </si>
  <si>
    <t xml:space="preserve">Deactivation</t>
  </si>
  <si>
    <t xml:space="preserve">Soft deactivate — scans redirect to inactive page · audit trail preserved</t>
  </si>
  <si>
    <t xml:space="preserve">Admin access</t>
  </si>
  <si>
    <t xml:space="preserve">RC platform roles can create for any agency · agency roles scoped to own agency</t>
  </si>
  <si>
    <t xml:space="preserve">Public intake page</t>
  </si>
  <si>
    <t xml:space="preserve">No login · no app · works on any smartphone · vertical-skinned form</t>
  </si>
  <si>
    <t xml:space="preserve">Multiple sign channels</t>
  </si>
  <si>
    <t xml:space="preserve">Same code = QR on front + NFC on back + SMS number on sign</t>
  </si>
  <si>
    <t xml:space="preserve">  AGENCY SHARE — FEATURE (not a separate product)</t>
  </si>
  <si>
    <t xml:space="preserve">  Agency Share enables controlled, consent-based incident awareness between partner agencies. It is a feature of the Rapid Cortex platform — not a standalone product. Agencies must establish a partnership agreement before data sharing is enabled.</t>
  </si>
  <si>
    <t xml:space="preserve">Per agency, per month</t>
  </si>
  <si>
    <t xml:space="preserve">$1,500/mo</t>
  </si>
  <si>
    <t xml:space="preserve">Each agency in the partnership pays separately</t>
  </si>
  <si>
    <t xml:space="preserve">Access Levels</t>
  </si>
  <si>
    <t xml:space="preserve">Observe (read-only) · Collaborate (comment)</t>
  </si>
  <si>
    <t xml:space="preserve">Set per partnership agreement</t>
  </si>
  <si>
    <t xml:space="preserve">Scope</t>
  </si>
  <si>
    <t xml:space="preserve">Configurable per incident type or All</t>
  </si>
  <si>
    <t xml:space="preserve">e.g., share only CRITICAL incidents</t>
  </si>
  <si>
    <t xml:space="preserve">Partnership approval</t>
  </si>
  <si>
    <t xml:space="preserve">Both agency admins must approve</t>
  </si>
  <si>
    <t xml:space="preserve">Audited — no unilateral cross-agency access</t>
  </si>
  <si>
    <t xml:space="preserve">Expiry</t>
  </si>
  <si>
    <t xml:space="preserve">Optional expiration date per partnership</t>
  </si>
  <si>
    <t xml:space="preserve">Auto-revokes at expiry</t>
  </si>
  <si>
    <t xml:space="preserve">Availability</t>
  </si>
  <si>
    <t xml:space="preserve">RC 911 · RC Campus · RC Hospital</t>
  </si>
  <si>
    <t xml:space="preserve">Not available for Venue or Transit</t>
  </si>
  <si>
    <t xml:space="preserve">Admin UI</t>
  </si>
  <si>
    <t xml:space="preserve">Agency Partnership tab in RC Admin</t>
  </si>
  <si>
    <t xml:space="preserve">Feature toggle — locked until partnership exists</t>
  </si>
  <si>
    <t xml:space="preserve">Audit trail</t>
  </si>
  <si>
    <t xml:space="preserve">Every cross-agency read is logged</t>
  </si>
  <si>
    <t xml:space="preserve">CJIS-aware · us-east-1 only</t>
  </si>
  <si>
    <t xml:space="preserve">  RAPID CORTEX CONNECT — CAMERA INTEGRATION</t>
  </si>
  <si>
    <t xml:space="preserve">  Rapid Cortex Connect integrates existing cameras into the incident console. Open standards (ONVIF, RTSP, WebRTC) are available now. Vendor-specific integrations (Ring, Nest, Verkada, Eagle Eye) are Phase 3.</t>
  </si>
  <si>
    <t xml:space="preserve">Tier / Item</t>
  </si>
  <si>
    <t xml:space="preserve">Connect — Standard (up to 10 cameras)</t>
  </si>
  <si>
    <t xml:space="preserve">$500</t>
  </si>
  <si>
    <t xml:space="preserve">ONVIF/RTSP · link cameras to incidents</t>
  </si>
  <si>
    <t xml:space="preserve">Connect — Professional (up to 50 cameras)</t>
  </si>
  <si>
    <t xml:space="preserve">Multi-zone camera management</t>
  </si>
  <si>
    <t xml:space="preserve">Connect — Enterprise (unlimited cameras)</t>
  </si>
  <si>
    <t xml:space="preserve">$12,000</t>
  </si>
  <si>
    <t xml:space="preserve">Large deployments · custom camera feeds</t>
  </si>
  <si>
    <t xml:space="preserve">Citizen Camera Share</t>
  </si>
  <si>
    <t xml:space="preserve">Time-limited WebRTC share · one tap from SMS link</t>
  </si>
  <si>
    <t xml:space="preserve">Ring Integration (Phase 3)</t>
  </si>
  <si>
    <t xml:space="preserve">$2,000</t>
  </si>
  <si>
    <t xml:space="preserve">OAuth · residential/commercial Ring cameras</t>
  </si>
  <si>
    <t xml:space="preserve">Nest Integration (Phase 3)</t>
  </si>
  <si>
    <t xml:space="preserve">OAuth · Nest Cam feeds</t>
  </si>
  <si>
    <t xml:space="preserve">Verkada Integration (Phase 3)</t>
  </si>
  <si>
    <t xml:space="preserve">Enterprise Verkada API</t>
  </si>
  <si>
    <t xml:space="preserve">Eagle Eye Integration (Phase 3)</t>
  </si>
  <si>
    <t xml:space="preserve">Eagle Eye enterprise API</t>
  </si>
  <si>
    <t xml:space="preserve">Camera Integration Setup</t>
  </si>
  <si>
    <t xml:space="preserve">One-time · per provider · includes RTSP bridge config</t>
  </si>
  <si>
    <t xml:space="preserve">  SMS LOCATION ACQUISITION</t>
  </si>
  <si>
    <t xml:space="preserve">  When a student or passenger texts the emergency number, the system auto-replies with a one-tap location link. Student taps → browser requests GPS → coordinates appear in the dispatcher console within 10 seconds.</t>
  </si>
  <si>
    <t xml:space="preserve">Auto-reply GPS link · tracks QR vs NFC vs SMS engagement</t>
  </si>
  <si>
    <t xml:space="preserve">Location Analytics</t>
  </si>
  <si>
    <t xml:space="preserve">Location accuracy reporting · engagement funnel</t>
  </si>
  <si>
    <t xml:space="preserve">Setup</t>
  </si>
  <si>
    <t xml:space="preserve">One-time · per agency</t>
  </si>
  <si>
    <t xml:space="preserve">⚠  INTERNAL USE ONLY — Feature add-on pricing. Agency Share = feature, not a standalone product.</t>
  </si>
  <si>
    <t xml:space="preserve">AI &amp; CALL INTELLIGENCE ADD-ONS</t>
  </si>
  <si>
    <t xml:space="preserve">Triage workflows · Confidence scoring · Model redundancy · Summarization · Custom tuning</t>
  </si>
  <si>
    <t xml:space="preserve">  AI TRIAGE WORKFLOWS</t>
  </si>
  <si>
    <t xml:space="preserve">Rules / Coverage</t>
  </si>
  <si>
    <t xml:space="preserve">Basic</t>
  </si>
  <si>
    <t xml:space="preserve">5–10 custom rules</t>
  </si>
  <si>
    <t xml:space="preserve">Single emergency type</t>
  </si>
  <si>
    <t xml:space="preserve">10–25 rules, 3–5 types</t>
  </si>
  <si>
    <t xml:space="preserve">Most agencies — recommended</t>
  </si>
  <si>
    <t xml:space="preserve">Premium</t>
  </si>
  <si>
    <t xml:space="preserve">25+ rules, all types</t>
  </si>
  <si>
    <t xml:space="preserve">Full coverage</t>
  </si>
  <si>
    <t xml:space="preserve">  AI MODEL REDUNDANCY</t>
  </si>
  <si>
    <t xml:space="preserve">Level</t>
  </si>
  <si>
    <t xml:space="preserve">Secondary AI Model Review</t>
  </si>
  <si>
    <t xml:space="preserve">By volume</t>
  </si>
  <si>
    <t xml:space="preserve">Tertiary AI Model Fallback</t>
  </si>
  <si>
    <t xml:space="preserve">Adds resilience — recommended for Command+</t>
  </si>
  <si>
    <t xml:space="preserve">  AI CONFIDENCE &amp; SCORING</t>
  </si>
  <si>
    <t xml:space="preserve">Basic Confidence Scoring</t>
  </si>
  <si>
    <t xml:space="preserve">Advanced Confidence Scoring</t>
  </si>
  <si>
    <t xml:space="preserve">Premium Multi-Factor Scoring</t>
  </si>
  <si>
    <t xml:space="preserve">  AI INCIDENT SUMMARIZATION</t>
  </si>
  <si>
    <t xml:space="preserve">Volume Tier</t>
  </si>
  <si>
    <t xml:space="preserve">Basic (&lt;5K calls/month)</t>
  </si>
  <si>
    <t xml:space="preserve">Standard (5K–20K calls/month)</t>
  </si>
  <si>
    <t xml:space="preserve">Premium (20K+ calls/month)</t>
  </si>
  <si>
    <t xml:space="preserve">  AI CUSTOM DEVELOPMENT &amp; TUNING</t>
  </si>
  <si>
    <t xml:space="preserve">Custom Agency AI Prompts / Playbooks</t>
  </si>
  <si>
    <t xml:space="preserve">Custom Emergency-Type Workflow Tuning</t>
  </si>
  <si>
    <t xml:space="preserve">Per workflow</t>
  </si>
  <si>
    <t xml:space="preserve">AI Post-Incident Review Package</t>
  </si>
  <si>
    <t xml:space="preserve">  SALES POSITIONING — AI Add-Ons</t>
  </si>
  <si>
    <t xml:space="preserve">    Position AI as decision support, not a replacement for dispatcher judgment.</t>
  </si>
  <si>
    <t xml:space="preserve">    Reduces cognitive load and improves consistency during high-pressure calls.</t>
  </si>
  <si>
    <t xml:space="preserve">    Custom prompts/playbooks are high-value, high-margin — scope carefully.</t>
  </si>
  <si>
    <t xml:space="preserve">TRANSCRIPTION &amp; TRANSLATION ADD-ONS</t>
  </si>
  <si>
    <t xml:space="preserve">Enhanced accuracy · Speaker diarization · Live translation · Language packs · Text-to-voice</t>
  </si>
  <si>
    <t xml:space="preserve">  ENHANCED TRANSCRIPTION ACCURACY</t>
  </si>
  <si>
    <t xml:space="preserve">Tier 1 (&lt;5K calls/month)</t>
  </si>
  <si>
    <t xml:space="preserve">Tier 2 (5K–15K calls/month)</t>
  </si>
  <si>
    <t xml:space="preserve">Tier 3 (15K+ calls/month)</t>
  </si>
  <si>
    <t xml:space="preserve">  SPEAKER SEPARATION (DIARIZATION)</t>
  </si>
  <si>
    <t xml:space="preserve">  LIVE TRANSLATION</t>
  </si>
  <si>
    <t xml:space="preserve">Languages / Volume</t>
  </si>
  <si>
    <t xml:space="preserve">Tier 1</t>
  </si>
  <si>
    <t xml:space="preserve">2–3 languages, &lt;2K translations/mo</t>
  </si>
  <si>
    <t xml:space="preserve">Tier 2</t>
  </si>
  <si>
    <t xml:space="preserve">4–6 languages, 2K–5K translations/mo</t>
  </si>
  <si>
    <t xml:space="preserve">Tier 3</t>
  </si>
  <si>
    <t xml:space="preserve">7–10 languages, 5K–10K translations/mo</t>
  </si>
  <si>
    <t xml:space="preserve">Tier 4</t>
  </si>
  <si>
    <t xml:space="preserve">10+ languages, 10K+ translations/mo</t>
  </si>
  <si>
    <t xml:space="preserve">Custom SLA available</t>
  </si>
  <si>
    <t xml:space="preserve">  LANGUAGE PACKS &amp; ADDITIONAL SERVICES</t>
  </si>
  <si>
    <t xml:space="preserve">Multilingual Intake Package</t>
  </si>
  <si>
    <t xml:space="preserve">Top 10 Language Support Package</t>
  </si>
  <si>
    <t xml:space="preserve">Bundled</t>
  </si>
  <si>
    <t xml:space="preserve">Top 15 Language Support Package</t>
  </si>
  <si>
    <t xml:space="preserve">Custom Language Package</t>
  </si>
  <si>
    <t xml:space="preserve">Per language / month</t>
  </si>
  <si>
    <t xml:space="preserve">Translation Audit Trail</t>
  </si>
  <si>
    <t xml:space="preserve">  SALES POSITIONING — Transcription &amp; Translation Add-Ons</t>
  </si>
  <si>
    <t xml:space="preserve">    Supports diverse communities and improves language access during intake.</t>
  </si>
  <si>
    <t xml:space="preserve">    Helps dispatchers understand callers faster and create more complete incident records.</t>
  </si>
  <si>
    <t xml:space="preserve">    Live translation is included in Professional+ — upsell language packs for depth.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</si>
</sst>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;&quot;($&quot;#,##0\);\-"/>
    <numFmt numFmtId="166" formatCode="\$#,##0.000;&quot;($&quot;#,##0.000\);\-"/>
    <numFmt numFmtId="167" formatCode="0%"/>
    <numFmt numFmtId="168" formatCode="General"/>
    <numFmt numFmtId="169" formatCode="mmmm\ d&quot;, &quot;yyyy"/>
  </numFmts>
  <fonts count="5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i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A1A2E"/>
      <name val="Arial"/>
      <family val="0"/>
      <charset val="1"/>
    </font>
    <font>
      <sz val="10"/>
      <color rgb="FF5A5A72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1A1A2E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i val="true"/>
      <sz val="10"/>
      <color rgb="FFFFFFFF"/>
      <name val="Arial"/>
      <family val="0"/>
      <charset val="1"/>
    </font>
    <font>
      <sz val="10"/>
      <color rgb="FF1F4E79"/>
      <name val="Arial"/>
      <family val="0"/>
      <charset val="1"/>
    </font>
    <font>
      <sz val="10"/>
      <color rgb="FF1D6A35"/>
      <name val="Arial"/>
      <family val="0"/>
      <charset val="1"/>
    </font>
    <font>
      <i val="true"/>
      <sz val="9"/>
      <color rgb="FFB8C8D8"/>
      <name val="Arial"/>
      <family val="0"/>
      <charset val="1"/>
    </font>
    <font>
      <i val="true"/>
      <sz val="9"/>
      <color rgb="FF7D6608"/>
      <name val="Arial"/>
      <family val="0"/>
      <charset val="1"/>
    </font>
    <font>
      <sz val="10"/>
      <color rgb="FFC0392B"/>
      <name val="Arial"/>
      <family val="0"/>
      <charset val="1"/>
    </font>
    <font>
      <i val="true"/>
      <sz val="9"/>
      <color rgb="FFC0392B"/>
      <name val="Arial"/>
      <family val="0"/>
      <charset val="1"/>
    </font>
    <font>
      <b val="true"/>
      <sz val="16"/>
      <color rgb="FFFFFFF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i val="true"/>
      <sz val="9"/>
      <color rgb="FFC0392B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8"/>
      <color rgb="FFFFFFFF"/>
      <name val="Calibri"/>
      <family val="0"/>
      <charset val="1"/>
    </font>
    <font>
      <sz val="10"/>
      <color rgb="FF1A1A2E"/>
      <name val="Calibri"/>
      <family val="0"/>
      <charset val="1"/>
    </font>
    <font>
      <b val="true"/>
      <sz val="10"/>
      <color rgb="FF1F4E79"/>
      <name val="Calibri"/>
      <family val="0"/>
      <charset val="1"/>
    </font>
    <font>
      <b val="true"/>
      <sz val="10"/>
      <color rgb="FFC0392B"/>
      <name val="Calibri"/>
      <family val="0"/>
      <charset val="1"/>
    </font>
    <font>
      <b val="true"/>
      <sz val="10"/>
      <color rgb="FF1A1A2E"/>
      <name val="Calibri"/>
      <family val="0"/>
      <charset val="1"/>
    </font>
    <font>
      <i val="true"/>
      <sz val="9"/>
      <color rgb="FF6B7280"/>
      <name val="Calibri"/>
      <family val="0"/>
      <charset val="1"/>
    </font>
    <font>
      <b val="true"/>
      <sz val="10"/>
      <color rgb="FF1D6A35"/>
      <name val="Calibri"/>
      <family val="0"/>
      <charset val="1"/>
    </font>
    <font>
      <b val="true"/>
      <sz val="9"/>
      <color rgb="FFC0392B"/>
      <name val="Calibri"/>
      <family val="0"/>
      <charset val="1"/>
    </font>
    <font>
      <sz val="9"/>
      <color rgb="FF6B7280"/>
      <name val="Calibri"/>
      <family val="0"/>
      <charset val="1"/>
    </font>
    <font>
      <b val="true"/>
      <sz val="10"/>
      <color rgb="FF7D6608"/>
      <name val="Calibri"/>
      <family val="0"/>
      <charset val="1"/>
    </font>
    <font>
      <b val="true"/>
      <sz val="11"/>
      <color rgb="FF1D6A35"/>
      <name val="Calibri"/>
      <family val="0"/>
      <charset val="1"/>
    </font>
    <font>
      <b val="true"/>
      <sz val="22"/>
      <color rgb="FFFFFFFF"/>
      <name val="Calibri"/>
      <family val="0"/>
      <charset val="1"/>
    </font>
    <font>
      <i val="true"/>
      <sz val="10"/>
      <color rgb="FFFFFFFF"/>
      <name val="Calibri"/>
      <family val="0"/>
      <charset val="1"/>
    </font>
    <font>
      <b val="true"/>
      <sz val="14"/>
      <color rgb="FFFFFFFF"/>
      <name val="Calibri"/>
      <family val="0"/>
      <charset val="1"/>
    </font>
    <font>
      <i val="true"/>
      <sz val="11"/>
      <color rgb="FFFFFFFF"/>
      <name val="Calibri"/>
      <family val="0"/>
      <charset val="1"/>
    </font>
    <font>
      <sz val="10"/>
      <color rgb="FF6B7280"/>
      <name val="Calibri"/>
      <family val="0"/>
      <charset val="1"/>
    </font>
    <font>
      <b val="true"/>
      <sz val="8"/>
      <color rgb="FF1A1A2E"/>
      <name val="Calibri"/>
      <family val="0"/>
      <charset val="1"/>
    </font>
    <font>
      <sz val="9"/>
      <color rgb="FF1A1A2E"/>
      <name val="Calibri"/>
      <family val="0"/>
      <charset val="1"/>
    </font>
    <font>
      <sz val="8"/>
      <color rgb="FFFFFFFF"/>
      <name val="Calibri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BDD7EE"/>
      <name val="Arial"/>
      <family val="0"/>
      <charset val="1"/>
    </font>
    <font>
      <b val="true"/>
      <sz val="10"/>
      <color rgb="FF0D1B4B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color rgb="FF006400"/>
      <name val="Arial"/>
      <family val="0"/>
      <charset val="1"/>
    </font>
    <font>
      <sz val="9"/>
      <color rgb="FF7F6000"/>
      <name val="Arial"/>
      <family val="0"/>
      <charset val="1"/>
    </font>
    <font>
      <sz val="9"/>
      <color rgb="FF0D1B4B"/>
      <name val="Arial"/>
      <family val="0"/>
      <charset val="1"/>
    </font>
    <font>
      <b val="true"/>
      <sz val="9"/>
      <color rgb="FF7F6000"/>
      <name val="Arial"/>
      <family val="0"/>
      <charset val="1"/>
    </font>
    <font>
      <sz val="10"/>
      <color rgb="FFBFBFBF"/>
      <name val="Arial"/>
      <family val="0"/>
      <charset val="1"/>
    </font>
    <font>
      <sz val="10"/>
      <color rgb="FFC00000"/>
      <name val="Arial"/>
      <family val="0"/>
      <charset val="1"/>
    </font>
    <font>
      <i val="true"/>
      <sz val="9"/>
      <color rgb="FF0D1B4B"/>
      <name val="Arial"/>
      <family val="0"/>
      <charset val="1"/>
    </font>
    <font>
      <sz val="10"/>
      <color rgb="FF595959"/>
      <name val="Arial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0D1B2A"/>
        <bgColor rgb="FF0F2236"/>
      </patternFill>
    </fill>
    <fill>
      <patternFill patternType="solid">
        <fgColor rgb="FFC0392B"/>
        <bgColor rgb="FFC00000"/>
      </patternFill>
    </fill>
    <fill>
      <patternFill patternType="solid">
        <fgColor rgb="FF1C3557"/>
        <bgColor rgb="FF1F3864"/>
      </patternFill>
    </fill>
    <fill>
      <patternFill patternType="solid">
        <fgColor rgb="FFFFFFFF"/>
        <bgColor rgb="FFFFFDE7"/>
      </patternFill>
    </fill>
    <fill>
      <patternFill patternType="solid">
        <fgColor rgb="FF2E4A6A"/>
        <bgColor rgb="FF1F4E79"/>
      </patternFill>
    </fill>
    <fill>
      <patternFill patternType="solid">
        <fgColor rgb="FFF4F6F9"/>
        <bgColor rgb="FFF2F2F2"/>
      </patternFill>
    </fill>
    <fill>
      <patternFill patternType="solid">
        <fgColor rgb="FFFFF9E6"/>
        <bgColor rgb="FFFFFDE7"/>
      </patternFill>
    </fill>
    <fill>
      <patternFill patternType="solid">
        <fgColor rgb="FF0F2236"/>
        <bgColor rgb="FF0D1B2A"/>
      </patternFill>
    </fill>
    <fill>
      <patternFill patternType="solid">
        <fgColor rgb="FFFFF0F0"/>
        <bgColor rgb="FFFFF0E6"/>
      </patternFill>
    </fill>
    <fill>
      <patternFill patternType="solid">
        <fgColor rgb="FFFFF0E6"/>
        <bgColor rgb="FFFFF0F0"/>
      </patternFill>
    </fill>
    <fill>
      <patternFill patternType="solid">
        <fgColor rgb="FFFFFDE7"/>
        <bgColor rgb="FFFFF9E6"/>
      </patternFill>
    </fill>
    <fill>
      <patternFill patternType="solid">
        <fgColor rgb="FFEBF3FB"/>
        <bgColor rgb="FFF2F2F2"/>
      </patternFill>
    </fill>
    <fill>
      <patternFill patternType="solid">
        <fgColor rgb="FFE8F5E9"/>
        <bgColor rgb="FFEBF3FB"/>
      </patternFill>
    </fill>
    <fill>
      <patternFill patternType="solid">
        <fgColor rgb="FF0D1B4B"/>
        <bgColor rgb="FF0F2236"/>
      </patternFill>
    </fill>
    <fill>
      <patternFill patternType="solid">
        <fgColor rgb="FFD9E1F2"/>
        <bgColor rgb="FFD5DCE4"/>
      </patternFill>
    </fill>
    <fill>
      <patternFill patternType="solid">
        <fgColor rgb="FF1F3864"/>
        <bgColor rgb="FF1C3557"/>
      </patternFill>
    </fill>
    <fill>
      <patternFill patternType="solid">
        <fgColor rgb="FFF2F2F2"/>
        <bgColor rgb="FFF4F6F9"/>
      </patternFill>
    </fill>
    <fill>
      <patternFill patternType="solid">
        <fgColor rgb="FFFFF2CC"/>
        <bgColor rgb="FFFFF0E6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D5DCE4"/>
      </left>
      <right style="thin">
        <color rgb="FFD5DCE4"/>
      </right>
      <top style="thin">
        <color rgb="FFD5DCE4"/>
      </top>
      <bottom style="thin">
        <color rgb="FFD5DCE4"/>
      </bottom>
      <diagonal/>
    </border>
    <border diagonalUp="false" diagonalDown="false">
      <left style="medium">
        <color rgb="FFF39C12"/>
      </left>
      <right style="medium">
        <color rgb="FFF39C12"/>
      </right>
      <top style="medium">
        <color rgb="FFF39C12"/>
      </top>
      <bottom style="medium">
        <color rgb="FFF39C12"/>
      </bottom>
      <diagonal/>
    </border>
    <border diagonalUp="false" diagonalDown="false">
      <left style="medium">
        <color rgb="FFC0392B"/>
      </left>
      <right style="medium">
        <color rgb="FFC0392B"/>
      </right>
      <top style="medium">
        <color rgb="FFC0392B"/>
      </top>
      <bottom style="medium">
        <color rgb="FFC0392B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6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8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1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6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6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1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1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8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30" fillId="11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31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8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30" fillId="11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2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33" fillId="1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4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1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6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3" fillId="1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5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37" fillId="1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35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8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1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8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8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8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2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2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6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8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3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1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1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4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6" fillId="1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7" fillId="1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8" fillId="1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8" fillId="5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9" fillId="5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0" fillId="5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5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8" fillId="18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9" fillId="18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0" fillId="18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18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1" fillId="5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1" fillId="18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2" fillId="1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3" fillId="1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4" fillId="1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5" fillId="18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5" fillId="5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6" fillId="18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6" fillId="5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8" fillId="18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9E6"/>
      <rgbColor rgb="FFFF00FF"/>
      <rgbColor rgb="FF00FFFF"/>
      <rgbColor rgb="FF800000"/>
      <rgbColor rgb="FF006400"/>
      <rgbColor rgb="FF0D1B4B"/>
      <rgbColor rgb="FF7D6608"/>
      <rgbColor rgb="FF800080"/>
      <rgbColor rgb="FF1D6A35"/>
      <rgbColor rgb="FFBFBFBF"/>
      <rgbColor rgb="FF5A5A72"/>
      <rgbColor rgb="FFF4F6F9"/>
      <rgbColor rgb="FF595959"/>
      <rgbColor rgb="FFFFFDE7"/>
      <rgbColor rgb="FFE8F5E9"/>
      <rgbColor rgb="FF660066"/>
      <rgbColor rgb="FFFF8080"/>
      <rgbColor rgb="FF1F4E79"/>
      <rgbColor rgb="FFBDD7EE"/>
      <rgbColor rgb="FF0D1B2A"/>
      <rgbColor rgb="FFFF00FF"/>
      <rgbColor rgb="FFFFF0F0"/>
      <rgbColor rgb="FF00FFFF"/>
      <rgbColor rgb="FF800080"/>
      <rgbColor rgb="FF800000"/>
      <rgbColor rgb="FF008080"/>
      <rgbColor rgb="FF0000FF"/>
      <rgbColor rgb="FF00CCFF"/>
      <rgbColor rgb="FFEBF3FB"/>
      <rgbColor rgb="FFF2F2F2"/>
      <rgbColor rgb="FFFFF2CC"/>
      <rgbColor rgb="FFB8C8D8"/>
      <rgbColor rgb="FFFFF0E6"/>
      <rgbColor rgb="FFD9E1F2"/>
      <rgbColor rgb="FFD5DCE4"/>
      <rgbColor rgb="FF3366FF"/>
      <rgbColor rgb="FF33CCCC"/>
      <rgbColor rgb="FF99CC00"/>
      <rgbColor rgb="FFFFCC00"/>
      <rgbColor rgb="FFF39C12"/>
      <rgbColor rgb="FFFF6600"/>
      <rgbColor rgb="FF6B7280"/>
      <rgbColor rgb="FF969696"/>
      <rgbColor rgb="FF1C3557"/>
      <rgbColor rgb="FF339966"/>
      <rgbColor rgb="FF0F2236"/>
      <rgbColor rgb="FF1A1A2E"/>
      <rgbColor rgb="FFC0392B"/>
      <rgbColor rgb="FF7F6000"/>
      <rgbColor rgb="FF2E4A6A"/>
      <rgbColor rgb="FF1F386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288360</xdr:colOff>
      <xdr:row>1</xdr:row>
      <xdr:rowOff>141480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0"/>
          <a:ext cx="570240" cy="5702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473040</xdr:colOff>
      <xdr:row>3</xdr:row>
      <xdr:rowOff>112680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0"/>
          <a:ext cx="684360" cy="684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0</xdr:colOff>
      <xdr:row>19</xdr:row>
      <xdr:rowOff>0</xdr:rowOff>
    </xdr:from>
    <xdr:to>
      <xdr:col>6</xdr:col>
      <xdr:colOff>375840</xdr:colOff>
      <xdr:row>34</xdr:row>
      <xdr:rowOff>189000</xdr:rowOff>
    </xdr:to>
    <xdr:pic>
      <xdr:nvPicPr>
        <xdr:cNvPr id="2" name="Image 2" descr="Picture"/>
        <xdr:cNvPicPr/>
      </xdr:nvPicPr>
      <xdr:blipFill>
        <a:blip r:embed="rId2"/>
        <a:stretch/>
      </xdr:blipFill>
      <xdr:spPr>
        <a:xfrm>
          <a:off x="2185200" y="4238640"/>
          <a:ext cx="3618000" cy="36180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5"/>
    <col collapsed="false" customWidth="true" hidden="false" outlineLevel="0" max="5" min="2" style="1" width="30"/>
  </cols>
  <sheetData>
    <row r="1" customFormat="false" ht="49.5" hidden="false" customHeight="true" outlineLevel="0" collapsed="false">
      <c r="A1" s="2" t="s">
        <v>0</v>
      </c>
      <c r="B1" s="2"/>
      <c r="C1" s="2"/>
      <c r="D1" s="2"/>
      <c r="E1" s="2"/>
    </row>
    <row r="2" customFormat="false" ht="27.75" hidden="false" customHeight="true" outlineLevel="0" collapsed="false">
      <c r="A2" s="3" t="s">
        <v>1</v>
      </c>
      <c r="B2" s="3"/>
      <c r="C2" s="3"/>
      <c r="D2" s="3"/>
      <c r="E2" s="3"/>
    </row>
    <row r="3" customFormat="false" ht="21.75" hidden="false" customHeight="true" outlineLevel="0" collapsed="false">
      <c r="A3" s="4" t="s">
        <v>2</v>
      </c>
      <c r="B3" s="4"/>
      <c r="C3" s="4"/>
      <c r="D3" s="4"/>
      <c r="E3" s="4"/>
    </row>
    <row r="4" customFormat="false" ht="7.5" hidden="false" customHeight="true" outlineLevel="0" collapsed="false">
      <c r="A4" s="5"/>
      <c r="B4" s="5"/>
      <c r="C4" s="5"/>
      <c r="D4" s="5"/>
      <c r="E4" s="5"/>
    </row>
    <row r="5" customFormat="false" ht="7.5" hidden="false" customHeight="true" outlineLevel="0" collapsed="false">
      <c r="A5" s="5"/>
      <c r="B5" s="5"/>
      <c r="C5" s="5"/>
      <c r="D5" s="5"/>
      <c r="E5" s="5"/>
    </row>
    <row r="6" customFormat="false" ht="19.5" hidden="false" customHeight="true" outlineLevel="0" collapsed="false">
      <c r="A6" s="6" t="s">
        <v>3</v>
      </c>
      <c r="B6" s="6"/>
      <c r="C6" s="6"/>
      <c r="D6" s="6"/>
      <c r="E6" s="6"/>
    </row>
    <row r="7" customFormat="false" ht="18" hidden="false" customHeight="true" outlineLevel="0" collapsed="false">
      <c r="A7" s="7" t="s">
        <v>4</v>
      </c>
      <c r="B7" s="8" t="s">
        <v>5</v>
      </c>
      <c r="C7" s="8"/>
      <c r="D7" s="8"/>
      <c r="E7" s="8"/>
    </row>
    <row r="8" customFormat="false" ht="18" hidden="false" customHeight="true" outlineLevel="0" collapsed="false">
      <c r="A8" s="7" t="s">
        <v>6</v>
      </c>
      <c r="B8" s="8" t="s">
        <v>7</v>
      </c>
      <c r="C8" s="8"/>
      <c r="D8" s="8"/>
      <c r="E8" s="8"/>
    </row>
    <row r="9" customFormat="false" ht="18" hidden="false" customHeight="true" outlineLevel="0" collapsed="false">
      <c r="A9" s="7" t="s">
        <v>8</v>
      </c>
      <c r="B9" s="8" t="s">
        <v>9</v>
      </c>
      <c r="C9" s="8"/>
      <c r="D9" s="8"/>
      <c r="E9" s="8"/>
    </row>
    <row r="10" customFormat="false" ht="18" hidden="false" customHeight="true" outlineLevel="0" collapsed="false">
      <c r="A10" s="7" t="s">
        <v>10</v>
      </c>
      <c r="B10" s="8" t="s">
        <v>11</v>
      </c>
      <c r="C10" s="8"/>
      <c r="D10" s="8"/>
      <c r="E10" s="8"/>
    </row>
    <row r="11" customFormat="false" ht="18" hidden="false" customHeight="true" outlineLevel="0" collapsed="false">
      <c r="A11" s="7" t="s">
        <v>12</v>
      </c>
      <c r="B11" s="8" t="s">
        <v>13</v>
      </c>
      <c r="C11" s="8"/>
      <c r="D11" s="8"/>
      <c r="E11" s="8"/>
    </row>
    <row r="12" customFormat="false" ht="7.5" hidden="false" customHeight="true" outlineLevel="0" collapsed="false">
      <c r="A12" s="5"/>
      <c r="B12" s="5"/>
      <c r="C12" s="5"/>
      <c r="D12" s="5"/>
      <c r="E12" s="5"/>
    </row>
    <row r="13" customFormat="false" ht="19.5" hidden="false" customHeight="true" outlineLevel="0" collapsed="false">
      <c r="A13" s="6" t="s">
        <v>14</v>
      </c>
      <c r="B13" s="6"/>
      <c r="C13" s="6"/>
      <c r="D13" s="6"/>
      <c r="E13" s="6"/>
    </row>
    <row r="14" customFormat="false" ht="31.5" hidden="false" customHeight="true" outlineLevel="0" collapsed="false">
      <c r="A14" s="9" t="s">
        <v>15</v>
      </c>
      <c r="B14" s="9" t="s">
        <v>16</v>
      </c>
    </row>
    <row r="15" customFormat="false" ht="15.75" hidden="false" customHeight="true" outlineLevel="0" collapsed="false">
      <c r="A15" s="10" t="s">
        <v>17</v>
      </c>
      <c r="B15" s="11" t="s">
        <v>18</v>
      </c>
    </row>
    <row r="16" customFormat="false" ht="15.75" hidden="false" customHeight="true" outlineLevel="0" collapsed="false">
      <c r="A16" s="12" t="s">
        <v>19</v>
      </c>
      <c r="B16" s="13" t="s">
        <v>20</v>
      </c>
    </row>
    <row r="17" customFormat="false" ht="15.75" hidden="false" customHeight="true" outlineLevel="0" collapsed="false">
      <c r="A17" s="10" t="s">
        <v>21</v>
      </c>
      <c r="B17" s="11" t="s">
        <v>22</v>
      </c>
    </row>
    <row r="18" customFormat="false" ht="15.75" hidden="false" customHeight="true" outlineLevel="0" collapsed="false">
      <c r="A18" s="12" t="s">
        <v>23</v>
      </c>
      <c r="B18" s="13" t="s">
        <v>24</v>
      </c>
    </row>
    <row r="19" customFormat="false" ht="15.75" hidden="false" customHeight="true" outlineLevel="0" collapsed="false">
      <c r="A19" s="10" t="s">
        <v>25</v>
      </c>
      <c r="B19" s="11" t="s">
        <v>26</v>
      </c>
    </row>
    <row r="20" customFormat="false" ht="15.75" hidden="false" customHeight="true" outlineLevel="0" collapsed="false">
      <c r="A20" s="12" t="s">
        <v>27</v>
      </c>
      <c r="B20" s="13" t="s">
        <v>28</v>
      </c>
    </row>
    <row r="21" customFormat="false" ht="15.75" hidden="false" customHeight="true" outlineLevel="0" collapsed="false">
      <c r="A21" s="10" t="s">
        <v>29</v>
      </c>
      <c r="B21" s="11" t="s">
        <v>30</v>
      </c>
    </row>
    <row r="22" customFormat="false" ht="15.75" hidden="false" customHeight="true" outlineLevel="0" collapsed="false">
      <c r="A22" s="12" t="s">
        <v>31</v>
      </c>
      <c r="B22" s="13" t="s">
        <v>32</v>
      </c>
    </row>
    <row r="23" customFormat="false" ht="15.75" hidden="false" customHeight="true" outlineLevel="0" collapsed="false">
      <c r="A23" s="10" t="s">
        <v>33</v>
      </c>
      <c r="B23" s="11" t="s">
        <v>34</v>
      </c>
    </row>
    <row r="24" customFormat="false" ht="15.75" hidden="false" customHeight="true" outlineLevel="0" collapsed="false">
      <c r="A24" s="12" t="s">
        <v>35</v>
      </c>
      <c r="B24" s="13" t="s">
        <v>36</v>
      </c>
    </row>
    <row r="25" customFormat="false" ht="15.75" hidden="false" customHeight="true" outlineLevel="0" collapsed="false">
      <c r="A25" s="10" t="s">
        <v>37</v>
      </c>
      <c r="B25" s="11" t="s">
        <v>38</v>
      </c>
    </row>
    <row r="26" customFormat="false" ht="15.75" hidden="false" customHeight="true" outlineLevel="0" collapsed="false">
      <c r="A26" s="12" t="s">
        <v>39</v>
      </c>
      <c r="B26" s="13" t="s">
        <v>40</v>
      </c>
    </row>
    <row r="27" customFormat="false" ht="15.75" hidden="false" customHeight="true" outlineLevel="0" collapsed="false">
      <c r="A27" s="10" t="s">
        <v>41</v>
      </c>
      <c r="B27" s="11" t="s">
        <v>42</v>
      </c>
    </row>
    <row r="28" customFormat="false" ht="15.75" hidden="false" customHeight="true" outlineLevel="0" collapsed="false">
      <c r="A28" s="12" t="s">
        <v>43</v>
      </c>
      <c r="B28" s="13" t="s">
        <v>44</v>
      </c>
    </row>
    <row r="29" customFormat="false" ht="15.75" hidden="false" customHeight="true" outlineLevel="0" collapsed="false">
      <c r="A29" s="10" t="s">
        <v>45</v>
      </c>
      <c r="B29" s="11" t="s">
        <v>46</v>
      </c>
    </row>
    <row r="30" customFormat="false" ht="15.75" hidden="false" customHeight="true" outlineLevel="0" collapsed="false">
      <c r="A30" s="12" t="s">
        <v>47</v>
      </c>
      <c r="B30" s="13" t="s">
        <v>48</v>
      </c>
    </row>
    <row r="31" customFormat="false" ht="15.75" hidden="false" customHeight="true" outlineLevel="0" collapsed="false">
      <c r="A31" s="10" t="s">
        <v>49</v>
      </c>
      <c r="B31" s="11" t="s">
        <v>50</v>
      </c>
    </row>
    <row r="32" customFormat="false" ht="15.75" hidden="false" customHeight="true" outlineLevel="0" collapsed="false">
      <c r="A32" s="12" t="s">
        <v>51</v>
      </c>
      <c r="B32" s="13" t="s">
        <v>52</v>
      </c>
    </row>
    <row r="33" customFormat="false" ht="7.5" hidden="false" customHeight="true" outlineLevel="0" collapsed="false">
      <c r="A33" s="5"/>
      <c r="B33" s="5"/>
      <c r="C33" s="5"/>
      <c r="D33" s="5"/>
      <c r="E33" s="5"/>
    </row>
    <row r="34" customFormat="false" ht="15.75" hidden="false" customHeight="true" outlineLevel="0" collapsed="false">
      <c r="A34" s="14" t="s">
        <v>53</v>
      </c>
      <c r="B34" s="14"/>
      <c r="C34" s="14"/>
      <c r="D34" s="14"/>
      <c r="E34" s="14"/>
    </row>
    <row r="35" customFormat="false" ht="15" hidden="false" customHeight="true" outlineLevel="0" collapsed="false">
      <c r="A35" s="15" t="s">
        <v>54</v>
      </c>
    </row>
    <row r="36" customFormat="false" ht="15" hidden="false" customHeight="true" outlineLevel="0" collapsed="false">
      <c r="A36" s="15" t="s">
        <v>55</v>
      </c>
    </row>
    <row r="37" customFormat="false" ht="15" hidden="false" customHeight="true" outlineLevel="0" collapsed="false">
      <c r="A37" s="15" t="s">
        <v>56</v>
      </c>
    </row>
    <row r="38" customFormat="false" ht="15" hidden="false" customHeight="true" outlineLevel="0" collapsed="false">
      <c r="A38" s="15" t="s">
        <v>57</v>
      </c>
    </row>
    <row r="39" customFormat="false" ht="15" hidden="false" customHeight="true" outlineLevel="0" collapsed="false">
      <c r="A39" s="15" t="s">
        <v>58</v>
      </c>
    </row>
  </sheetData>
  <mergeCells count="15">
    <mergeCell ref="A1:E1"/>
    <mergeCell ref="A2:E2"/>
    <mergeCell ref="A3:E3"/>
    <mergeCell ref="A4:E4"/>
    <mergeCell ref="A5:E5"/>
    <mergeCell ref="A6:E6"/>
    <mergeCell ref="B7:E7"/>
    <mergeCell ref="B8:E8"/>
    <mergeCell ref="B9:E9"/>
    <mergeCell ref="B10:E10"/>
    <mergeCell ref="B11:E11"/>
    <mergeCell ref="A12:E12"/>
    <mergeCell ref="A13:E13"/>
    <mergeCell ref="A33:E33"/>
    <mergeCell ref="A34:E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6" min="2" style="1" width="20"/>
    <col collapsed="false" customWidth="true" hidden="false" outlineLevel="0" max="8" min="7" style="1" width="22"/>
  </cols>
  <sheetData>
    <row r="1" customFormat="false" ht="30" hidden="false" customHeight="true" outlineLevel="0" collapsed="false">
      <c r="A1" s="16" t="s">
        <v>59</v>
      </c>
      <c r="B1" s="16"/>
      <c r="C1" s="16"/>
      <c r="D1" s="16"/>
      <c r="E1" s="16"/>
      <c r="F1" s="16"/>
      <c r="G1" s="16"/>
      <c r="H1" s="16"/>
    </row>
    <row r="2" customFormat="false" ht="24" hidden="false" customHeight="true" outlineLevel="0" collapsed="false">
      <c r="A2" s="17" t="s">
        <v>60</v>
      </c>
      <c r="B2" s="17"/>
      <c r="C2" s="17"/>
      <c r="D2" s="17"/>
      <c r="E2" s="17"/>
      <c r="F2" s="17"/>
      <c r="G2" s="17"/>
      <c r="H2" s="17"/>
    </row>
    <row r="3" customFormat="false" ht="18" hidden="false" customHeight="true" outlineLevel="0" collapsed="false">
      <c r="A3" s="18" t="s">
        <v>61</v>
      </c>
      <c r="B3" s="18"/>
      <c r="C3" s="18"/>
      <c r="D3" s="18"/>
      <c r="E3" s="18"/>
      <c r="F3" s="18"/>
      <c r="G3" s="18"/>
      <c r="H3" s="18"/>
    </row>
    <row r="5" customFormat="false" ht="19.5" hidden="false" customHeight="true" outlineLevel="0" collapsed="false">
      <c r="A5" s="19" t="s">
        <v>62</v>
      </c>
      <c r="B5" s="19"/>
      <c r="C5" s="19"/>
      <c r="D5" s="19"/>
      <c r="E5" s="19"/>
      <c r="F5" s="19"/>
      <c r="G5" s="19"/>
      <c r="H5" s="19"/>
    </row>
    <row r="6" customFormat="false" ht="31.5" hidden="false" customHeight="true" outlineLevel="0" collapsed="false">
      <c r="A6" s="9" t="s">
        <v>63</v>
      </c>
      <c r="B6" s="9" t="s">
        <v>64</v>
      </c>
      <c r="C6" s="9" t="s">
        <v>65</v>
      </c>
      <c r="D6" s="9" t="s">
        <v>66</v>
      </c>
      <c r="E6" s="9" t="s">
        <v>67</v>
      </c>
      <c r="F6" s="9" t="s">
        <v>68</v>
      </c>
      <c r="G6" s="9" t="s">
        <v>69</v>
      </c>
      <c r="H6" s="9"/>
    </row>
    <row r="7" customFormat="false" ht="15.75" hidden="false" customHeight="true" outlineLevel="0" collapsed="false">
      <c r="A7" s="10" t="s">
        <v>70</v>
      </c>
      <c r="B7" s="11" t="s">
        <v>71</v>
      </c>
      <c r="C7" s="11" t="s">
        <v>72</v>
      </c>
      <c r="D7" s="11" t="s">
        <v>73</v>
      </c>
      <c r="E7" s="11" t="s">
        <v>74</v>
      </c>
      <c r="F7" s="11" t="s">
        <v>75</v>
      </c>
      <c r="G7" s="11"/>
    </row>
    <row r="8" customFormat="false" ht="15.75" hidden="false" customHeight="true" outlineLevel="0" collapsed="false">
      <c r="A8" s="12" t="s">
        <v>76</v>
      </c>
      <c r="B8" s="13" t="s">
        <v>77</v>
      </c>
      <c r="C8" s="13" t="s">
        <v>78</v>
      </c>
      <c r="D8" s="13" t="s">
        <v>79</v>
      </c>
      <c r="E8" s="13" t="s">
        <v>80</v>
      </c>
      <c r="F8" s="13" t="s">
        <v>81</v>
      </c>
      <c r="G8" s="13"/>
    </row>
    <row r="9" customFormat="false" ht="15.75" hidden="false" customHeight="true" outlineLevel="0" collapsed="false">
      <c r="A9" s="10" t="s">
        <v>82</v>
      </c>
      <c r="B9" s="20" t="n">
        <v>2800</v>
      </c>
      <c r="C9" s="20" t="n">
        <v>4200</v>
      </c>
      <c r="D9" s="20" t="n">
        <v>5400</v>
      </c>
      <c r="E9" s="20" t="n">
        <v>6000</v>
      </c>
      <c r="F9" s="11" t="s">
        <v>83</v>
      </c>
      <c r="G9" s="11" t="s">
        <v>84</v>
      </c>
    </row>
    <row r="10" customFormat="false" ht="15.75" hidden="false" customHeight="true" outlineLevel="0" collapsed="false">
      <c r="A10" s="12" t="s">
        <v>85</v>
      </c>
      <c r="B10" s="13" t="str">
        <f aca="false">IFERROR(B8*12,"—")</f>
        <v>—</v>
      </c>
      <c r="C10" s="13" t="str">
        <f aca="false">IFERROR(C8*12,"—")</f>
        <v>—</v>
      </c>
      <c r="D10" s="13" t="str">
        <f aca="false">IFERROR(D8*12,"—")</f>
        <v>—</v>
      </c>
      <c r="E10" s="13" t="str">
        <f aca="false">IFERROR(E8*12,"—")</f>
        <v>—</v>
      </c>
      <c r="F10" s="13" t="s">
        <v>86</v>
      </c>
      <c r="G10" s="13" t="s">
        <v>87</v>
      </c>
    </row>
    <row r="11" customFormat="false" ht="15.75" hidden="false" customHeight="true" outlineLevel="0" collapsed="false">
      <c r="A11" s="10" t="s">
        <v>88</v>
      </c>
      <c r="B11" s="20" t="n">
        <v>25000</v>
      </c>
      <c r="C11" s="20" t="n">
        <v>30000</v>
      </c>
      <c r="D11" s="20" t="n">
        <v>37500</v>
      </c>
      <c r="E11" s="20" t="n">
        <v>50000</v>
      </c>
      <c r="F11" s="11" t="s">
        <v>89</v>
      </c>
      <c r="G11" s="11"/>
    </row>
    <row r="12" customFormat="false" ht="15.75" hidden="false" customHeight="true" outlineLevel="0" collapsed="false">
      <c r="A12" s="12" t="s">
        <v>90</v>
      </c>
      <c r="B12" s="21" t="n">
        <v>10000</v>
      </c>
      <c r="C12" s="21" t="n">
        <v>15000</v>
      </c>
      <c r="D12" s="21" t="n">
        <v>20000</v>
      </c>
      <c r="E12" s="21" t="n">
        <v>25000</v>
      </c>
      <c r="F12" s="13" t="s">
        <v>91</v>
      </c>
      <c r="G12" s="13" t="s">
        <v>92</v>
      </c>
    </row>
    <row r="13" customFormat="false" ht="7.5" hidden="false" customHeight="true" outlineLevel="0" collapsed="false">
      <c r="A13" s="5"/>
      <c r="B13" s="5"/>
      <c r="C13" s="5"/>
      <c r="D13" s="5"/>
      <c r="E13" s="5"/>
      <c r="F13" s="5"/>
      <c r="G13" s="5"/>
      <c r="H13" s="5"/>
    </row>
    <row r="14" customFormat="false" ht="19.5" hidden="false" customHeight="true" outlineLevel="0" collapsed="false">
      <c r="A14" s="19" t="s">
        <v>93</v>
      </c>
      <c r="B14" s="19"/>
      <c r="C14" s="19"/>
      <c r="D14" s="19"/>
      <c r="E14" s="19"/>
      <c r="F14" s="19"/>
      <c r="G14" s="19"/>
      <c r="H14" s="19"/>
    </row>
    <row r="15" customFormat="false" ht="31.5" hidden="false" customHeight="true" outlineLevel="0" collapsed="false">
      <c r="A15" s="9" t="s">
        <v>94</v>
      </c>
      <c r="B15" s="9" t="s">
        <v>95</v>
      </c>
      <c r="C15" s="9" t="s">
        <v>96</v>
      </c>
      <c r="D15" s="9" t="s">
        <v>69</v>
      </c>
      <c r="E15" s="9"/>
      <c r="F15" s="9"/>
      <c r="G15" s="9"/>
      <c r="H15" s="9"/>
    </row>
    <row r="16" customFormat="false" ht="15.75" hidden="false" customHeight="true" outlineLevel="0" collapsed="false">
      <c r="A16" s="10" t="s">
        <v>97</v>
      </c>
      <c r="B16" s="11" t="s">
        <v>98</v>
      </c>
      <c r="C16" s="11" t="s">
        <v>99</v>
      </c>
      <c r="D16" s="11" t="s">
        <v>100</v>
      </c>
      <c r="E16" s="11"/>
      <c r="F16" s="11"/>
      <c r="G16" s="11"/>
      <c r="H16" s="11"/>
    </row>
    <row r="17" customFormat="false" ht="15.75" hidden="false" customHeight="true" outlineLevel="0" collapsed="false">
      <c r="A17" s="12" t="s">
        <v>101</v>
      </c>
      <c r="B17" s="13" t="s">
        <v>102</v>
      </c>
      <c r="C17" s="13" t="s">
        <v>103</v>
      </c>
      <c r="D17" s="13" t="s">
        <v>104</v>
      </c>
      <c r="E17" s="13"/>
      <c r="F17" s="13"/>
      <c r="G17" s="13"/>
      <c r="H17" s="13"/>
    </row>
    <row r="18" customFormat="false" ht="7.5" hidden="false" customHeight="true" outlineLevel="0" collapsed="false">
      <c r="A18" s="5"/>
      <c r="B18" s="5"/>
      <c r="C18" s="5"/>
      <c r="D18" s="5"/>
      <c r="E18" s="5"/>
      <c r="F18" s="5"/>
      <c r="G18" s="5"/>
      <c r="H18" s="5"/>
    </row>
    <row r="19" customFormat="false" ht="19.5" hidden="false" customHeight="true" outlineLevel="0" collapsed="false">
      <c r="A19" s="19" t="s">
        <v>105</v>
      </c>
      <c r="B19" s="19"/>
      <c r="C19" s="19"/>
      <c r="D19" s="19"/>
      <c r="E19" s="19"/>
      <c r="F19" s="19"/>
      <c r="G19" s="19"/>
      <c r="H19" s="19"/>
    </row>
    <row r="20" customFormat="false" ht="31.5" hidden="false" customHeight="true" outlineLevel="0" collapsed="false">
      <c r="A20" s="9" t="s">
        <v>106</v>
      </c>
      <c r="B20" s="9" t="s">
        <v>107</v>
      </c>
      <c r="C20" s="9" t="s">
        <v>69</v>
      </c>
      <c r="D20" s="9"/>
      <c r="E20" s="9"/>
      <c r="F20" s="9"/>
      <c r="G20" s="9"/>
      <c r="H20" s="9"/>
    </row>
    <row r="21" customFormat="false" ht="15.75" hidden="false" customHeight="true" outlineLevel="0" collapsed="false">
      <c r="A21" s="10" t="s">
        <v>108</v>
      </c>
      <c r="B21" s="22" t="s">
        <v>109</v>
      </c>
      <c r="C21" s="11"/>
      <c r="D21" s="11"/>
      <c r="E21" s="11"/>
      <c r="F21" s="11"/>
      <c r="G21" s="11"/>
      <c r="H21" s="11"/>
    </row>
    <row r="22" customFormat="false" ht="15.75" hidden="false" customHeight="true" outlineLevel="0" collapsed="false">
      <c r="A22" s="12" t="s">
        <v>110</v>
      </c>
      <c r="B22" s="23" t="s">
        <v>109</v>
      </c>
      <c r="C22" s="13" t="s">
        <v>111</v>
      </c>
      <c r="D22" s="13"/>
      <c r="E22" s="13"/>
      <c r="F22" s="13"/>
      <c r="G22" s="13"/>
      <c r="H22" s="13"/>
    </row>
    <row r="23" customFormat="false" ht="15.75" hidden="false" customHeight="true" outlineLevel="0" collapsed="false">
      <c r="A23" s="10" t="s">
        <v>112</v>
      </c>
      <c r="B23" s="22" t="s">
        <v>109</v>
      </c>
      <c r="C23" s="11"/>
      <c r="D23" s="11"/>
      <c r="E23" s="11"/>
      <c r="F23" s="11"/>
      <c r="G23" s="11"/>
      <c r="H23" s="11"/>
    </row>
    <row r="24" customFormat="false" ht="15.75" hidden="false" customHeight="true" outlineLevel="0" collapsed="false">
      <c r="A24" s="12" t="s">
        <v>113</v>
      </c>
      <c r="B24" s="23" t="s">
        <v>109</v>
      </c>
      <c r="C24" s="13"/>
      <c r="D24" s="13"/>
      <c r="E24" s="13"/>
      <c r="F24" s="13"/>
      <c r="G24" s="13"/>
      <c r="H24" s="13"/>
    </row>
    <row r="25" customFormat="false" ht="15.75" hidden="false" customHeight="true" outlineLevel="0" collapsed="false">
      <c r="A25" s="10" t="s">
        <v>114</v>
      </c>
      <c r="B25" s="22" t="s">
        <v>109</v>
      </c>
      <c r="C25" s="11"/>
      <c r="D25" s="11"/>
      <c r="E25" s="11"/>
      <c r="F25" s="11"/>
      <c r="G25" s="11"/>
      <c r="H25" s="11"/>
    </row>
    <row r="26" customFormat="false" ht="15.75" hidden="false" customHeight="true" outlineLevel="0" collapsed="false">
      <c r="A26" s="12" t="s">
        <v>115</v>
      </c>
      <c r="B26" s="23" t="s">
        <v>109</v>
      </c>
      <c r="C26" s="13" t="s">
        <v>116</v>
      </c>
      <c r="D26" s="13"/>
      <c r="E26" s="13"/>
      <c r="F26" s="13"/>
      <c r="G26" s="13"/>
      <c r="H26" s="13"/>
    </row>
    <row r="27" customFormat="false" ht="15.75" hidden="false" customHeight="true" outlineLevel="0" collapsed="false">
      <c r="A27" s="10" t="s">
        <v>117</v>
      </c>
      <c r="B27" s="22" t="s">
        <v>109</v>
      </c>
      <c r="C27" s="11"/>
      <c r="D27" s="11"/>
      <c r="E27" s="11"/>
      <c r="F27" s="11"/>
      <c r="G27" s="11"/>
      <c r="H27" s="11"/>
    </row>
    <row r="28" customFormat="false" ht="15.75" hidden="false" customHeight="true" outlineLevel="0" collapsed="false">
      <c r="A28" s="12" t="s">
        <v>118</v>
      </c>
      <c r="B28" s="23" t="s">
        <v>109</v>
      </c>
      <c r="C28" s="13"/>
      <c r="D28" s="13"/>
      <c r="E28" s="13"/>
      <c r="F28" s="13"/>
      <c r="G28" s="13"/>
      <c r="H28" s="13"/>
    </row>
    <row r="29" customFormat="false" ht="15.75" hidden="false" customHeight="true" outlineLevel="0" collapsed="false">
      <c r="A29" s="10" t="s">
        <v>119</v>
      </c>
      <c r="B29" s="22" t="s">
        <v>109</v>
      </c>
      <c r="C29" s="11"/>
      <c r="D29" s="11"/>
      <c r="E29" s="11"/>
      <c r="F29" s="11"/>
      <c r="G29" s="11"/>
      <c r="H29" s="11"/>
    </row>
    <row r="30" customFormat="false" ht="15.75" hidden="false" customHeight="true" outlineLevel="0" collapsed="false">
      <c r="A30" s="12" t="s">
        <v>120</v>
      </c>
      <c r="B30" s="23" t="s">
        <v>109</v>
      </c>
      <c r="C30" s="13"/>
      <c r="D30" s="13"/>
      <c r="E30" s="13"/>
      <c r="F30" s="13"/>
      <c r="G30" s="13"/>
      <c r="H30" s="13"/>
    </row>
    <row r="31" customFormat="false" ht="15.75" hidden="false" customHeight="true" outlineLevel="0" collapsed="false">
      <c r="A31" s="10" t="s">
        <v>121</v>
      </c>
      <c r="B31" s="22" t="s">
        <v>109</v>
      </c>
      <c r="C31" s="11"/>
      <c r="D31" s="11"/>
      <c r="E31" s="11"/>
      <c r="F31" s="11"/>
      <c r="G31" s="11"/>
      <c r="H31" s="11"/>
    </row>
    <row r="32" customFormat="false" ht="15.75" hidden="false" customHeight="true" outlineLevel="0" collapsed="false">
      <c r="A32" s="12" t="s">
        <v>122</v>
      </c>
      <c r="B32" s="24" t="s">
        <v>123</v>
      </c>
      <c r="C32" s="13" t="s">
        <v>124</v>
      </c>
      <c r="D32" s="13"/>
      <c r="E32" s="13"/>
      <c r="F32" s="13"/>
      <c r="G32" s="13"/>
      <c r="H32" s="13"/>
    </row>
    <row r="33" customFormat="false" ht="15.75" hidden="false" customHeight="true" outlineLevel="0" collapsed="false">
      <c r="A33" s="10" t="s">
        <v>125</v>
      </c>
      <c r="B33" s="25" t="s">
        <v>123</v>
      </c>
      <c r="C33" s="11" t="s">
        <v>126</v>
      </c>
      <c r="D33" s="11"/>
      <c r="E33" s="11"/>
      <c r="F33" s="11"/>
      <c r="G33" s="11"/>
      <c r="H33" s="11"/>
    </row>
    <row r="34" customFormat="false" ht="15.75" hidden="false" customHeight="true" outlineLevel="0" collapsed="false">
      <c r="A34" s="12" t="s">
        <v>127</v>
      </c>
      <c r="B34" s="24" t="s">
        <v>123</v>
      </c>
      <c r="C34" s="13"/>
      <c r="D34" s="13"/>
      <c r="E34" s="13"/>
      <c r="F34" s="13"/>
      <c r="G34" s="13"/>
      <c r="H34" s="13"/>
    </row>
    <row r="35" customFormat="false" ht="15.75" hidden="false" customHeight="true" outlineLevel="0" collapsed="false">
      <c r="A35" s="10" t="s">
        <v>128</v>
      </c>
      <c r="B35" s="25" t="s">
        <v>123</v>
      </c>
      <c r="C35" s="11" t="s">
        <v>129</v>
      </c>
      <c r="D35" s="11"/>
      <c r="E35" s="11"/>
      <c r="F35" s="11"/>
      <c r="G35" s="11"/>
      <c r="H35" s="11"/>
    </row>
    <row r="36" customFormat="false" ht="15.75" hidden="false" customHeight="true" outlineLevel="0" collapsed="false">
      <c r="A36" s="12" t="s">
        <v>130</v>
      </c>
      <c r="B36" s="24" t="s">
        <v>123</v>
      </c>
      <c r="C36" s="13"/>
      <c r="D36" s="13"/>
      <c r="E36" s="13"/>
      <c r="F36" s="13"/>
      <c r="G36" s="13"/>
      <c r="H36" s="13"/>
    </row>
    <row r="37" customFormat="false" ht="15.75" hidden="false" customHeight="true" outlineLevel="0" collapsed="false">
      <c r="A37" s="10" t="s">
        <v>131</v>
      </c>
      <c r="B37" s="22" t="s">
        <v>109</v>
      </c>
      <c r="C37" s="11"/>
      <c r="D37" s="11"/>
      <c r="E37" s="11"/>
      <c r="F37" s="11"/>
      <c r="G37" s="11"/>
      <c r="H37" s="11"/>
    </row>
    <row r="38" customFormat="false" ht="15.75" hidden="false" customHeight="true" outlineLevel="0" collapsed="false">
      <c r="A38" s="12" t="s">
        <v>132</v>
      </c>
      <c r="B38" s="24" t="s">
        <v>123</v>
      </c>
      <c r="C38" s="13"/>
      <c r="D38" s="13"/>
      <c r="E38" s="13"/>
      <c r="F38" s="13"/>
      <c r="G38" s="13"/>
      <c r="H38" s="13"/>
    </row>
    <row r="39" customFormat="false" ht="7.5" hidden="false" customHeight="true" outlineLevel="0" collapsed="false">
      <c r="A39" s="5"/>
      <c r="B39" s="5"/>
      <c r="C39" s="5"/>
      <c r="D39" s="5"/>
      <c r="E39" s="5"/>
      <c r="F39" s="5"/>
      <c r="G39" s="5"/>
      <c r="H39" s="5"/>
    </row>
    <row r="40" customFormat="false" ht="19.5" hidden="false" customHeight="true" outlineLevel="0" collapsed="false">
      <c r="A40" s="19" t="s">
        <v>133</v>
      </c>
      <c r="B40" s="19"/>
      <c r="C40" s="19"/>
      <c r="D40" s="19"/>
      <c r="E40" s="19"/>
      <c r="F40" s="19"/>
      <c r="G40" s="19"/>
      <c r="H40" s="19"/>
    </row>
    <row r="41" customFormat="false" ht="31.5" hidden="false" customHeight="true" outlineLevel="0" collapsed="false">
      <c r="A41" s="9" t="s">
        <v>134</v>
      </c>
      <c r="B41" s="9" t="s">
        <v>135</v>
      </c>
      <c r="C41" s="9" t="s">
        <v>136</v>
      </c>
      <c r="D41" s="9" t="s">
        <v>69</v>
      </c>
      <c r="E41" s="9"/>
      <c r="F41" s="9"/>
      <c r="G41" s="9"/>
      <c r="H41" s="9"/>
    </row>
    <row r="42" customFormat="false" ht="15.75" hidden="false" customHeight="true" outlineLevel="0" collapsed="false">
      <c r="A42" s="10" t="s">
        <v>137</v>
      </c>
      <c r="B42" s="20" t="n">
        <v>1000</v>
      </c>
      <c r="C42" s="20" t="n">
        <v>3000</v>
      </c>
      <c r="D42" s="11"/>
      <c r="E42" s="11"/>
      <c r="F42" s="11"/>
      <c r="G42" s="11"/>
      <c r="H42" s="11"/>
    </row>
    <row r="43" customFormat="false" ht="15.75" hidden="false" customHeight="true" outlineLevel="0" collapsed="false">
      <c r="A43" s="12" t="s">
        <v>138</v>
      </c>
      <c r="B43" s="21" t="n">
        <v>750</v>
      </c>
      <c r="C43" s="21" t="n">
        <v>2500</v>
      </c>
      <c r="D43" s="13"/>
      <c r="E43" s="13"/>
      <c r="F43" s="13"/>
      <c r="G43" s="13"/>
      <c r="H43" s="13"/>
    </row>
    <row r="44" customFormat="false" ht="15.75" hidden="false" customHeight="true" outlineLevel="0" collapsed="false">
      <c r="A44" s="10" t="s">
        <v>139</v>
      </c>
      <c r="B44" s="20" t="n">
        <v>500</v>
      </c>
      <c r="C44" s="20" t="n">
        <v>1500</v>
      </c>
      <c r="D44" s="11"/>
      <c r="E44" s="11"/>
      <c r="F44" s="11"/>
      <c r="G44" s="11"/>
      <c r="H44" s="11"/>
    </row>
    <row r="45" customFormat="false" ht="15.75" hidden="false" customHeight="true" outlineLevel="0" collapsed="false">
      <c r="A45" s="12" t="s">
        <v>140</v>
      </c>
      <c r="B45" s="21" t="n">
        <v>1000</v>
      </c>
      <c r="C45" s="21" t="n">
        <v>3500</v>
      </c>
      <c r="D45" s="13"/>
      <c r="E45" s="13"/>
      <c r="F45" s="13"/>
      <c r="G45" s="13"/>
      <c r="H45" s="13"/>
    </row>
    <row r="46" customFormat="false" ht="15.75" hidden="false" customHeight="true" outlineLevel="0" collapsed="false">
      <c r="A46" s="10" t="s">
        <v>141</v>
      </c>
      <c r="B46" s="20" t="n">
        <v>2500</v>
      </c>
      <c r="C46" s="20" t="n">
        <v>7500</v>
      </c>
      <c r="D46" s="11" t="s">
        <v>142</v>
      </c>
      <c r="E46" s="11"/>
      <c r="F46" s="11"/>
      <c r="G46" s="11"/>
      <c r="H46" s="11"/>
    </row>
    <row r="47" customFormat="false" ht="15.75" hidden="false" customHeight="true" outlineLevel="0" collapsed="false">
      <c r="A47" s="12" t="s">
        <v>143</v>
      </c>
      <c r="B47" s="21" t="n">
        <v>750</v>
      </c>
      <c r="C47" s="21" t="n">
        <v>2000</v>
      </c>
      <c r="D47" s="13"/>
      <c r="E47" s="13"/>
      <c r="F47" s="13"/>
      <c r="G47" s="13"/>
      <c r="H47" s="13"/>
    </row>
    <row r="48" customFormat="false" ht="15.75" hidden="false" customHeight="true" outlineLevel="0" collapsed="false">
      <c r="A48" s="10" t="s">
        <v>144</v>
      </c>
      <c r="B48" s="20" t="n">
        <v>500</v>
      </c>
      <c r="C48" s="20" t="n">
        <v>1500</v>
      </c>
      <c r="D48" s="11"/>
      <c r="E48" s="11"/>
      <c r="F48" s="11"/>
      <c r="G48" s="11"/>
      <c r="H48" s="11"/>
    </row>
    <row r="49" customFormat="false" ht="15.75" hidden="false" customHeight="true" outlineLevel="0" collapsed="false">
      <c r="A49" s="12" t="s">
        <v>145</v>
      </c>
      <c r="B49" s="21" t="n">
        <v>500</v>
      </c>
      <c r="C49" s="21" t="n">
        <v>1500</v>
      </c>
      <c r="D49" s="13"/>
      <c r="E49" s="13"/>
      <c r="F49" s="13"/>
      <c r="G49" s="13"/>
      <c r="H49" s="13"/>
    </row>
    <row r="50" customFormat="false" ht="15.75" hidden="false" customHeight="true" outlineLevel="0" collapsed="false">
      <c r="A50" s="10" t="s">
        <v>146</v>
      </c>
      <c r="B50" s="20" t="n">
        <v>750</v>
      </c>
      <c r="C50" s="20" t="n">
        <v>2500</v>
      </c>
      <c r="D50" s="11"/>
      <c r="E50" s="11"/>
      <c r="F50" s="11"/>
      <c r="G50" s="11"/>
      <c r="H50" s="11"/>
    </row>
    <row r="51" customFormat="false" ht="15.75" hidden="false" customHeight="true" outlineLevel="0" collapsed="false">
      <c r="A51" s="12" t="s">
        <v>147</v>
      </c>
      <c r="B51" s="21" t="n">
        <v>1000</v>
      </c>
      <c r="C51" s="21" t="n">
        <v>3000</v>
      </c>
      <c r="D51" s="13"/>
      <c r="E51" s="13"/>
      <c r="F51" s="13"/>
      <c r="G51" s="13"/>
      <c r="H51" s="13"/>
    </row>
    <row r="52" customFormat="false" ht="15.75" hidden="false" customHeight="true" outlineLevel="0" collapsed="false">
      <c r="A52" s="10" t="s">
        <v>148</v>
      </c>
      <c r="B52" s="20" t="n">
        <v>2500</v>
      </c>
      <c r="C52" s="20" t="n">
        <v>7500</v>
      </c>
      <c r="D52" s="11" t="s">
        <v>92</v>
      </c>
      <c r="E52" s="11"/>
      <c r="F52" s="11"/>
      <c r="G52" s="11"/>
      <c r="H52" s="11"/>
    </row>
    <row r="53" customFormat="false" ht="7.5" hidden="false" customHeight="true" outlineLevel="0" collapsed="false">
      <c r="A53" s="5"/>
      <c r="B53" s="5"/>
      <c r="C53" s="5"/>
      <c r="D53" s="5"/>
      <c r="E53" s="5"/>
      <c r="F53" s="5"/>
      <c r="G53" s="5"/>
      <c r="H53" s="5"/>
    </row>
    <row r="54" customFormat="false" ht="18" hidden="false" customHeight="true" outlineLevel="0" collapsed="false">
      <c r="A54" s="26" t="s">
        <v>149</v>
      </c>
      <c r="B54" s="26"/>
      <c r="C54" s="26"/>
      <c r="D54" s="26"/>
      <c r="E54" s="26"/>
      <c r="F54" s="26"/>
      <c r="G54" s="26"/>
      <c r="H54" s="26"/>
    </row>
    <row r="55" customFormat="false" ht="15" hidden="false" customHeight="true" outlineLevel="0" collapsed="false">
      <c r="A55" s="27" t="s">
        <v>150</v>
      </c>
      <c r="B55" s="27"/>
      <c r="C55" s="27"/>
      <c r="D55" s="27"/>
      <c r="E55" s="27"/>
      <c r="F55" s="27"/>
      <c r="G55" s="27"/>
      <c r="H55" s="27"/>
    </row>
    <row r="56" customFormat="false" ht="15" hidden="false" customHeight="true" outlineLevel="0" collapsed="false">
      <c r="A56" s="27" t="s">
        <v>151</v>
      </c>
      <c r="B56" s="27"/>
      <c r="C56" s="27"/>
      <c r="D56" s="27"/>
      <c r="E56" s="27"/>
      <c r="F56" s="27"/>
      <c r="G56" s="27"/>
      <c r="H56" s="27"/>
    </row>
    <row r="57" customFormat="false" ht="15" hidden="false" customHeight="true" outlineLevel="0" collapsed="false">
      <c r="A57" s="27" t="s">
        <v>152</v>
      </c>
      <c r="B57" s="27"/>
      <c r="C57" s="27"/>
      <c r="D57" s="27"/>
      <c r="E57" s="27"/>
      <c r="F57" s="27"/>
      <c r="G57" s="27"/>
      <c r="H57" s="27"/>
    </row>
    <row r="58" customFormat="false" ht="15.75" hidden="false" customHeight="true" outlineLevel="0" collapsed="false">
      <c r="A58" s="28" t="s">
        <v>153</v>
      </c>
      <c r="B58" s="28"/>
      <c r="C58" s="28"/>
      <c r="D58" s="28"/>
      <c r="E58" s="28"/>
      <c r="F58" s="28"/>
      <c r="G58" s="28"/>
      <c r="H58" s="28"/>
    </row>
  </sheetData>
  <mergeCells count="16">
    <mergeCell ref="A1:H1"/>
    <mergeCell ref="A2:H2"/>
    <mergeCell ref="A3:H3"/>
    <mergeCell ref="A5:H5"/>
    <mergeCell ref="A13:H13"/>
    <mergeCell ref="A14:H14"/>
    <mergeCell ref="A18:H18"/>
    <mergeCell ref="A19:H19"/>
    <mergeCell ref="A39:H39"/>
    <mergeCell ref="A40:H40"/>
    <mergeCell ref="A53:H53"/>
    <mergeCell ref="A54:H54"/>
    <mergeCell ref="A55:H55"/>
    <mergeCell ref="A56:H56"/>
    <mergeCell ref="A57:H57"/>
    <mergeCell ref="A58:H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6" min="2" style="1" width="20"/>
    <col collapsed="false" customWidth="true" hidden="false" outlineLevel="0" max="8" min="7" style="1" width="22"/>
  </cols>
  <sheetData>
    <row r="1" customFormat="false" ht="30" hidden="false" customHeight="true" outlineLevel="0" collapsed="false">
      <c r="A1" s="16" t="s">
        <v>59</v>
      </c>
      <c r="B1" s="16"/>
      <c r="C1" s="16"/>
      <c r="D1" s="16"/>
      <c r="E1" s="16"/>
      <c r="F1" s="16"/>
      <c r="G1" s="16"/>
      <c r="H1" s="16"/>
    </row>
    <row r="2" customFormat="false" ht="24" hidden="false" customHeight="true" outlineLevel="0" collapsed="false">
      <c r="A2" s="17" t="s">
        <v>154</v>
      </c>
      <c r="B2" s="17"/>
      <c r="C2" s="17"/>
      <c r="D2" s="17"/>
      <c r="E2" s="17"/>
      <c r="F2" s="17"/>
      <c r="G2" s="17"/>
      <c r="H2" s="17"/>
    </row>
    <row r="3" customFormat="false" ht="18" hidden="false" customHeight="true" outlineLevel="0" collapsed="false">
      <c r="A3" s="18" t="s">
        <v>155</v>
      </c>
      <c r="B3" s="18"/>
      <c r="C3" s="18"/>
      <c r="D3" s="18"/>
      <c r="E3" s="18"/>
      <c r="F3" s="18"/>
      <c r="G3" s="18"/>
      <c r="H3" s="18"/>
    </row>
    <row r="5" customFormat="false" ht="19.5" hidden="false" customHeight="true" outlineLevel="0" collapsed="false">
      <c r="A5" s="19" t="s">
        <v>62</v>
      </c>
      <c r="B5" s="19"/>
      <c r="C5" s="19"/>
      <c r="D5" s="19"/>
      <c r="E5" s="19"/>
      <c r="F5" s="19"/>
      <c r="G5" s="19"/>
      <c r="H5" s="19"/>
    </row>
    <row r="6" customFormat="false" ht="31.5" hidden="false" customHeight="true" outlineLevel="0" collapsed="false">
      <c r="A6" s="9" t="s">
        <v>63</v>
      </c>
      <c r="B6" s="9" t="s">
        <v>156</v>
      </c>
      <c r="C6" s="9" t="s">
        <v>157</v>
      </c>
      <c r="D6" s="9" t="s">
        <v>158</v>
      </c>
      <c r="E6" s="9" t="s">
        <v>159</v>
      </c>
      <c r="F6" s="9" t="s">
        <v>68</v>
      </c>
      <c r="G6" s="9" t="s">
        <v>69</v>
      </c>
      <c r="H6" s="9"/>
    </row>
    <row r="7" customFormat="false" ht="15.75" hidden="false" customHeight="true" outlineLevel="0" collapsed="false">
      <c r="A7" s="10" t="s">
        <v>70</v>
      </c>
      <c r="B7" s="11" t="s">
        <v>75</v>
      </c>
      <c r="C7" s="11" t="s">
        <v>160</v>
      </c>
      <c r="D7" s="11" t="s">
        <v>161</v>
      </c>
      <c r="E7" s="11" t="s">
        <v>162</v>
      </c>
      <c r="F7" s="11" t="s">
        <v>163</v>
      </c>
      <c r="G7" s="11"/>
      <c r="H7" s="11"/>
    </row>
    <row r="8" customFormat="false" ht="15.75" hidden="false" customHeight="true" outlineLevel="0" collapsed="false">
      <c r="A8" s="12" t="s">
        <v>76</v>
      </c>
      <c r="B8" s="13" t="s">
        <v>164</v>
      </c>
      <c r="C8" s="13" t="s">
        <v>165</v>
      </c>
      <c r="D8" s="13" t="s">
        <v>166</v>
      </c>
      <c r="E8" s="13" t="s">
        <v>167</v>
      </c>
      <c r="F8" s="13" t="s">
        <v>81</v>
      </c>
      <c r="G8" s="13"/>
      <c r="H8" s="13"/>
    </row>
    <row r="9" customFormat="false" ht="15.75" hidden="false" customHeight="true" outlineLevel="0" collapsed="false">
      <c r="A9" s="10" t="s">
        <v>82</v>
      </c>
      <c r="B9" s="20" t="n">
        <v>8500</v>
      </c>
      <c r="C9" s="20" t="n">
        <v>13000</v>
      </c>
      <c r="D9" s="20" t="n">
        <v>15500</v>
      </c>
      <c r="E9" s="20" t="n">
        <v>18000</v>
      </c>
      <c r="F9" s="11" t="s">
        <v>168</v>
      </c>
      <c r="G9" s="11"/>
      <c r="H9" s="11"/>
    </row>
    <row r="10" customFormat="false" ht="15.75" hidden="false" customHeight="true" outlineLevel="0" collapsed="false">
      <c r="A10" s="12" t="s">
        <v>85</v>
      </c>
      <c r="B10" s="13" t="str">
        <f aca="false">IFERROR(B8*12,"—")</f>
        <v>—</v>
      </c>
      <c r="C10" s="13" t="str">
        <f aca="false">IFERROR(C8*12,"—")</f>
        <v>—</v>
      </c>
      <c r="D10" s="13" t="str">
        <f aca="false">IFERROR(D8*12,"—")</f>
        <v>—</v>
      </c>
      <c r="E10" s="13" t="str">
        <f aca="false">IFERROR(E8*12,"—")</f>
        <v>—</v>
      </c>
      <c r="F10" s="13" t="s">
        <v>169</v>
      </c>
      <c r="G10" s="13" t="s">
        <v>87</v>
      </c>
      <c r="H10" s="13"/>
    </row>
    <row r="11" customFormat="false" ht="15.75" hidden="false" customHeight="true" outlineLevel="0" collapsed="false">
      <c r="A11" s="10" t="s">
        <v>88</v>
      </c>
      <c r="B11" s="20" t="n">
        <v>50000</v>
      </c>
      <c r="C11" s="20" t="n">
        <v>70000</v>
      </c>
      <c r="D11" s="20" t="n">
        <v>87500</v>
      </c>
      <c r="E11" s="20" t="n">
        <v>100000</v>
      </c>
      <c r="F11" s="11" t="s">
        <v>170</v>
      </c>
      <c r="G11" s="11"/>
      <c r="H11" s="11"/>
    </row>
    <row r="12" customFormat="false" ht="15.75" hidden="false" customHeight="true" outlineLevel="0" collapsed="false">
      <c r="A12" s="12" t="s">
        <v>90</v>
      </c>
      <c r="B12" s="21" t="n">
        <v>25000</v>
      </c>
      <c r="C12" s="21" t="n">
        <v>40000</v>
      </c>
      <c r="D12" s="21" t="n">
        <v>50000</v>
      </c>
      <c r="E12" s="21" t="n">
        <v>60000</v>
      </c>
      <c r="F12" s="13" t="s">
        <v>171</v>
      </c>
      <c r="G12" s="13" t="s">
        <v>92</v>
      </c>
      <c r="H12" s="13"/>
    </row>
    <row r="13" customFormat="false" ht="7.5" hidden="false" customHeight="true" outlineLevel="0" collapsed="false">
      <c r="A13" s="5"/>
      <c r="B13" s="5"/>
      <c r="C13" s="5"/>
      <c r="D13" s="5"/>
      <c r="E13" s="5"/>
      <c r="F13" s="5"/>
      <c r="G13" s="5"/>
      <c r="H13" s="5"/>
    </row>
    <row r="14" customFormat="false" ht="19.5" hidden="false" customHeight="true" outlineLevel="0" collapsed="false">
      <c r="A14" s="19" t="s">
        <v>93</v>
      </c>
      <c r="B14" s="19"/>
      <c r="C14" s="19"/>
      <c r="D14" s="19"/>
      <c r="E14" s="19"/>
      <c r="F14" s="19"/>
      <c r="G14" s="19"/>
      <c r="H14" s="19"/>
    </row>
    <row r="15" customFormat="false" ht="31.5" hidden="false" customHeight="true" outlineLevel="0" collapsed="false">
      <c r="A15" s="9" t="s">
        <v>94</v>
      </c>
      <c r="B15" s="9" t="s">
        <v>95</v>
      </c>
      <c r="C15" s="9" t="s">
        <v>96</v>
      </c>
      <c r="D15" s="9" t="s">
        <v>69</v>
      </c>
      <c r="E15" s="9"/>
      <c r="F15" s="9"/>
      <c r="G15" s="9"/>
      <c r="H15" s="9"/>
    </row>
    <row r="16" customFormat="false" ht="15.75" hidden="false" customHeight="true" outlineLevel="0" collapsed="false">
      <c r="A16" s="10" t="s">
        <v>97</v>
      </c>
      <c r="B16" s="11" t="s">
        <v>172</v>
      </c>
      <c r="C16" s="11" t="s">
        <v>173</v>
      </c>
      <c r="D16" s="11" t="s">
        <v>174</v>
      </c>
      <c r="E16" s="11"/>
      <c r="F16" s="11"/>
      <c r="G16" s="11"/>
      <c r="H16" s="11"/>
    </row>
    <row r="17" customFormat="false" ht="15.75" hidden="false" customHeight="true" outlineLevel="0" collapsed="false">
      <c r="A17" s="12" t="s">
        <v>101</v>
      </c>
      <c r="B17" s="13" t="s">
        <v>175</v>
      </c>
      <c r="C17" s="13" t="s">
        <v>103</v>
      </c>
      <c r="D17" s="13" t="s">
        <v>176</v>
      </c>
      <c r="E17" s="13"/>
      <c r="F17" s="13"/>
      <c r="G17" s="13"/>
      <c r="H17" s="13"/>
    </row>
    <row r="18" customFormat="false" ht="7.5" hidden="false" customHeight="true" outlineLevel="0" collapsed="false">
      <c r="A18" s="5"/>
      <c r="B18" s="5"/>
      <c r="C18" s="5"/>
      <c r="D18" s="5"/>
      <c r="E18" s="5"/>
      <c r="F18" s="5"/>
      <c r="G18" s="5"/>
      <c r="H18" s="5"/>
    </row>
    <row r="19" customFormat="false" ht="19.5" hidden="false" customHeight="true" outlineLevel="0" collapsed="false">
      <c r="A19" s="19" t="s">
        <v>177</v>
      </c>
      <c r="B19" s="19"/>
      <c r="C19" s="19"/>
      <c r="D19" s="19"/>
      <c r="E19" s="19"/>
      <c r="F19" s="19"/>
      <c r="G19" s="19"/>
      <c r="H19" s="19"/>
    </row>
    <row r="20" customFormat="false" ht="31.5" hidden="false" customHeight="true" outlineLevel="0" collapsed="false">
      <c r="A20" s="9" t="s">
        <v>106</v>
      </c>
      <c r="B20" s="9" t="s">
        <v>107</v>
      </c>
      <c r="C20" s="9" t="s">
        <v>69</v>
      </c>
      <c r="D20" s="9"/>
      <c r="E20" s="9"/>
      <c r="F20" s="9"/>
      <c r="G20" s="9"/>
      <c r="H20" s="9"/>
    </row>
    <row r="21" customFormat="false" ht="15.75" hidden="false" customHeight="true" outlineLevel="0" collapsed="false">
      <c r="A21" s="10" t="s">
        <v>178</v>
      </c>
      <c r="B21" s="22" t="s">
        <v>109</v>
      </c>
      <c r="C21" s="11"/>
      <c r="D21" s="11"/>
      <c r="E21" s="11"/>
      <c r="F21" s="11"/>
      <c r="G21" s="11"/>
      <c r="H21" s="11"/>
    </row>
    <row r="22" customFormat="false" ht="15.75" hidden="false" customHeight="true" outlineLevel="0" collapsed="false">
      <c r="A22" s="12" t="s">
        <v>179</v>
      </c>
      <c r="B22" s="23" t="s">
        <v>109</v>
      </c>
      <c r="C22" s="13"/>
      <c r="D22" s="13"/>
      <c r="E22" s="13"/>
      <c r="F22" s="13"/>
      <c r="G22" s="13"/>
      <c r="H22" s="13"/>
    </row>
    <row r="23" customFormat="false" ht="15.75" hidden="false" customHeight="true" outlineLevel="0" collapsed="false">
      <c r="A23" s="10" t="s">
        <v>180</v>
      </c>
      <c r="B23" s="22" t="s">
        <v>109</v>
      </c>
      <c r="C23" s="11"/>
      <c r="D23" s="11"/>
      <c r="E23" s="11"/>
      <c r="F23" s="11"/>
      <c r="G23" s="11"/>
      <c r="H23" s="11"/>
    </row>
    <row r="24" customFormat="false" ht="15.75" hidden="false" customHeight="true" outlineLevel="0" collapsed="false">
      <c r="A24" s="12" t="s">
        <v>181</v>
      </c>
      <c r="B24" s="23" t="s">
        <v>109</v>
      </c>
      <c r="C24" s="13"/>
      <c r="D24" s="13"/>
      <c r="E24" s="13"/>
      <c r="F24" s="13"/>
      <c r="G24" s="13"/>
      <c r="H24" s="13"/>
    </row>
    <row r="25" customFormat="false" ht="15.75" hidden="false" customHeight="true" outlineLevel="0" collapsed="false">
      <c r="A25" s="10" t="s">
        <v>137</v>
      </c>
      <c r="B25" s="22" t="s">
        <v>109</v>
      </c>
      <c r="C25" s="11" t="s">
        <v>182</v>
      </c>
      <c r="D25" s="11"/>
      <c r="E25" s="11"/>
      <c r="F25" s="11"/>
      <c r="G25" s="11"/>
      <c r="H25" s="11"/>
    </row>
    <row r="26" customFormat="false" ht="15.75" hidden="false" customHeight="true" outlineLevel="0" collapsed="false">
      <c r="A26" s="12" t="s">
        <v>138</v>
      </c>
      <c r="B26" s="23" t="s">
        <v>109</v>
      </c>
      <c r="C26" s="13"/>
      <c r="D26" s="13"/>
      <c r="E26" s="13"/>
      <c r="F26" s="13"/>
      <c r="G26" s="13"/>
      <c r="H26" s="13"/>
    </row>
    <row r="27" customFormat="false" ht="15.75" hidden="false" customHeight="true" outlineLevel="0" collapsed="false">
      <c r="A27" s="10" t="s">
        <v>127</v>
      </c>
      <c r="B27" s="22" t="s">
        <v>109</v>
      </c>
      <c r="C27" s="11"/>
      <c r="D27" s="11"/>
      <c r="E27" s="11"/>
      <c r="F27" s="11"/>
      <c r="G27" s="11"/>
      <c r="H27" s="11"/>
    </row>
    <row r="28" customFormat="false" ht="15.75" hidden="false" customHeight="true" outlineLevel="0" collapsed="false">
      <c r="A28" s="12" t="s">
        <v>139</v>
      </c>
      <c r="B28" s="23" t="s">
        <v>109</v>
      </c>
      <c r="C28" s="13"/>
      <c r="D28" s="13"/>
      <c r="E28" s="13"/>
      <c r="F28" s="13"/>
      <c r="G28" s="13"/>
      <c r="H28" s="13"/>
    </row>
    <row r="29" customFormat="false" ht="15.75" hidden="false" customHeight="true" outlineLevel="0" collapsed="false">
      <c r="A29" s="10" t="s">
        <v>140</v>
      </c>
      <c r="B29" s="22" t="s">
        <v>109</v>
      </c>
      <c r="C29" s="11"/>
      <c r="D29" s="11"/>
      <c r="E29" s="11"/>
      <c r="F29" s="11"/>
      <c r="G29" s="11"/>
      <c r="H29" s="11"/>
    </row>
    <row r="30" customFormat="false" ht="15.75" hidden="false" customHeight="true" outlineLevel="0" collapsed="false">
      <c r="A30" s="12" t="s">
        <v>143</v>
      </c>
      <c r="B30" s="23" t="s">
        <v>109</v>
      </c>
      <c r="C30" s="13"/>
      <c r="D30" s="13"/>
      <c r="E30" s="13"/>
      <c r="F30" s="13"/>
      <c r="G30" s="13"/>
      <c r="H30" s="13"/>
    </row>
    <row r="31" customFormat="false" ht="15.75" hidden="false" customHeight="true" outlineLevel="0" collapsed="false">
      <c r="A31" s="10" t="s">
        <v>183</v>
      </c>
      <c r="B31" s="22" t="s">
        <v>109</v>
      </c>
      <c r="C31" s="11"/>
      <c r="D31" s="11"/>
      <c r="E31" s="11"/>
      <c r="F31" s="11"/>
      <c r="G31" s="11"/>
      <c r="H31" s="11"/>
    </row>
    <row r="32" customFormat="false" ht="15.75" hidden="false" customHeight="true" outlineLevel="0" collapsed="false">
      <c r="A32" s="12" t="s">
        <v>144</v>
      </c>
      <c r="B32" s="23" t="s">
        <v>109</v>
      </c>
      <c r="C32" s="13"/>
      <c r="D32" s="13"/>
      <c r="E32" s="13"/>
      <c r="F32" s="13"/>
      <c r="G32" s="13"/>
      <c r="H32" s="13"/>
    </row>
    <row r="33" customFormat="false" ht="15.75" hidden="false" customHeight="true" outlineLevel="0" collapsed="false">
      <c r="A33" s="10" t="s">
        <v>145</v>
      </c>
      <c r="B33" s="22" t="s">
        <v>109</v>
      </c>
      <c r="C33" s="11"/>
      <c r="D33" s="11"/>
      <c r="E33" s="11"/>
      <c r="F33" s="11"/>
      <c r="G33" s="11"/>
      <c r="H33" s="11"/>
    </row>
    <row r="34" customFormat="false" ht="15.75" hidden="false" customHeight="true" outlineLevel="0" collapsed="false">
      <c r="A34" s="12" t="s">
        <v>184</v>
      </c>
      <c r="B34" s="23" t="s">
        <v>109</v>
      </c>
      <c r="C34" s="13"/>
      <c r="D34" s="13"/>
      <c r="E34" s="13"/>
      <c r="F34" s="13"/>
      <c r="G34" s="13"/>
      <c r="H34" s="13"/>
    </row>
    <row r="35" customFormat="false" ht="15.75" hidden="false" customHeight="true" outlineLevel="0" collapsed="false">
      <c r="A35" s="10" t="s">
        <v>185</v>
      </c>
      <c r="B35" s="22" t="s">
        <v>109</v>
      </c>
      <c r="C35" s="11"/>
      <c r="D35" s="11"/>
      <c r="E35" s="11"/>
      <c r="F35" s="11"/>
      <c r="G35" s="11"/>
      <c r="H35" s="11"/>
    </row>
    <row r="36" customFormat="false" ht="15.75" hidden="false" customHeight="true" outlineLevel="0" collapsed="false">
      <c r="A36" s="12" t="s">
        <v>130</v>
      </c>
      <c r="B36" s="23" t="s">
        <v>109</v>
      </c>
      <c r="C36" s="13"/>
      <c r="D36" s="13"/>
      <c r="E36" s="13"/>
      <c r="F36" s="13"/>
      <c r="G36" s="13"/>
      <c r="H36" s="13"/>
    </row>
    <row r="37" customFormat="false" ht="15.75" hidden="false" customHeight="true" outlineLevel="0" collapsed="false">
      <c r="A37" s="10" t="s">
        <v>186</v>
      </c>
      <c r="B37" s="22" t="s">
        <v>109</v>
      </c>
      <c r="C37" s="11"/>
      <c r="D37" s="11"/>
      <c r="E37" s="11"/>
      <c r="F37" s="11"/>
      <c r="G37" s="11"/>
      <c r="H37" s="11"/>
    </row>
    <row r="38" customFormat="false" ht="15.75" hidden="false" customHeight="true" outlineLevel="0" collapsed="false">
      <c r="A38" s="12" t="s">
        <v>132</v>
      </c>
      <c r="B38" s="23" t="s">
        <v>109</v>
      </c>
      <c r="C38" s="13"/>
      <c r="D38" s="13"/>
      <c r="E38" s="13"/>
      <c r="F38" s="13"/>
      <c r="G38" s="13"/>
      <c r="H38" s="13"/>
    </row>
    <row r="39" customFormat="false" ht="15.75" hidden="false" customHeight="true" outlineLevel="0" collapsed="false">
      <c r="A39" s="10" t="s">
        <v>147</v>
      </c>
      <c r="B39" s="22" t="s">
        <v>109</v>
      </c>
      <c r="C39" s="22" t="s">
        <v>187</v>
      </c>
      <c r="D39" s="11"/>
      <c r="E39" s="11"/>
      <c r="F39" s="11"/>
      <c r="G39" s="11"/>
      <c r="H39" s="11"/>
    </row>
    <row r="40" customFormat="false" ht="7.5" hidden="false" customHeight="true" outlineLevel="0" collapsed="false">
      <c r="A40" s="5"/>
      <c r="B40" s="5"/>
      <c r="C40" s="5"/>
      <c r="D40" s="5"/>
      <c r="E40" s="5"/>
      <c r="F40" s="5"/>
      <c r="G40" s="5"/>
      <c r="H40" s="5"/>
    </row>
    <row r="41" customFormat="false" ht="19.5" hidden="false" customHeight="true" outlineLevel="0" collapsed="false">
      <c r="A41" s="19" t="s">
        <v>188</v>
      </c>
      <c r="B41" s="19"/>
      <c r="C41" s="19"/>
      <c r="D41" s="19"/>
      <c r="E41" s="19"/>
      <c r="F41" s="19"/>
      <c r="G41" s="19"/>
      <c r="H41" s="19"/>
    </row>
    <row r="42" customFormat="false" ht="31.5" hidden="false" customHeight="true" outlineLevel="0" collapsed="false">
      <c r="A42" s="9" t="s">
        <v>106</v>
      </c>
      <c r="B42" s="9" t="s">
        <v>189</v>
      </c>
      <c r="C42" s="9" t="s">
        <v>135</v>
      </c>
      <c r="D42" s="9" t="s">
        <v>136</v>
      </c>
      <c r="E42" s="9" t="s">
        <v>69</v>
      </c>
      <c r="F42" s="9"/>
      <c r="G42" s="9"/>
      <c r="H42" s="9"/>
    </row>
    <row r="43" customFormat="false" ht="15.75" hidden="false" customHeight="true" outlineLevel="0" collapsed="false">
      <c r="A43" s="10" t="s">
        <v>141</v>
      </c>
      <c r="B43" s="25" t="s">
        <v>123</v>
      </c>
      <c r="C43" s="20" t="n">
        <v>2500</v>
      </c>
      <c r="D43" s="20" t="n">
        <v>6000</v>
      </c>
      <c r="E43" s="11" t="s">
        <v>190</v>
      </c>
      <c r="F43" s="11"/>
      <c r="G43" s="11"/>
      <c r="H43" s="11"/>
    </row>
    <row r="44" customFormat="false" ht="15.75" hidden="false" customHeight="true" outlineLevel="0" collapsed="false">
      <c r="A44" s="12" t="s">
        <v>191</v>
      </c>
      <c r="B44" s="24" t="s">
        <v>123</v>
      </c>
      <c r="C44" s="21" t="n">
        <v>1500</v>
      </c>
      <c r="D44" s="21" t="n">
        <v>4000</v>
      </c>
      <c r="E44" s="13"/>
      <c r="F44" s="13"/>
      <c r="G44" s="13"/>
      <c r="H44" s="13"/>
    </row>
    <row r="45" customFormat="false" ht="15.75" hidden="false" customHeight="true" outlineLevel="0" collapsed="false">
      <c r="A45" s="10" t="s">
        <v>192</v>
      </c>
      <c r="B45" s="25" t="s">
        <v>123</v>
      </c>
      <c r="C45" s="20" t="n">
        <v>1000</v>
      </c>
      <c r="D45" s="20" t="n">
        <v>3500</v>
      </c>
      <c r="E45" s="11"/>
      <c r="F45" s="11"/>
      <c r="G45" s="11"/>
      <c r="H45" s="11"/>
    </row>
    <row r="46" customFormat="false" ht="15.75" hidden="false" customHeight="true" outlineLevel="0" collapsed="false">
      <c r="A46" s="12" t="s">
        <v>193</v>
      </c>
      <c r="B46" s="24" t="s">
        <v>123</v>
      </c>
      <c r="C46" s="21" t="n">
        <v>10000</v>
      </c>
      <c r="D46" s="21" t="n">
        <v>25000</v>
      </c>
      <c r="E46" s="13" t="s">
        <v>92</v>
      </c>
      <c r="F46" s="13"/>
      <c r="G46" s="13"/>
      <c r="H46" s="13"/>
    </row>
    <row r="47" customFormat="false" ht="15.75" hidden="false" customHeight="true" outlineLevel="0" collapsed="false">
      <c r="A47" s="10" t="s">
        <v>148</v>
      </c>
      <c r="B47" s="25" t="s">
        <v>123</v>
      </c>
      <c r="C47" s="20" t="n">
        <v>5000</v>
      </c>
      <c r="D47" s="20" t="n">
        <v>15000</v>
      </c>
      <c r="E47" s="11" t="s">
        <v>92</v>
      </c>
      <c r="F47" s="11"/>
      <c r="G47" s="11"/>
      <c r="H47" s="11"/>
    </row>
    <row r="48" customFormat="false" ht="15.75" hidden="false" customHeight="true" outlineLevel="0" collapsed="false">
      <c r="A48" s="12" t="s">
        <v>194</v>
      </c>
      <c r="B48" s="29" t="s">
        <v>195</v>
      </c>
      <c r="C48" s="21" t="n">
        <v>2500</v>
      </c>
      <c r="D48" s="21" t="n">
        <v>7500</v>
      </c>
      <c r="E48" s="13"/>
      <c r="F48" s="13"/>
      <c r="G48" s="13"/>
      <c r="H48" s="13"/>
    </row>
    <row r="49" customFormat="false" ht="15.75" hidden="false" customHeight="true" outlineLevel="0" collapsed="false">
      <c r="A49" s="10" t="s">
        <v>196</v>
      </c>
      <c r="B49" s="30" t="s">
        <v>195</v>
      </c>
      <c r="C49" s="20" t="n">
        <v>2500</v>
      </c>
      <c r="D49" s="20" t="n">
        <v>7500</v>
      </c>
      <c r="E49" s="11"/>
      <c r="F49" s="11"/>
      <c r="G49" s="11"/>
      <c r="H49" s="11"/>
    </row>
    <row r="50" customFormat="false" ht="15.75" hidden="false" customHeight="true" outlineLevel="0" collapsed="false">
      <c r="A50" s="12" t="s">
        <v>197</v>
      </c>
      <c r="B50" s="29" t="s">
        <v>195</v>
      </c>
      <c r="C50" s="21" t="n">
        <v>2000</v>
      </c>
      <c r="D50" s="21" t="n">
        <v>6000</v>
      </c>
      <c r="E50" s="13"/>
      <c r="F50" s="13"/>
      <c r="G50" s="13"/>
      <c r="H50" s="13"/>
    </row>
    <row r="51" customFormat="false" ht="15.75" hidden="false" customHeight="true" outlineLevel="0" collapsed="false">
      <c r="A51" s="10" t="s">
        <v>198</v>
      </c>
      <c r="B51" s="30" t="s">
        <v>195</v>
      </c>
      <c r="C51" s="20" t="n">
        <v>1500</v>
      </c>
      <c r="D51" s="20" t="n">
        <v>5000</v>
      </c>
      <c r="E51" s="11"/>
      <c r="F51" s="11"/>
      <c r="G51" s="11"/>
      <c r="H51" s="11"/>
    </row>
    <row r="52" customFormat="false" ht="15.75" hidden="false" customHeight="true" outlineLevel="0" collapsed="false">
      <c r="A52" s="12" t="s">
        <v>199</v>
      </c>
      <c r="B52" s="29" t="s">
        <v>195</v>
      </c>
      <c r="C52" s="21" t="n">
        <v>1500</v>
      </c>
      <c r="D52" s="21" t="n">
        <v>5000</v>
      </c>
      <c r="E52" s="13"/>
      <c r="F52" s="13"/>
      <c r="G52" s="13"/>
      <c r="H52" s="13"/>
    </row>
    <row r="53" customFormat="false" ht="15.75" hidden="false" customHeight="true" outlineLevel="0" collapsed="false">
      <c r="A53" s="10" t="s">
        <v>200</v>
      </c>
      <c r="B53" s="30" t="s">
        <v>195</v>
      </c>
      <c r="C53" s="20" t="n">
        <v>1500</v>
      </c>
      <c r="D53" s="20" t="n">
        <v>5000</v>
      </c>
      <c r="E53" s="11"/>
      <c r="F53" s="11"/>
      <c r="G53" s="11"/>
      <c r="H53" s="11"/>
    </row>
    <row r="54" customFormat="false" ht="15.75" hidden="false" customHeight="true" outlineLevel="0" collapsed="false">
      <c r="A54" s="12" t="s">
        <v>201</v>
      </c>
      <c r="B54" s="29" t="s">
        <v>195</v>
      </c>
      <c r="C54" s="21" t="n">
        <v>1500</v>
      </c>
      <c r="D54" s="21" t="n">
        <v>5000</v>
      </c>
      <c r="E54" s="13"/>
      <c r="F54" s="13"/>
      <c r="G54" s="13"/>
      <c r="H54" s="13"/>
    </row>
    <row r="55" customFormat="false" ht="15.75" hidden="false" customHeight="true" outlineLevel="0" collapsed="false">
      <c r="A55" s="10" t="s">
        <v>202</v>
      </c>
      <c r="B55" s="30" t="s">
        <v>195</v>
      </c>
      <c r="C55" s="20" t="n">
        <v>1500</v>
      </c>
      <c r="D55" s="20" t="n">
        <v>5000</v>
      </c>
      <c r="E55" s="11"/>
      <c r="F55" s="11"/>
      <c r="G55" s="11"/>
      <c r="H55" s="11"/>
    </row>
    <row r="56" customFormat="false" ht="15.75" hidden="false" customHeight="true" outlineLevel="0" collapsed="false">
      <c r="A56" s="12" t="s">
        <v>203</v>
      </c>
      <c r="B56" s="29" t="s">
        <v>195</v>
      </c>
      <c r="C56" s="21" t="n">
        <v>1500</v>
      </c>
      <c r="D56" s="21" t="n">
        <v>5000</v>
      </c>
      <c r="E56" s="13"/>
      <c r="F56" s="13"/>
      <c r="G56" s="13"/>
      <c r="H56" s="13"/>
    </row>
    <row r="57" customFormat="false" ht="7.5" hidden="false" customHeight="true" outlineLevel="0" collapsed="false">
      <c r="A57" s="5"/>
      <c r="B57" s="5"/>
      <c r="C57" s="5"/>
      <c r="D57" s="5"/>
      <c r="E57" s="5"/>
      <c r="F57" s="5"/>
      <c r="G57" s="5"/>
      <c r="H57" s="5"/>
    </row>
    <row r="58" customFormat="false" ht="18" hidden="false" customHeight="true" outlineLevel="0" collapsed="false">
      <c r="A58" s="26" t="s">
        <v>204</v>
      </c>
      <c r="B58" s="26"/>
      <c r="C58" s="26"/>
      <c r="D58" s="26"/>
      <c r="E58" s="26"/>
      <c r="F58" s="26"/>
      <c r="G58" s="26"/>
      <c r="H58" s="26"/>
    </row>
    <row r="59" customFormat="false" ht="15" hidden="false" customHeight="true" outlineLevel="0" collapsed="false">
      <c r="A59" s="27" t="s">
        <v>205</v>
      </c>
      <c r="B59" s="27"/>
      <c r="C59" s="27"/>
      <c r="D59" s="27"/>
      <c r="E59" s="27"/>
      <c r="F59" s="27"/>
      <c r="G59" s="27"/>
      <c r="H59" s="27"/>
    </row>
    <row r="60" customFormat="false" ht="15" hidden="false" customHeight="true" outlineLevel="0" collapsed="false">
      <c r="A60" s="27" t="s">
        <v>206</v>
      </c>
      <c r="B60" s="27"/>
      <c r="C60" s="27"/>
      <c r="D60" s="27"/>
      <c r="E60" s="27"/>
      <c r="F60" s="27"/>
      <c r="G60" s="27"/>
      <c r="H60" s="27"/>
    </row>
    <row r="61" customFormat="false" ht="15" hidden="false" customHeight="true" outlineLevel="0" collapsed="false">
      <c r="A61" s="27" t="s">
        <v>207</v>
      </c>
      <c r="B61" s="27"/>
      <c r="C61" s="27"/>
      <c r="D61" s="27"/>
      <c r="E61" s="27"/>
      <c r="F61" s="27"/>
      <c r="G61" s="27"/>
      <c r="H61" s="27"/>
    </row>
    <row r="62" customFormat="false" ht="15.75" hidden="false" customHeight="true" outlineLevel="0" collapsed="false">
      <c r="A62" s="28" t="s">
        <v>208</v>
      </c>
      <c r="B62" s="28"/>
      <c r="C62" s="28"/>
      <c r="D62" s="28"/>
      <c r="E62" s="28"/>
      <c r="F62" s="28"/>
      <c r="G62" s="28"/>
      <c r="H62" s="28"/>
    </row>
  </sheetData>
  <mergeCells count="16">
    <mergeCell ref="A1:H1"/>
    <mergeCell ref="A2:H2"/>
    <mergeCell ref="A3:H3"/>
    <mergeCell ref="A5:H5"/>
    <mergeCell ref="A13:H13"/>
    <mergeCell ref="A14:H14"/>
    <mergeCell ref="A18:H18"/>
    <mergeCell ref="A19:H19"/>
    <mergeCell ref="A40:H40"/>
    <mergeCell ref="A41:H41"/>
    <mergeCell ref="A57:H57"/>
    <mergeCell ref="A58:H58"/>
    <mergeCell ref="A59:H59"/>
    <mergeCell ref="A60:H60"/>
    <mergeCell ref="A61:H61"/>
    <mergeCell ref="A62:H6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8" min="2" style="1" width="22"/>
  </cols>
  <sheetData>
    <row r="1" customFormat="false" ht="30" hidden="false" customHeight="true" outlineLevel="0" collapsed="false">
      <c r="A1" s="16" t="s">
        <v>59</v>
      </c>
      <c r="B1" s="16"/>
      <c r="C1" s="16"/>
      <c r="D1" s="16"/>
      <c r="E1" s="16"/>
      <c r="F1" s="16"/>
      <c r="G1" s="16"/>
      <c r="H1" s="16"/>
    </row>
    <row r="2" customFormat="false" ht="24" hidden="false" customHeight="true" outlineLevel="0" collapsed="false">
      <c r="A2" s="17" t="s">
        <v>209</v>
      </c>
      <c r="B2" s="17"/>
      <c r="C2" s="17"/>
      <c r="D2" s="17"/>
      <c r="E2" s="17"/>
      <c r="F2" s="17"/>
      <c r="G2" s="17"/>
      <c r="H2" s="17"/>
    </row>
    <row r="3" customFormat="false" ht="18" hidden="false" customHeight="true" outlineLevel="0" collapsed="false">
      <c r="A3" s="18" t="s">
        <v>210</v>
      </c>
      <c r="B3" s="18"/>
      <c r="C3" s="18"/>
      <c r="D3" s="18"/>
      <c r="E3" s="18"/>
      <c r="F3" s="18"/>
      <c r="G3" s="18"/>
      <c r="H3" s="18"/>
    </row>
    <row r="5" customFormat="false" ht="19.5" hidden="false" customHeight="true" outlineLevel="0" collapsed="false">
      <c r="A5" s="19" t="s">
        <v>62</v>
      </c>
      <c r="B5" s="19"/>
      <c r="C5" s="19"/>
      <c r="D5" s="19"/>
      <c r="E5" s="19"/>
      <c r="F5" s="19"/>
      <c r="G5" s="19"/>
      <c r="H5" s="19"/>
    </row>
    <row r="6" customFormat="false" ht="31.5" hidden="false" customHeight="true" outlineLevel="0" collapsed="false">
      <c r="A6" s="9" t="s">
        <v>63</v>
      </c>
      <c r="B6" s="9" t="s">
        <v>211</v>
      </c>
      <c r="C6" s="9" t="s">
        <v>212</v>
      </c>
      <c r="D6" s="9" t="s">
        <v>213</v>
      </c>
      <c r="E6" s="9" t="s">
        <v>214</v>
      </c>
      <c r="F6" s="9" t="s">
        <v>68</v>
      </c>
      <c r="G6" s="9" t="s">
        <v>69</v>
      </c>
      <c r="H6" s="9"/>
    </row>
    <row r="7" customFormat="false" ht="15.75" hidden="false" customHeight="true" outlineLevel="0" collapsed="false">
      <c r="A7" s="10" t="s">
        <v>70</v>
      </c>
      <c r="B7" s="11" t="s">
        <v>163</v>
      </c>
      <c r="C7" s="11" t="s">
        <v>215</v>
      </c>
      <c r="D7" s="11" t="s">
        <v>216</v>
      </c>
      <c r="E7" s="11" t="s">
        <v>217</v>
      </c>
      <c r="F7" s="11" t="s">
        <v>218</v>
      </c>
      <c r="G7" s="11"/>
      <c r="H7" s="11"/>
    </row>
    <row r="8" customFormat="false" ht="15.75" hidden="false" customHeight="true" outlineLevel="0" collapsed="false">
      <c r="A8" s="12" t="s">
        <v>76</v>
      </c>
      <c r="B8" s="13" t="s">
        <v>219</v>
      </c>
      <c r="C8" s="13" t="s">
        <v>220</v>
      </c>
      <c r="D8" s="13" t="s">
        <v>221</v>
      </c>
      <c r="E8" s="13" t="s">
        <v>222</v>
      </c>
      <c r="F8" s="13" t="s">
        <v>81</v>
      </c>
      <c r="G8" s="13"/>
      <c r="H8" s="13"/>
    </row>
    <row r="9" customFormat="false" ht="15.75" hidden="false" customHeight="true" outlineLevel="0" collapsed="false">
      <c r="A9" s="10" t="s">
        <v>82</v>
      </c>
      <c r="B9" s="20" t="n">
        <v>22500</v>
      </c>
      <c r="C9" s="20" t="n">
        <v>31000</v>
      </c>
      <c r="D9" s="20" t="n">
        <v>40000</v>
      </c>
      <c r="E9" s="20" t="n">
        <v>50000</v>
      </c>
      <c r="F9" s="11" t="s">
        <v>223</v>
      </c>
      <c r="G9" s="11"/>
      <c r="H9" s="11"/>
    </row>
    <row r="10" customFormat="false" ht="15.75" hidden="false" customHeight="true" outlineLevel="0" collapsed="false">
      <c r="A10" s="12" t="s">
        <v>85</v>
      </c>
      <c r="B10" s="13" t="str">
        <f aca="false">IFERROR(B8*12,"—")</f>
        <v>—</v>
      </c>
      <c r="C10" s="13" t="str">
        <f aca="false">IFERROR(C8*12,"—")</f>
        <v>—</v>
      </c>
      <c r="D10" s="13" t="str">
        <f aca="false">IFERROR(D8*12,"—")</f>
        <v>—</v>
      </c>
      <c r="E10" s="13" t="str">
        <f aca="false">IFERROR(E8*12,"—")</f>
        <v>—</v>
      </c>
      <c r="F10" s="13" t="s">
        <v>224</v>
      </c>
      <c r="G10" s="13" t="s">
        <v>87</v>
      </c>
      <c r="H10" s="13"/>
    </row>
    <row r="11" customFormat="false" ht="15.75" hidden="false" customHeight="true" outlineLevel="0" collapsed="false">
      <c r="A11" s="10" t="s">
        <v>225</v>
      </c>
      <c r="B11" s="20" t="n">
        <v>100000</v>
      </c>
      <c r="C11" s="20" t="n">
        <v>150000</v>
      </c>
      <c r="D11" s="20" t="n">
        <v>200000</v>
      </c>
      <c r="E11" s="20" t="n">
        <v>250000</v>
      </c>
      <c r="F11" s="11" t="s">
        <v>226</v>
      </c>
      <c r="G11" s="11" t="s">
        <v>227</v>
      </c>
      <c r="H11" s="11"/>
    </row>
    <row r="12" customFormat="false" ht="15.75" hidden="false" customHeight="true" outlineLevel="0" collapsed="false">
      <c r="A12" s="12" t="s">
        <v>90</v>
      </c>
      <c r="B12" s="21" t="n">
        <v>75000</v>
      </c>
      <c r="C12" s="21" t="n">
        <v>100000</v>
      </c>
      <c r="D12" s="21" t="n">
        <v>125000</v>
      </c>
      <c r="E12" s="21" t="n">
        <v>150000</v>
      </c>
      <c r="F12" s="13" t="s">
        <v>228</v>
      </c>
      <c r="G12" s="13" t="s">
        <v>92</v>
      </c>
      <c r="H12" s="13"/>
    </row>
    <row r="13" customFormat="false" ht="7.5" hidden="false" customHeight="true" outlineLevel="0" collapsed="false">
      <c r="A13" s="5"/>
      <c r="B13" s="5"/>
      <c r="C13" s="5"/>
      <c r="D13" s="5"/>
      <c r="E13" s="5"/>
      <c r="F13" s="5"/>
      <c r="G13" s="5"/>
      <c r="H13" s="5"/>
    </row>
    <row r="14" customFormat="false" ht="19.5" hidden="false" customHeight="true" outlineLevel="0" collapsed="false">
      <c r="A14" s="19" t="s">
        <v>93</v>
      </c>
      <c r="B14" s="19"/>
      <c r="C14" s="19"/>
      <c r="D14" s="19"/>
      <c r="E14" s="19"/>
      <c r="F14" s="19"/>
      <c r="G14" s="19"/>
      <c r="H14" s="19"/>
    </row>
    <row r="15" customFormat="false" ht="31.5" hidden="false" customHeight="true" outlineLevel="0" collapsed="false">
      <c r="A15" s="9" t="s">
        <v>94</v>
      </c>
      <c r="B15" s="9" t="s">
        <v>187</v>
      </c>
      <c r="C15" s="9" t="s">
        <v>96</v>
      </c>
      <c r="D15" s="9" t="s">
        <v>69</v>
      </c>
      <c r="E15" s="9"/>
      <c r="F15" s="9"/>
      <c r="G15" s="9"/>
      <c r="H15" s="9"/>
    </row>
    <row r="16" customFormat="false" ht="15.75" hidden="false" customHeight="true" outlineLevel="0" collapsed="false">
      <c r="A16" s="10" t="s">
        <v>97</v>
      </c>
      <c r="B16" s="11" t="s">
        <v>229</v>
      </c>
      <c r="C16" s="11" t="s">
        <v>103</v>
      </c>
      <c r="D16" s="11" t="s">
        <v>230</v>
      </c>
      <c r="E16" s="11"/>
      <c r="F16" s="11"/>
      <c r="G16" s="11"/>
      <c r="H16" s="11"/>
    </row>
    <row r="17" customFormat="false" ht="15.75" hidden="false" customHeight="true" outlineLevel="0" collapsed="false">
      <c r="A17" s="12" t="s">
        <v>231</v>
      </c>
      <c r="B17" s="13" t="s">
        <v>232</v>
      </c>
      <c r="C17" s="13" t="s">
        <v>233</v>
      </c>
      <c r="D17" s="13" t="s">
        <v>234</v>
      </c>
      <c r="E17" s="13"/>
      <c r="F17" s="13"/>
      <c r="G17" s="13"/>
      <c r="H17" s="13"/>
    </row>
    <row r="18" customFormat="false" ht="7.5" hidden="false" customHeight="true" outlineLevel="0" collapsed="false">
      <c r="A18" s="5"/>
      <c r="B18" s="5"/>
      <c r="C18" s="5"/>
      <c r="D18" s="5"/>
      <c r="E18" s="5"/>
      <c r="F18" s="5"/>
      <c r="G18" s="5"/>
      <c r="H18" s="5"/>
    </row>
    <row r="19" customFormat="false" ht="19.5" hidden="false" customHeight="true" outlineLevel="0" collapsed="false">
      <c r="A19" s="19" t="s">
        <v>235</v>
      </c>
      <c r="B19" s="19"/>
      <c r="C19" s="19"/>
      <c r="D19" s="19"/>
      <c r="E19" s="19"/>
      <c r="F19" s="19"/>
      <c r="G19" s="19"/>
      <c r="H19" s="19"/>
    </row>
    <row r="20" customFormat="false" ht="31.5" hidden="false" customHeight="true" outlineLevel="0" collapsed="false">
      <c r="A20" s="9" t="s">
        <v>106</v>
      </c>
      <c r="B20" s="9" t="s">
        <v>107</v>
      </c>
      <c r="C20" s="9" t="s">
        <v>69</v>
      </c>
      <c r="D20" s="9"/>
      <c r="E20" s="9"/>
      <c r="F20" s="9"/>
      <c r="G20" s="9"/>
      <c r="H20" s="9"/>
    </row>
    <row r="21" customFormat="false" ht="15.75" hidden="false" customHeight="true" outlineLevel="0" collapsed="false">
      <c r="A21" s="10" t="s">
        <v>194</v>
      </c>
      <c r="B21" s="22" t="s">
        <v>109</v>
      </c>
      <c r="C21" s="11"/>
      <c r="D21" s="11"/>
      <c r="E21" s="11"/>
      <c r="F21" s="11"/>
      <c r="G21" s="11"/>
      <c r="H21" s="11"/>
    </row>
    <row r="22" customFormat="false" ht="15.75" hidden="false" customHeight="true" outlineLevel="0" collapsed="false">
      <c r="A22" s="12" t="s">
        <v>196</v>
      </c>
      <c r="B22" s="23" t="s">
        <v>109</v>
      </c>
      <c r="C22" s="13"/>
      <c r="D22" s="13"/>
      <c r="E22" s="13"/>
      <c r="F22" s="13"/>
      <c r="G22" s="13"/>
      <c r="H22" s="13"/>
    </row>
    <row r="23" customFormat="false" ht="15.75" hidden="false" customHeight="true" outlineLevel="0" collapsed="false">
      <c r="A23" s="10" t="s">
        <v>197</v>
      </c>
      <c r="B23" s="22" t="s">
        <v>109</v>
      </c>
      <c r="C23" s="11"/>
      <c r="D23" s="11"/>
      <c r="E23" s="11"/>
      <c r="F23" s="11"/>
      <c r="G23" s="11"/>
      <c r="H23" s="11"/>
    </row>
    <row r="24" customFormat="false" ht="15.75" hidden="false" customHeight="true" outlineLevel="0" collapsed="false">
      <c r="A24" s="12" t="s">
        <v>191</v>
      </c>
      <c r="B24" s="23" t="s">
        <v>109</v>
      </c>
      <c r="C24" s="13"/>
      <c r="D24" s="13"/>
      <c r="E24" s="13"/>
      <c r="F24" s="13"/>
      <c r="G24" s="13"/>
      <c r="H24" s="13"/>
    </row>
    <row r="25" customFormat="false" ht="15.75" hidden="false" customHeight="true" outlineLevel="0" collapsed="false">
      <c r="A25" s="10" t="s">
        <v>236</v>
      </c>
      <c r="B25" s="22" t="s">
        <v>109</v>
      </c>
      <c r="C25" s="11"/>
      <c r="D25" s="11"/>
      <c r="E25" s="11"/>
      <c r="F25" s="11"/>
      <c r="G25" s="11"/>
      <c r="H25" s="11"/>
    </row>
    <row r="26" customFormat="false" ht="15.75" hidden="false" customHeight="true" outlineLevel="0" collapsed="false">
      <c r="A26" s="12" t="s">
        <v>198</v>
      </c>
      <c r="B26" s="23" t="s">
        <v>109</v>
      </c>
      <c r="C26" s="13"/>
      <c r="D26" s="13"/>
      <c r="E26" s="13"/>
      <c r="F26" s="13"/>
      <c r="G26" s="13"/>
      <c r="H26" s="13"/>
    </row>
    <row r="27" customFormat="false" ht="15.75" hidden="false" customHeight="true" outlineLevel="0" collapsed="false">
      <c r="A27" s="10" t="s">
        <v>192</v>
      </c>
      <c r="B27" s="22" t="s">
        <v>109</v>
      </c>
      <c r="C27" s="11"/>
      <c r="D27" s="11"/>
      <c r="E27" s="11"/>
      <c r="F27" s="11"/>
      <c r="G27" s="11"/>
      <c r="H27" s="11"/>
    </row>
    <row r="28" customFormat="false" ht="15.75" hidden="false" customHeight="true" outlineLevel="0" collapsed="false">
      <c r="A28" s="12" t="s">
        <v>199</v>
      </c>
      <c r="B28" s="23" t="s">
        <v>109</v>
      </c>
      <c r="C28" s="13"/>
      <c r="D28" s="13"/>
      <c r="E28" s="13"/>
      <c r="F28" s="13"/>
      <c r="G28" s="13"/>
      <c r="H28" s="13"/>
    </row>
    <row r="29" customFormat="false" ht="15.75" hidden="false" customHeight="true" outlineLevel="0" collapsed="false">
      <c r="A29" s="10" t="s">
        <v>200</v>
      </c>
      <c r="B29" s="22" t="s">
        <v>109</v>
      </c>
      <c r="C29" s="11"/>
      <c r="D29" s="11"/>
      <c r="E29" s="11"/>
      <c r="F29" s="11"/>
      <c r="G29" s="11"/>
      <c r="H29" s="11"/>
    </row>
    <row r="30" customFormat="false" ht="15.75" hidden="false" customHeight="true" outlineLevel="0" collapsed="false">
      <c r="A30" s="12" t="s">
        <v>201</v>
      </c>
      <c r="B30" s="23" t="s">
        <v>109</v>
      </c>
      <c r="C30" s="13"/>
      <c r="D30" s="13"/>
      <c r="E30" s="13"/>
      <c r="F30" s="13"/>
      <c r="G30" s="13"/>
      <c r="H30" s="13"/>
    </row>
    <row r="31" customFormat="false" ht="15.75" hidden="false" customHeight="true" outlineLevel="0" collapsed="false">
      <c r="A31" s="10" t="s">
        <v>202</v>
      </c>
      <c r="B31" s="22" t="s">
        <v>109</v>
      </c>
      <c r="C31" s="11"/>
      <c r="D31" s="11"/>
      <c r="E31" s="11"/>
      <c r="F31" s="11"/>
      <c r="G31" s="11"/>
      <c r="H31" s="11"/>
    </row>
    <row r="32" customFormat="false" ht="15.75" hidden="false" customHeight="true" outlineLevel="0" collapsed="false">
      <c r="A32" s="12" t="s">
        <v>203</v>
      </c>
      <c r="B32" s="23" t="s">
        <v>109</v>
      </c>
      <c r="C32" s="13"/>
      <c r="D32" s="13"/>
      <c r="E32" s="13"/>
      <c r="F32" s="13"/>
      <c r="G32" s="13"/>
      <c r="H32" s="13"/>
    </row>
    <row r="33" customFormat="false" ht="15.75" hidden="false" customHeight="true" outlineLevel="0" collapsed="false">
      <c r="A33" s="10" t="s">
        <v>193</v>
      </c>
      <c r="B33" s="22" t="s">
        <v>109</v>
      </c>
      <c r="C33" s="11"/>
      <c r="D33" s="11"/>
      <c r="E33" s="11"/>
      <c r="F33" s="11"/>
      <c r="G33" s="11"/>
      <c r="H33" s="11"/>
    </row>
    <row r="34" customFormat="false" ht="15.75" hidden="false" customHeight="true" outlineLevel="0" collapsed="false">
      <c r="A34" s="12" t="s">
        <v>148</v>
      </c>
      <c r="B34" s="23" t="s">
        <v>109</v>
      </c>
      <c r="C34" s="13"/>
      <c r="D34" s="13"/>
      <c r="E34" s="13"/>
      <c r="F34" s="13"/>
      <c r="G34" s="13"/>
      <c r="H34" s="13"/>
    </row>
    <row r="35" customFormat="false" ht="7.5" hidden="false" customHeight="true" outlineLevel="0" collapsed="false">
      <c r="A35" s="5"/>
      <c r="B35" s="5"/>
      <c r="C35" s="5"/>
      <c r="D35" s="5"/>
      <c r="E35" s="5"/>
      <c r="F35" s="5"/>
      <c r="G35" s="5"/>
      <c r="H35" s="5"/>
    </row>
    <row r="36" customFormat="false" ht="19.5" hidden="false" customHeight="true" outlineLevel="0" collapsed="false">
      <c r="A36" s="19" t="s">
        <v>237</v>
      </c>
      <c r="B36" s="19"/>
      <c r="C36" s="19"/>
      <c r="D36" s="19"/>
      <c r="E36" s="19"/>
      <c r="F36" s="19"/>
      <c r="G36" s="19"/>
      <c r="H36" s="19"/>
    </row>
    <row r="37" customFormat="false" ht="31.5" hidden="false" customHeight="true" outlineLevel="0" collapsed="false">
      <c r="A37" s="9" t="s">
        <v>106</v>
      </c>
      <c r="B37" s="9" t="s">
        <v>189</v>
      </c>
      <c r="C37" s="9" t="s">
        <v>238</v>
      </c>
      <c r="D37" s="9" t="s">
        <v>239</v>
      </c>
      <c r="E37" s="9" t="s">
        <v>240</v>
      </c>
      <c r="F37" s="9" t="s">
        <v>69</v>
      </c>
      <c r="G37" s="9"/>
      <c r="H37" s="9"/>
    </row>
    <row r="38" customFormat="false" ht="15.75" hidden="false" customHeight="true" outlineLevel="0" collapsed="false">
      <c r="A38" s="10" t="s">
        <v>241</v>
      </c>
      <c r="B38" s="25" t="s">
        <v>123</v>
      </c>
      <c r="C38" s="20" t="n">
        <v>25000</v>
      </c>
      <c r="D38" s="20" t="n">
        <v>100000</v>
      </c>
      <c r="E38" s="11" t="s">
        <v>92</v>
      </c>
      <c r="F38" s="11"/>
    </row>
    <row r="39" customFormat="false" ht="15.75" hidden="false" customHeight="true" outlineLevel="0" collapsed="false">
      <c r="A39" s="12" t="s">
        <v>242</v>
      </c>
      <c r="B39" s="24" t="s">
        <v>123</v>
      </c>
      <c r="C39" s="21" t="n">
        <v>15000</v>
      </c>
      <c r="D39" s="21" t="n">
        <v>75000</v>
      </c>
      <c r="E39" s="13" t="s">
        <v>92</v>
      </c>
      <c r="F39" s="13"/>
    </row>
    <row r="40" customFormat="false" ht="15.75" hidden="false" customHeight="true" outlineLevel="0" collapsed="false">
      <c r="A40" s="10" t="s">
        <v>243</v>
      </c>
      <c r="B40" s="30" t="s">
        <v>195</v>
      </c>
      <c r="C40" s="20" t="n">
        <v>50000</v>
      </c>
      <c r="D40" s="20" t="n">
        <v>250000</v>
      </c>
      <c r="E40" s="11" t="s">
        <v>92</v>
      </c>
      <c r="F40" s="11"/>
    </row>
    <row r="41" customFormat="false" ht="15.75" hidden="false" customHeight="true" outlineLevel="0" collapsed="false">
      <c r="A41" s="12" t="s">
        <v>244</v>
      </c>
      <c r="B41" s="29" t="s">
        <v>195</v>
      </c>
      <c r="C41" s="21" t="n">
        <v>8000</v>
      </c>
      <c r="D41" s="21" t="n">
        <v>20000</v>
      </c>
      <c r="E41" s="13" t="s">
        <v>245</v>
      </c>
      <c r="F41" s="13"/>
    </row>
    <row r="42" customFormat="false" ht="15.75" hidden="false" customHeight="true" outlineLevel="0" collapsed="false">
      <c r="A42" s="10" t="s">
        <v>246</v>
      </c>
      <c r="B42" s="30" t="s">
        <v>195</v>
      </c>
      <c r="C42" s="20" t="n">
        <v>7500</v>
      </c>
      <c r="D42" s="20" t="n">
        <v>20000</v>
      </c>
      <c r="E42" s="11" t="s">
        <v>247</v>
      </c>
      <c r="F42" s="11"/>
    </row>
    <row r="43" customFormat="false" ht="15.75" hidden="false" customHeight="true" outlineLevel="0" collapsed="false">
      <c r="A43" s="12" t="s">
        <v>248</v>
      </c>
      <c r="B43" s="29" t="s">
        <v>195</v>
      </c>
      <c r="C43" s="21" t="n">
        <v>10000</v>
      </c>
      <c r="D43" s="21" t="n">
        <v>75000</v>
      </c>
      <c r="E43" s="13" t="s">
        <v>92</v>
      </c>
      <c r="F43" s="13"/>
    </row>
    <row r="44" customFormat="false" ht="7.5" hidden="false" customHeight="true" outlineLevel="0" collapsed="false">
      <c r="A44" s="5"/>
      <c r="B44" s="5"/>
      <c r="C44" s="5"/>
      <c r="D44" s="5"/>
      <c r="E44" s="5"/>
      <c r="F44" s="5"/>
      <c r="G44" s="5"/>
      <c r="H44" s="5"/>
    </row>
    <row r="45" customFormat="false" ht="18" hidden="false" customHeight="true" outlineLevel="0" collapsed="false">
      <c r="A45" s="26" t="s">
        <v>249</v>
      </c>
      <c r="B45" s="26"/>
      <c r="C45" s="26"/>
      <c r="D45" s="26"/>
      <c r="E45" s="26"/>
      <c r="F45" s="26"/>
      <c r="G45" s="26"/>
      <c r="H45" s="26"/>
    </row>
    <row r="46" customFormat="false" ht="15" hidden="false" customHeight="true" outlineLevel="0" collapsed="false">
      <c r="A46" s="27" t="s">
        <v>250</v>
      </c>
      <c r="B46" s="27"/>
      <c r="C46" s="27"/>
      <c r="D46" s="27"/>
      <c r="E46" s="27"/>
      <c r="F46" s="27"/>
      <c r="G46" s="27"/>
      <c r="H46" s="27"/>
    </row>
    <row r="47" customFormat="false" ht="15" hidden="false" customHeight="true" outlineLevel="0" collapsed="false">
      <c r="A47" s="27" t="s">
        <v>251</v>
      </c>
      <c r="B47" s="27"/>
      <c r="C47" s="27"/>
      <c r="D47" s="27"/>
      <c r="E47" s="27"/>
      <c r="F47" s="27"/>
      <c r="G47" s="27"/>
      <c r="H47" s="27"/>
    </row>
    <row r="48" customFormat="false" ht="15" hidden="false" customHeight="true" outlineLevel="0" collapsed="false">
      <c r="A48" s="27" t="s">
        <v>252</v>
      </c>
      <c r="B48" s="27"/>
      <c r="C48" s="27"/>
      <c r="D48" s="27"/>
      <c r="E48" s="27"/>
      <c r="F48" s="27"/>
      <c r="G48" s="27"/>
      <c r="H48" s="27"/>
    </row>
    <row r="49" customFormat="false" ht="15.75" hidden="false" customHeight="true" outlineLevel="0" collapsed="false">
      <c r="A49" s="28" t="s">
        <v>208</v>
      </c>
      <c r="B49" s="28"/>
      <c r="C49" s="28"/>
      <c r="D49" s="28"/>
      <c r="E49" s="28"/>
      <c r="F49" s="28"/>
      <c r="G49" s="28"/>
      <c r="H49" s="28"/>
    </row>
  </sheetData>
  <mergeCells count="16">
    <mergeCell ref="A1:H1"/>
    <mergeCell ref="A2:H2"/>
    <mergeCell ref="A3:H3"/>
    <mergeCell ref="A5:H5"/>
    <mergeCell ref="A13:H13"/>
    <mergeCell ref="A14:H14"/>
    <mergeCell ref="A18:H18"/>
    <mergeCell ref="A19:H19"/>
    <mergeCell ref="A35:H35"/>
    <mergeCell ref="A36:H36"/>
    <mergeCell ref="A44:H44"/>
    <mergeCell ref="A45:H45"/>
    <mergeCell ref="A46:H46"/>
    <mergeCell ref="A47:H47"/>
    <mergeCell ref="A48:H48"/>
    <mergeCell ref="A49:H4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6" min="2" style="1" width="24"/>
  </cols>
  <sheetData>
    <row r="1" customFormat="false" ht="30" hidden="false" customHeight="true" outlineLevel="0" collapsed="false">
      <c r="A1" s="16" t="s">
        <v>59</v>
      </c>
      <c r="B1" s="16"/>
      <c r="C1" s="16"/>
      <c r="D1" s="16"/>
      <c r="E1" s="16"/>
      <c r="F1" s="16"/>
    </row>
    <row r="2" customFormat="false" ht="24" hidden="false" customHeight="true" outlineLevel="0" collapsed="false">
      <c r="A2" s="17" t="s">
        <v>253</v>
      </c>
      <c r="B2" s="17"/>
      <c r="C2" s="17"/>
      <c r="D2" s="17"/>
      <c r="E2" s="17"/>
      <c r="F2" s="17"/>
    </row>
    <row r="3" customFormat="false" ht="18" hidden="false" customHeight="true" outlineLevel="0" collapsed="false">
      <c r="A3" s="18" t="s">
        <v>254</v>
      </c>
      <c r="B3" s="18"/>
      <c r="C3" s="18"/>
      <c r="D3" s="18"/>
      <c r="E3" s="18"/>
      <c r="F3" s="18"/>
    </row>
    <row r="5" customFormat="false" ht="19.5" hidden="false" customHeight="true" outlineLevel="0" collapsed="false">
      <c r="A5" s="19" t="s">
        <v>62</v>
      </c>
      <c r="B5" s="19"/>
      <c r="C5" s="19"/>
      <c r="D5" s="19"/>
      <c r="E5" s="19"/>
      <c r="F5" s="19"/>
    </row>
    <row r="6" customFormat="false" ht="31.5" hidden="false" customHeight="true" outlineLevel="0" collapsed="false">
      <c r="A6" s="9" t="s">
        <v>255</v>
      </c>
      <c r="B6" s="9" t="s">
        <v>256</v>
      </c>
      <c r="C6" s="9" t="s">
        <v>70</v>
      </c>
      <c r="D6" s="9" t="s">
        <v>257</v>
      </c>
      <c r="E6" s="9" t="s">
        <v>258</v>
      </c>
      <c r="F6" s="9" t="s">
        <v>69</v>
      </c>
    </row>
    <row r="7" customFormat="false" ht="15.75" hidden="false" customHeight="true" outlineLevel="0" collapsed="false">
      <c r="A7" s="10" t="s">
        <v>259</v>
      </c>
      <c r="B7" s="11" t="s">
        <v>260</v>
      </c>
      <c r="C7" s="11" t="s">
        <v>261</v>
      </c>
      <c r="D7" s="11" t="s">
        <v>262</v>
      </c>
      <c r="E7" s="11" t="s">
        <v>263</v>
      </c>
      <c r="F7" s="11"/>
    </row>
    <row r="8" customFormat="false" ht="15.75" hidden="false" customHeight="true" outlineLevel="0" collapsed="false">
      <c r="A8" s="12" t="s">
        <v>264</v>
      </c>
      <c r="B8" s="13" t="s">
        <v>265</v>
      </c>
      <c r="C8" s="13" t="s">
        <v>266</v>
      </c>
      <c r="D8" s="13" t="s">
        <v>267</v>
      </c>
      <c r="E8" s="13" t="s">
        <v>268</v>
      </c>
      <c r="F8" s="13"/>
    </row>
    <row r="9" customFormat="false" ht="15.75" hidden="false" customHeight="true" outlineLevel="0" collapsed="false">
      <c r="A9" s="10" t="s">
        <v>269</v>
      </c>
      <c r="B9" s="11" t="s">
        <v>270</v>
      </c>
      <c r="C9" s="11" t="s">
        <v>271</v>
      </c>
      <c r="D9" s="11" t="s">
        <v>272</v>
      </c>
      <c r="E9" s="11" t="s">
        <v>273</v>
      </c>
      <c r="F9" s="11"/>
    </row>
    <row r="10" customFormat="false" ht="15.75" hidden="false" customHeight="true" outlineLevel="0" collapsed="false">
      <c r="A10" s="12" t="s">
        <v>274</v>
      </c>
      <c r="B10" s="13" t="s">
        <v>275</v>
      </c>
      <c r="C10" s="13" t="s">
        <v>276</v>
      </c>
      <c r="D10" s="13" t="s">
        <v>277</v>
      </c>
      <c r="E10" s="13" t="s">
        <v>278</v>
      </c>
      <c r="F10" s="13" t="s">
        <v>279</v>
      </c>
    </row>
    <row r="11" customFormat="false" ht="7.5" hidden="false" customHeight="true" outlineLevel="0" collapsed="false">
      <c r="A11" s="5"/>
      <c r="B11" s="5"/>
      <c r="C11" s="5"/>
      <c r="D11" s="5"/>
      <c r="E11" s="5"/>
      <c r="F11" s="5"/>
      <c r="G11" s="5"/>
      <c r="H11" s="5"/>
    </row>
    <row r="12" customFormat="false" ht="19.5" hidden="false" customHeight="true" outlineLevel="0" collapsed="false">
      <c r="A12" s="19" t="s">
        <v>280</v>
      </c>
      <c r="B12" s="19"/>
      <c r="C12" s="19"/>
      <c r="D12" s="19"/>
      <c r="E12" s="19"/>
      <c r="F12" s="19"/>
    </row>
    <row r="13" customFormat="false" ht="31.5" hidden="false" customHeight="true" outlineLevel="0" collapsed="false">
      <c r="A13" s="9" t="s">
        <v>94</v>
      </c>
      <c r="B13" s="9" t="s">
        <v>281</v>
      </c>
      <c r="C13" s="9" t="s">
        <v>69</v>
      </c>
      <c r="D13" s="9"/>
      <c r="E13" s="9"/>
      <c r="F13" s="9"/>
    </row>
    <row r="14" customFormat="false" ht="15.75" hidden="false" customHeight="true" outlineLevel="0" collapsed="false">
      <c r="A14" s="12" t="s">
        <v>97</v>
      </c>
      <c r="B14" s="13" t="s">
        <v>282</v>
      </c>
      <c r="C14" s="13" t="s">
        <v>283</v>
      </c>
      <c r="D14" s="13"/>
      <c r="E14" s="13"/>
      <c r="F14" s="13"/>
    </row>
    <row r="15" customFormat="false" ht="15.75" hidden="false" customHeight="true" outlineLevel="0" collapsed="false">
      <c r="A15" s="10" t="s">
        <v>101</v>
      </c>
      <c r="B15" s="11" t="s">
        <v>284</v>
      </c>
      <c r="C15" s="11" t="s">
        <v>285</v>
      </c>
      <c r="D15" s="11"/>
      <c r="E15" s="11"/>
      <c r="F15" s="11"/>
    </row>
    <row r="16" customFormat="false" ht="7.5" hidden="false" customHeight="true" outlineLevel="0" collapsed="false">
      <c r="A16" s="5"/>
      <c r="B16" s="5"/>
      <c r="C16" s="5"/>
      <c r="D16" s="5"/>
      <c r="E16" s="5"/>
      <c r="F16" s="5"/>
      <c r="G16" s="5"/>
      <c r="H16" s="5"/>
    </row>
    <row r="17" customFormat="false" ht="19.5" hidden="false" customHeight="true" outlineLevel="0" collapsed="false">
      <c r="A17" s="19" t="s">
        <v>286</v>
      </c>
      <c r="B17" s="19"/>
      <c r="C17" s="19"/>
      <c r="D17" s="19"/>
      <c r="E17" s="19"/>
      <c r="F17" s="19"/>
    </row>
    <row r="18" customFormat="false" ht="31.5" hidden="false" customHeight="true" outlineLevel="0" collapsed="false">
      <c r="A18" s="9" t="s">
        <v>63</v>
      </c>
      <c r="B18" s="9" t="s">
        <v>287</v>
      </c>
      <c r="C18" s="9" t="s">
        <v>288</v>
      </c>
      <c r="D18" s="9" t="s">
        <v>69</v>
      </c>
      <c r="E18" s="9"/>
      <c r="F18" s="9"/>
    </row>
    <row r="19" customFormat="false" ht="15.75" hidden="false" customHeight="true" outlineLevel="0" collapsed="false">
      <c r="A19" s="10" t="s">
        <v>90</v>
      </c>
      <c r="B19" s="31" t="n">
        <v>150000</v>
      </c>
      <c r="C19" s="31" t="n">
        <v>750000</v>
      </c>
      <c r="D19" s="11" t="s">
        <v>289</v>
      </c>
      <c r="E19" s="11"/>
      <c r="F19" s="11"/>
    </row>
    <row r="20" customFormat="false" ht="15.75" hidden="false" customHeight="true" outlineLevel="0" collapsed="false">
      <c r="A20" s="12" t="s">
        <v>241</v>
      </c>
      <c r="B20" s="32" t="n">
        <v>25000</v>
      </c>
      <c r="C20" s="32" t="n">
        <v>100000</v>
      </c>
      <c r="D20" s="13" t="s">
        <v>290</v>
      </c>
      <c r="E20" s="13"/>
      <c r="F20" s="13"/>
    </row>
    <row r="21" customFormat="false" ht="15.75" hidden="false" customHeight="true" outlineLevel="0" collapsed="false">
      <c r="A21" s="10" t="s">
        <v>242</v>
      </c>
      <c r="B21" s="31" t="n">
        <v>15000</v>
      </c>
      <c r="C21" s="31" t="n">
        <v>75000</v>
      </c>
      <c r="D21" s="11" t="s">
        <v>92</v>
      </c>
      <c r="E21" s="11"/>
      <c r="F21" s="11"/>
    </row>
    <row r="22" customFormat="false" ht="15.75" hidden="false" customHeight="true" outlineLevel="0" collapsed="false">
      <c r="A22" s="12" t="s">
        <v>291</v>
      </c>
      <c r="B22" s="32" t="s">
        <v>284</v>
      </c>
      <c r="C22" s="32" t="s">
        <v>284</v>
      </c>
      <c r="D22" s="13" t="s">
        <v>292</v>
      </c>
      <c r="E22" s="13"/>
      <c r="F22" s="13"/>
    </row>
    <row r="23" customFormat="false" ht="7.5" hidden="false" customHeight="true" outlineLevel="0" collapsed="false">
      <c r="A23" s="5"/>
      <c r="B23" s="5"/>
      <c r="C23" s="5"/>
      <c r="D23" s="5"/>
      <c r="E23" s="5"/>
      <c r="F23" s="5"/>
      <c r="G23" s="5"/>
      <c r="H23" s="5"/>
    </row>
    <row r="24" customFormat="false" ht="19.5" hidden="false" customHeight="true" outlineLevel="0" collapsed="false">
      <c r="A24" s="19" t="s">
        <v>105</v>
      </c>
      <c r="B24" s="19"/>
      <c r="C24" s="19"/>
      <c r="D24" s="19"/>
      <c r="E24" s="19"/>
      <c r="F24" s="19"/>
    </row>
    <row r="25" customFormat="false" ht="31.5" hidden="false" customHeight="true" outlineLevel="0" collapsed="false">
      <c r="A25" s="9" t="s">
        <v>106</v>
      </c>
      <c r="B25" s="9" t="s">
        <v>107</v>
      </c>
      <c r="C25" s="9" t="s">
        <v>69</v>
      </c>
      <c r="D25" s="9"/>
      <c r="E25" s="9"/>
      <c r="F25" s="9"/>
    </row>
    <row r="26" customFormat="false" ht="15.75" hidden="false" customHeight="true" outlineLevel="0" collapsed="false">
      <c r="A26" s="10" t="s">
        <v>293</v>
      </c>
      <c r="B26" s="22" t="s">
        <v>109</v>
      </c>
      <c r="C26" s="11"/>
      <c r="D26" s="11"/>
      <c r="E26" s="11"/>
      <c r="F26" s="11"/>
    </row>
    <row r="27" customFormat="false" ht="15.75" hidden="false" customHeight="true" outlineLevel="0" collapsed="false">
      <c r="A27" s="12" t="s">
        <v>294</v>
      </c>
      <c r="B27" s="23" t="s">
        <v>109</v>
      </c>
      <c r="C27" s="13"/>
      <c r="D27" s="13"/>
      <c r="E27" s="13"/>
      <c r="F27" s="13"/>
    </row>
    <row r="28" customFormat="false" ht="15.75" hidden="false" customHeight="true" outlineLevel="0" collapsed="false">
      <c r="A28" s="10" t="s">
        <v>295</v>
      </c>
      <c r="B28" s="22" t="s">
        <v>109</v>
      </c>
      <c r="C28" s="11"/>
      <c r="D28" s="11"/>
      <c r="E28" s="11"/>
      <c r="F28" s="11"/>
    </row>
    <row r="29" customFormat="false" ht="15.75" hidden="false" customHeight="true" outlineLevel="0" collapsed="false">
      <c r="A29" s="12" t="s">
        <v>296</v>
      </c>
      <c r="B29" s="23" t="s">
        <v>109</v>
      </c>
      <c r="C29" s="13" t="s">
        <v>285</v>
      </c>
      <c r="D29" s="13"/>
      <c r="E29" s="13"/>
      <c r="F29" s="13"/>
    </row>
    <row r="30" customFormat="false" ht="15.75" hidden="false" customHeight="true" outlineLevel="0" collapsed="false">
      <c r="A30" s="10" t="s">
        <v>297</v>
      </c>
      <c r="B30" s="22" t="s">
        <v>109</v>
      </c>
      <c r="C30" s="11"/>
      <c r="D30" s="11"/>
      <c r="E30" s="11"/>
      <c r="F30" s="11"/>
    </row>
    <row r="31" customFormat="false" ht="15.75" hidden="false" customHeight="true" outlineLevel="0" collapsed="false">
      <c r="A31" s="12" t="s">
        <v>291</v>
      </c>
      <c r="B31" s="23" t="s">
        <v>109</v>
      </c>
      <c r="C31" s="13"/>
      <c r="D31" s="13"/>
      <c r="E31" s="13"/>
      <c r="F31" s="13"/>
    </row>
    <row r="32" customFormat="false" ht="15.75" hidden="false" customHeight="true" outlineLevel="0" collapsed="false">
      <c r="A32" s="10" t="s">
        <v>298</v>
      </c>
      <c r="B32" s="22" t="s">
        <v>109</v>
      </c>
      <c r="C32" s="11"/>
      <c r="D32" s="11"/>
      <c r="E32" s="11"/>
      <c r="F32" s="11"/>
    </row>
    <row r="33" customFormat="false" ht="15.75" hidden="false" customHeight="true" outlineLevel="0" collapsed="false">
      <c r="A33" s="12" t="s">
        <v>299</v>
      </c>
      <c r="B33" s="23" t="s">
        <v>109</v>
      </c>
      <c r="C33" s="13"/>
      <c r="D33" s="13"/>
      <c r="E33" s="13"/>
      <c r="F33" s="13"/>
    </row>
    <row r="34" customFormat="false" ht="15.75" hidden="false" customHeight="true" outlineLevel="0" collapsed="false">
      <c r="A34" s="10" t="s">
        <v>300</v>
      </c>
      <c r="B34" s="22" t="s">
        <v>109</v>
      </c>
      <c r="C34" s="11"/>
      <c r="D34" s="11"/>
      <c r="E34" s="11"/>
      <c r="F34" s="11"/>
    </row>
    <row r="35" customFormat="false" ht="15.75" hidden="false" customHeight="true" outlineLevel="0" collapsed="false">
      <c r="A35" s="12" t="s">
        <v>301</v>
      </c>
      <c r="B35" s="23" t="s">
        <v>109</v>
      </c>
      <c r="C35" s="13"/>
      <c r="D35" s="13"/>
      <c r="E35" s="13"/>
      <c r="F35" s="13"/>
    </row>
    <row r="36" customFormat="false" ht="15.75" hidden="false" customHeight="true" outlineLevel="0" collapsed="false">
      <c r="A36" s="10" t="s">
        <v>302</v>
      </c>
      <c r="B36" s="22" t="s">
        <v>109</v>
      </c>
      <c r="C36" s="11"/>
      <c r="D36" s="11"/>
      <c r="E36" s="11"/>
      <c r="F36" s="11"/>
    </row>
    <row r="37" customFormat="false" ht="7.5" hidden="false" customHeight="true" outlineLevel="0" collapsed="false">
      <c r="A37" s="5"/>
      <c r="B37" s="5"/>
      <c r="C37" s="5"/>
      <c r="D37" s="5"/>
      <c r="E37" s="5"/>
      <c r="F37" s="5"/>
      <c r="G37" s="5"/>
      <c r="H37" s="5"/>
    </row>
    <row r="38" customFormat="false" ht="18" hidden="false" customHeight="true" outlineLevel="0" collapsed="false">
      <c r="A38" s="26" t="s">
        <v>303</v>
      </c>
      <c r="B38" s="26"/>
      <c r="C38" s="26"/>
      <c r="D38" s="26"/>
      <c r="E38" s="26"/>
      <c r="F38" s="26"/>
    </row>
    <row r="39" customFormat="false" ht="15" hidden="false" customHeight="true" outlineLevel="0" collapsed="false">
      <c r="A39" s="27" t="s">
        <v>304</v>
      </c>
      <c r="B39" s="27"/>
      <c r="C39" s="27"/>
      <c r="D39" s="27"/>
      <c r="E39" s="27"/>
      <c r="F39" s="27"/>
    </row>
    <row r="40" customFormat="false" ht="15" hidden="false" customHeight="true" outlineLevel="0" collapsed="false">
      <c r="A40" s="27" t="s">
        <v>305</v>
      </c>
      <c r="B40" s="27"/>
      <c r="C40" s="27"/>
      <c r="D40" s="27"/>
      <c r="E40" s="27"/>
      <c r="F40" s="27"/>
    </row>
    <row r="41" customFormat="false" ht="15" hidden="false" customHeight="true" outlineLevel="0" collapsed="false">
      <c r="A41" s="27" t="s">
        <v>306</v>
      </c>
      <c r="B41" s="27"/>
      <c r="C41" s="27"/>
      <c r="D41" s="27"/>
      <c r="E41" s="27"/>
      <c r="F41" s="27"/>
    </row>
    <row r="42" customFormat="false" ht="15.75" hidden="false" customHeight="true" outlineLevel="0" collapsed="false">
      <c r="A42" s="28" t="s">
        <v>307</v>
      </c>
      <c r="B42" s="28"/>
      <c r="C42" s="28"/>
      <c r="D42" s="28"/>
      <c r="E42" s="28"/>
      <c r="F42" s="28"/>
    </row>
  </sheetData>
  <mergeCells count="16">
    <mergeCell ref="A1:F1"/>
    <mergeCell ref="A2:F2"/>
    <mergeCell ref="A3:F3"/>
    <mergeCell ref="A5:F5"/>
    <mergeCell ref="A11:H11"/>
    <mergeCell ref="A12:F12"/>
    <mergeCell ref="A16:H16"/>
    <mergeCell ref="A17:F17"/>
    <mergeCell ref="A23:H23"/>
    <mergeCell ref="A24:F24"/>
    <mergeCell ref="A37:H37"/>
    <mergeCell ref="A38:F38"/>
    <mergeCell ref="A39:F39"/>
    <mergeCell ref="A40:F40"/>
    <mergeCell ref="A41:F41"/>
    <mergeCell ref="A42:F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7" min="2" style="1" width="22"/>
  </cols>
  <sheetData>
    <row r="1" customFormat="false" ht="30" hidden="false" customHeight="true" outlineLevel="0" collapsed="false">
      <c r="A1" s="16" t="s">
        <v>59</v>
      </c>
      <c r="B1" s="16"/>
      <c r="C1" s="16"/>
      <c r="D1" s="16"/>
      <c r="E1" s="16"/>
      <c r="F1" s="16"/>
      <c r="G1" s="16"/>
    </row>
    <row r="2" customFormat="false" ht="24" hidden="false" customHeight="true" outlineLevel="0" collapsed="false">
      <c r="A2" s="17" t="s">
        <v>308</v>
      </c>
      <c r="B2" s="17"/>
      <c r="C2" s="17"/>
      <c r="D2" s="17"/>
      <c r="E2" s="17"/>
      <c r="F2" s="17"/>
      <c r="G2" s="17"/>
    </row>
    <row r="3" customFormat="false" ht="18" hidden="false" customHeight="true" outlineLevel="0" collapsed="false">
      <c r="A3" s="18" t="s">
        <v>309</v>
      </c>
      <c r="B3" s="18"/>
      <c r="C3" s="18"/>
      <c r="D3" s="18"/>
      <c r="E3" s="18"/>
      <c r="F3" s="18"/>
      <c r="G3" s="18"/>
    </row>
    <row r="5" customFormat="false" ht="19.5" hidden="false" customHeight="true" outlineLevel="0" collapsed="false">
      <c r="A5" s="19" t="s">
        <v>310</v>
      </c>
      <c r="B5" s="19"/>
      <c r="C5" s="19"/>
      <c r="D5" s="19"/>
      <c r="E5" s="19"/>
      <c r="F5" s="19"/>
      <c r="G5" s="19"/>
    </row>
    <row r="6" customFormat="false" ht="31.5" hidden="false" customHeight="true" outlineLevel="0" collapsed="false">
      <c r="A6" s="9" t="s">
        <v>311</v>
      </c>
      <c r="B6" s="9" t="s">
        <v>238</v>
      </c>
      <c r="C6" s="9" t="s">
        <v>239</v>
      </c>
      <c r="D6" s="9" t="s">
        <v>69</v>
      </c>
      <c r="E6" s="9"/>
      <c r="F6" s="9"/>
      <c r="G6" s="9"/>
    </row>
    <row r="7" customFormat="false" ht="15.75" hidden="false" customHeight="true" outlineLevel="0" collapsed="false">
      <c r="A7" s="10" t="s">
        <v>312</v>
      </c>
      <c r="B7" s="20" t="n">
        <v>7500</v>
      </c>
      <c r="C7" s="20" t="n">
        <v>7500</v>
      </c>
      <c r="D7" s="11" t="s">
        <v>313</v>
      </c>
      <c r="E7" s="11"/>
      <c r="F7" s="11"/>
      <c r="G7" s="11"/>
    </row>
    <row r="8" customFormat="false" ht="15.75" hidden="false" customHeight="true" outlineLevel="0" collapsed="false">
      <c r="A8" s="12" t="s">
        <v>314</v>
      </c>
      <c r="B8" s="21" t="n">
        <v>10000</v>
      </c>
      <c r="C8" s="21" t="n">
        <v>10000</v>
      </c>
      <c r="D8" s="13" t="s">
        <v>315</v>
      </c>
      <c r="E8" s="13"/>
      <c r="F8" s="13"/>
      <c r="G8" s="13"/>
    </row>
    <row r="9" customFormat="false" ht="15.75" hidden="false" customHeight="true" outlineLevel="0" collapsed="false">
      <c r="A9" s="10" t="s">
        <v>316</v>
      </c>
      <c r="B9" s="20" t="n">
        <v>15000</v>
      </c>
      <c r="C9" s="20" t="n">
        <v>15000</v>
      </c>
      <c r="D9" s="11" t="s">
        <v>317</v>
      </c>
      <c r="E9" s="11"/>
      <c r="F9" s="11"/>
      <c r="G9" s="11"/>
    </row>
    <row r="10" customFormat="false" ht="15.75" hidden="false" customHeight="true" outlineLevel="0" collapsed="false">
      <c r="A10" s="12" t="s">
        <v>318</v>
      </c>
      <c r="B10" s="21" t="n">
        <v>7500</v>
      </c>
      <c r="C10" s="21" t="n">
        <v>20000</v>
      </c>
      <c r="D10" s="13"/>
      <c r="E10" s="13"/>
      <c r="F10" s="13"/>
      <c r="G10" s="13"/>
    </row>
    <row r="11" customFormat="false" ht="15.75" hidden="false" customHeight="true" outlineLevel="0" collapsed="false">
      <c r="A11" s="10" t="s">
        <v>319</v>
      </c>
      <c r="B11" s="20" t="n">
        <v>10000</v>
      </c>
      <c r="C11" s="20" t="n">
        <v>35000</v>
      </c>
      <c r="D11" s="11"/>
      <c r="E11" s="11"/>
      <c r="F11" s="11"/>
      <c r="G11" s="11"/>
    </row>
    <row r="12" customFormat="false" ht="15.75" hidden="false" customHeight="true" outlineLevel="0" collapsed="false">
      <c r="A12" s="12" t="s">
        <v>320</v>
      </c>
      <c r="B12" s="21" t="n">
        <v>10000</v>
      </c>
      <c r="C12" s="21" t="n">
        <v>30000</v>
      </c>
      <c r="D12" s="13"/>
      <c r="E12" s="13"/>
      <c r="F12" s="13"/>
      <c r="G12" s="13"/>
    </row>
    <row r="13" customFormat="false" ht="7.5" hidden="false" customHeight="true" outlineLevel="0" collapsed="false">
      <c r="A13" s="5"/>
      <c r="B13" s="5"/>
      <c r="C13" s="5"/>
      <c r="D13" s="5"/>
      <c r="E13" s="5"/>
      <c r="F13" s="5"/>
      <c r="G13" s="5"/>
      <c r="H13" s="5"/>
    </row>
    <row r="14" customFormat="false" ht="19.5" hidden="false" customHeight="true" outlineLevel="0" collapsed="false">
      <c r="A14" s="19" t="s">
        <v>321</v>
      </c>
      <c r="B14" s="19"/>
      <c r="C14" s="19"/>
      <c r="D14" s="19"/>
      <c r="E14" s="19"/>
      <c r="F14" s="19"/>
      <c r="G14" s="19"/>
    </row>
    <row r="15" customFormat="false" ht="31.5" hidden="false" customHeight="true" outlineLevel="0" collapsed="false">
      <c r="A15" s="9" t="s">
        <v>322</v>
      </c>
      <c r="B15" s="9" t="s">
        <v>323</v>
      </c>
      <c r="C15" s="9" t="s">
        <v>16</v>
      </c>
      <c r="D15" s="9"/>
      <c r="E15" s="9"/>
      <c r="F15" s="9"/>
      <c r="G15" s="9"/>
    </row>
    <row r="16" customFormat="false" ht="15.75" hidden="false" customHeight="true" outlineLevel="0" collapsed="false">
      <c r="A16" s="10" t="s">
        <v>324</v>
      </c>
      <c r="B16" s="20" t="n">
        <v>10000</v>
      </c>
      <c r="C16" s="11" t="s">
        <v>325</v>
      </c>
      <c r="D16" s="11"/>
      <c r="E16" s="11"/>
      <c r="F16" s="11"/>
      <c r="G16" s="11"/>
    </row>
    <row r="17" customFormat="false" ht="15.75" hidden="false" customHeight="true" outlineLevel="0" collapsed="false">
      <c r="A17" s="12" t="s">
        <v>326</v>
      </c>
      <c r="B17" s="21" t="n">
        <v>17500</v>
      </c>
      <c r="C17" s="13" t="s">
        <v>327</v>
      </c>
      <c r="D17" s="13"/>
      <c r="E17" s="13"/>
      <c r="F17" s="13"/>
      <c r="G17" s="13"/>
    </row>
    <row r="18" customFormat="false" ht="15.75" hidden="false" customHeight="true" outlineLevel="0" collapsed="false">
      <c r="A18" s="10" t="s">
        <v>328</v>
      </c>
      <c r="B18" s="20" t="n">
        <v>25000</v>
      </c>
      <c r="C18" s="11" t="s">
        <v>329</v>
      </c>
      <c r="D18" s="11"/>
      <c r="E18" s="11"/>
      <c r="F18" s="11"/>
      <c r="G18" s="11"/>
    </row>
    <row r="19" customFormat="false" ht="15.75" hidden="false" customHeight="true" outlineLevel="0" collapsed="false">
      <c r="A19" s="12" t="s">
        <v>330</v>
      </c>
      <c r="B19" s="21" t="n">
        <v>15000</v>
      </c>
      <c r="C19" s="13" t="s">
        <v>331</v>
      </c>
      <c r="D19" s="13"/>
      <c r="E19" s="13"/>
      <c r="F19" s="13"/>
      <c r="G19" s="13"/>
    </row>
    <row r="20" customFormat="false" ht="7.5" hidden="false" customHeight="true" outlineLevel="0" collapsed="false">
      <c r="A20" s="5"/>
      <c r="B20" s="5"/>
      <c r="C20" s="5"/>
      <c r="D20" s="5"/>
      <c r="E20" s="5"/>
      <c r="F20" s="5"/>
      <c r="G20" s="5"/>
      <c r="H20" s="5"/>
    </row>
    <row r="21" customFormat="false" ht="19.5" hidden="false" customHeight="true" outlineLevel="0" collapsed="false">
      <c r="A21" s="19" t="s">
        <v>332</v>
      </c>
      <c r="B21" s="19"/>
      <c r="C21" s="19"/>
      <c r="D21" s="19"/>
      <c r="E21" s="19"/>
      <c r="F21" s="19"/>
      <c r="G21" s="19"/>
    </row>
    <row r="22" customFormat="false" ht="31.5" hidden="false" customHeight="true" outlineLevel="0" collapsed="false">
      <c r="A22" s="9" t="s">
        <v>333</v>
      </c>
      <c r="B22" s="9" t="s">
        <v>334</v>
      </c>
      <c r="C22" s="9" t="s">
        <v>16</v>
      </c>
      <c r="D22" s="9"/>
      <c r="E22" s="9"/>
      <c r="F22" s="9"/>
      <c r="G22" s="9"/>
    </row>
    <row r="23" customFormat="false" ht="15.75" hidden="false" customHeight="true" outlineLevel="0" collapsed="false">
      <c r="A23" s="10" t="s">
        <v>335</v>
      </c>
      <c r="B23" s="20" t="n">
        <v>35000</v>
      </c>
      <c r="C23" s="11" t="s">
        <v>336</v>
      </c>
      <c r="D23" s="11"/>
      <c r="E23" s="11"/>
      <c r="F23" s="11"/>
      <c r="G23" s="11"/>
    </row>
    <row r="24" customFormat="false" ht="15.75" hidden="false" customHeight="true" outlineLevel="0" collapsed="false">
      <c r="A24" s="12" t="s">
        <v>337</v>
      </c>
      <c r="B24" s="21" t="n">
        <v>55000</v>
      </c>
      <c r="C24" s="13" t="s">
        <v>338</v>
      </c>
      <c r="D24" s="13"/>
      <c r="E24" s="13"/>
      <c r="F24" s="13"/>
      <c r="G24" s="13"/>
    </row>
    <row r="25" customFormat="false" ht="15.75" hidden="false" customHeight="true" outlineLevel="0" collapsed="false">
      <c r="A25" s="10" t="s">
        <v>339</v>
      </c>
      <c r="B25" s="20" t="n">
        <v>75000</v>
      </c>
      <c r="C25" s="11" t="s">
        <v>340</v>
      </c>
      <c r="D25" s="11"/>
      <c r="E25" s="11"/>
      <c r="F25" s="11"/>
      <c r="G25" s="11"/>
    </row>
    <row r="26" customFormat="false" ht="15.75" hidden="false" customHeight="true" outlineLevel="0" collapsed="false">
      <c r="A26" s="12" t="s">
        <v>341</v>
      </c>
      <c r="B26" s="21" t="n">
        <v>100000</v>
      </c>
      <c r="C26" s="13" t="s">
        <v>342</v>
      </c>
      <c r="D26" s="13"/>
      <c r="E26" s="13"/>
      <c r="F26" s="13"/>
      <c r="G26" s="13"/>
    </row>
    <row r="27" customFormat="false" ht="7.5" hidden="false" customHeight="true" outlineLevel="0" collapsed="false">
      <c r="A27" s="5"/>
      <c r="B27" s="5"/>
      <c r="C27" s="5"/>
      <c r="D27" s="5"/>
      <c r="E27" s="5"/>
      <c r="F27" s="5"/>
      <c r="G27" s="5"/>
      <c r="H27" s="5"/>
    </row>
    <row r="28" customFormat="false" ht="19.5" hidden="false" customHeight="true" outlineLevel="0" collapsed="false">
      <c r="A28" s="19" t="s">
        <v>343</v>
      </c>
      <c r="B28" s="19"/>
      <c r="C28" s="19"/>
      <c r="D28" s="19"/>
      <c r="E28" s="19"/>
      <c r="F28" s="19"/>
      <c r="G28" s="19"/>
    </row>
    <row r="29" customFormat="false" ht="31.5" hidden="false" customHeight="true" outlineLevel="0" collapsed="false">
      <c r="A29" s="9" t="s">
        <v>333</v>
      </c>
      <c r="B29" s="9" t="s">
        <v>334</v>
      </c>
      <c r="C29" s="9" t="s">
        <v>16</v>
      </c>
      <c r="D29" s="9"/>
      <c r="E29" s="9"/>
      <c r="F29" s="9"/>
      <c r="G29" s="9"/>
    </row>
    <row r="30" customFormat="false" ht="15.75" hidden="false" customHeight="true" outlineLevel="0" collapsed="false">
      <c r="A30" s="10" t="s">
        <v>335</v>
      </c>
      <c r="B30" s="20" t="n">
        <v>75000</v>
      </c>
      <c r="C30" s="11" t="s">
        <v>344</v>
      </c>
      <c r="D30" s="11"/>
      <c r="E30" s="11"/>
      <c r="F30" s="11"/>
      <c r="G30" s="11"/>
    </row>
    <row r="31" customFormat="false" ht="15.75" hidden="false" customHeight="true" outlineLevel="0" collapsed="false">
      <c r="A31" s="12" t="s">
        <v>337</v>
      </c>
      <c r="B31" s="21" t="n">
        <v>125000</v>
      </c>
      <c r="C31" s="13" t="s">
        <v>345</v>
      </c>
      <c r="D31" s="13"/>
      <c r="E31" s="13"/>
      <c r="F31" s="13"/>
      <c r="G31" s="13"/>
    </row>
    <row r="32" customFormat="false" ht="15.75" hidden="false" customHeight="true" outlineLevel="0" collapsed="false">
      <c r="A32" s="10" t="s">
        <v>339</v>
      </c>
      <c r="B32" s="20" t="n">
        <v>175000</v>
      </c>
      <c r="C32" s="11" t="s">
        <v>346</v>
      </c>
      <c r="D32" s="11"/>
      <c r="E32" s="11"/>
      <c r="F32" s="11"/>
      <c r="G32" s="11"/>
    </row>
    <row r="33" customFormat="false" ht="15.75" hidden="false" customHeight="true" outlineLevel="0" collapsed="false">
      <c r="A33" s="12" t="s">
        <v>341</v>
      </c>
      <c r="B33" s="21" t="n">
        <v>250000</v>
      </c>
      <c r="C33" s="13" t="s">
        <v>347</v>
      </c>
      <c r="D33" s="13"/>
      <c r="E33" s="13"/>
      <c r="F33" s="13"/>
      <c r="G33" s="13"/>
    </row>
    <row r="34" customFormat="false" ht="7.5" hidden="false" customHeight="true" outlineLevel="0" collapsed="false">
      <c r="A34" s="5"/>
      <c r="B34" s="5"/>
      <c r="C34" s="5"/>
      <c r="D34" s="5"/>
      <c r="E34" s="5"/>
      <c r="F34" s="5"/>
      <c r="G34" s="5"/>
      <c r="H34" s="5"/>
    </row>
    <row r="35" customFormat="false" ht="19.5" hidden="false" customHeight="true" outlineLevel="0" collapsed="false">
      <c r="A35" s="19" t="s">
        <v>348</v>
      </c>
      <c r="B35" s="19"/>
      <c r="C35" s="19"/>
      <c r="D35" s="19"/>
      <c r="E35" s="19"/>
      <c r="F35" s="19"/>
      <c r="G35" s="19"/>
    </row>
    <row r="36" customFormat="false" ht="31.5" hidden="false" customHeight="true" outlineLevel="0" collapsed="false">
      <c r="A36" s="9" t="s">
        <v>333</v>
      </c>
      <c r="B36" s="9" t="s">
        <v>334</v>
      </c>
      <c r="C36" s="9" t="s">
        <v>16</v>
      </c>
      <c r="D36" s="9"/>
      <c r="E36" s="9"/>
      <c r="F36" s="9"/>
      <c r="G36" s="9"/>
    </row>
    <row r="37" customFormat="false" ht="15.75" hidden="false" customHeight="true" outlineLevel="0" collapsed="false">
      <c r="A37" s="10" t="s">
        <v>335</v>
      </c>
      <c r="B37" s="20" t="n">
        <v>150000</v>
      </c>
      <c r="C37" s="11" t="s">
        <v>349</v>
      </c>
      <c r="D37" s="11"/>
      <c r="E37" s="11"/>
      <c r="F37" s="11"/>
      <c r="G37" s="11"/>
    </row>
    <row r="38" customFormat="false" ht="15.75" hidden="false" customHeight="true" outlineLevel="0" collapsed="false">
      <c r="A38" s="12" t="s">
        <v>337</v>
      </c>
      <c r="B38" s="21" t="n">
        <v>250000</v>
      </c>
      <c r="C38" s="13" t="s">
        <v>350</v>
      </c>
      <c r="D38" s="13"/>
      <c r="E38" s="13"/>
      <c r="F38" s="13"/>
      <c r="G38" s="13"/>
    </row>
    <row r="39" customFormat="false" ht="15.75" hidden="false" customHeight="true" outlineLevel="0" collapsed="false">
      <c r="A39" s="10" t="s">
        <v>339</v>
      </c>
      <c r="B39" s="20" t="n">
        <v>375000</v>
      </c>
      <c r="C39" s="11" t="s">
        <v>351</v>
      </c>
      <c r="D39" s="11"/>
      <c r="E39" s="11"/>
      <c r="F39" s="11"/>
      <c r="G39" s="11"/>
    </row>
    <row r="40" customFormat="false" ht="15.75" hidden="false" customHeight="true" outlineLevel="0" collapsed="false">
      <c r="A40" s="12" t="s">
        <v>341</v>
      </c>
      <c r="B40" s="21" t="n">
        <v>500000</v>
      </c>
      <c r="C40" s="13" t="s">
        <v>352</v>
      </c>
      <c r="D40" s="13"/>
      <c r="E40" s="13"/>
      <c r="F40" s="13"/>
      <c r="G40" s="13"/>
    </row>
    <row r="41" customFormat="false" ht="7.5" hidden="false" customHeight="true" outlineLevel="0" collapsed="false">
      <c r="A41" s="5"/>
      <c r="B41" s="5"/>
      <c r="C41" s="5"/>
      <c r="D41" s="5"/>
      <c r="E41" s="5"/>
      <c r="F41" s="5"/>
      <c r="G41" s="5"/>
      <c r="H41" s="5"/>
    </row>
    <row r="42" customFormat="false" ht="19.5" hidden="false" customHeight="true" outlineLevel="0" collapsed="false">
      <c r="A42" s="19" t="s">
        <v>353</v>
      </c>
      <c r="B42" s="19"/>
      <c r="C42" s="19"/>
      <c r="D42" s="19"/>
      <c r="E42" s="19"/>
      <c r="F42" s="19"/>
      <c r="G42" s="19"/>
    </row>
    <row r="43" customFormat="false" ht="31.5" hidden="false" customHeight="true" outlineLevel="0" collapsed="false">
      <c r="A43" s="9" t="s">
        <v>63</v>
      </c>
      <c r="B43" s="9" t="s">
        <v>287</v>
      </c>
      <c r="C43" s="9" t="s">
        <v>288</v>
      </c>
      <c r="D43" s="9" t="s">
        <v>69</v>
      </c>
      <c r="E43" s="9"/>
      <c r="F43" s="9"/>
      <c r="G43" s="9"/>
    </row>
    <row r="44" customFormat="false" ht="15.75" hidden="false" customHeight="true" outlineLevel="0" collapsed="false">
      <c r="A44" s="12" t="s">
        <v>354</v>
      </c>
      <c r="B44" s="21" t="n">
        <v>75000</v>
      </c>
      <c r="C44" s="21" t="n">
        <v>300000</v>
      </c>
      <c r="D44" s="13" t="s">
        <v>355</v>
      </c>
      <c r="E44" s="13"/>
      <c r="F44" s="13"/>
      <c r="G44" s="13"/>
    </row>
    <row r="45" customFormat="false" ht="7.5" hidden="false" customHeight="true" outlineLevel="0" collapsed="false">
      <c r="A45" s="5"/>
      <c r="B45" s="5"/>
      <c r="C45" s="5"/>
      <c r="D45" s="5"/>
      <c r="E45" s="5"/>
      <c r="F45" s="5"/>
      <c r="G45" s="5"/>
      <c r="H45" s="5"/>
    </row>
    <row r="46" customFormat="false" ht="15.75" hidden="false" customHeight="true" outlineLevel="0" collapsed="false">
      <c r="A46" s="33" t="s">
        <v>356</v>
      </c>
      <c r="B46" s="33"/>
      <c r="C46" s="33"/>
      <c r="D46" s="33"/>
      <c r="E46" s="33"/>
      <c r="F46" s="33"/>
      <c r="G46" s="33"/>
    </row>
    <row r="47" customFormat="false" ht="15.75" hidden="false" customHeight="true" outlineLevel="0" collapsed="false">
      <c r="A47" s="28" t="s">
        <v>357</v>
      </c>
      <c r="B47" s="28"/>
      <c r="C47" s="28"/>
      <c r="D47" s="28"/>
      <c r="E47" s="28"/>
      <c r="F47" s="28"/>
      <c r="G47" s="28"/>
    </row>
  </sheetData>
  <mergeCells count="17">
    <mergeCell ref="A1:G1"/>
    <mergeCell ref="A2:G2"/>
    <mergeCell ref="A3:G3"/>
    <mergeCell ref="A5:G5"/>
    <mergeCell ref="A13:H13"/>
    <mergeCell ref="A14:G14"/>
    <mergeCell ref="A20:H20"/>
    <mergeCell ref="A21:G21"/>
    <mergeCell ref="A27:H27"/>
    <mergeCell ref="A28:G28"/>
    <mergeCell ref="A34:H34"/>
    <mergeCell ref="A35:G35"/>
    <mergeCell ref="A41:H41"/>
    <mergeCell ref="A42:G42"/>
    <mergeCell ref="A45:H45"/>
    <mergeCell ref="A46:G46"/>
    <mergeCell ref="A47:G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6" min="2" style="1" width="22"/>
  </cols>
  <sheetData>
    <row r="1" customFormat="false" ht="30" hidden="false" customHeight="true" outlineLevel="0" collapsed="false">
      <c r="A1" s="16" t="s">
        <v>59</v>
      </c>
      <c r="B1" s="16"/>
      <c r="C1" s="16"/>
      <c r="D1" s="16"/>
      <c r="E1" s="16"/>
      <c r="F1" s="16"/>
    </row>
    <row r="2" customFormat="false" ht="24" hidden="false" customHeight="true" outlineLevel="0" collapsed="false">
      <c r="A2" s="17" t="s">
        <v>358</v>
      </c>
      <c r="B2" s="17"/>
      <c r="C2" s="17"/>
      <c r="D2" s="17"/>
      <c r="E2" s="17"/>
      <c r="F2" s="17"/>
    </row>
    <row r="3" customFormat="false" ht="18" hidden="false" customHeight="true" outlineLevel="0" collapsed="false">
      <c r="A3" s="18" t="s">
        <v>359</v>
      </c>
      <c r="B3" s="18"/>
      <c r="C3" s="18"/>
      <c r="D3" s="18"/>
      <c r="E3" s="18"/>
      <c r="F3" s="18"/>
    </row>
    <row r="5" customFormat="false" ht="19.5" hidden="false" customHeight="true" outlineLevel="0" collapsed="false">
      <c r="A5" s="19" t="s">
        <v>360</v>
      </c>
      <c r="B5" s="19"/>
      <c r="C5" s="19"/>
      <c r="D5" s="19"/>
      <c r="E5" s="19"/>
      <c r="F5" s="19"/>
    </row>
    <row r="6" customFormat="false" ht="31.5" hidden="false" customHeight="true" outlineLevel="0" collapsed="false">
      <c r="A6" s="9" t="s">
        <v>311</v>
      </c>
      <c r="B6" s="9" t="s">
        <v>361</v>
      </c>
      <c r="C6" s="9" t="s">
        <v>362</v>
      </c>
      <c r="D6" s="9" t="s">
        <v>69</v>
      </c>
      <c r="E6" s="9"/>
      <c r="F6" s="9"/>
    </row>
    <row r="7" customFormat="false" ht="15.75" hidden="false" customHeight="true" outlineLevel="0" collapsed="false">
      <c r="A7" s="10" t="s">
        <v>363</v>
      </c>
      <c r="B7" s="20" t="n">
        <v>1500</v>
      </c>
      <c r="C7" s="20" t="n">
        <v>5000</v>
      </c>
      <c r="D7" s="11"/>
      <c r="E7" s="11"/>
      <c r="F7" s="11"/>
    </row>
    <row r="8" customFormat="false" ht="15.75" hidden="false" customHeight="true" outlineLevel="0" collapsed="false">
      <c r="A8" s="12" t="s">
        <v>364</v>
      </c>
      <c r="B8" s="21" t="n">
        <v>2000</v>
      </c>
      <c r="C8" s="21" t="n">
        <v>7500</v>
      </c>
      <c r="D8" s="13" t="s">
        <v>365</v>
      </c>
      <c r="E8" s="13"/>
      <c r="F8" s="13"/>
    </row>
    <row r="9" customFormat="false" ht="7.5" hidden="false" customHeight="true" outlineLevel="0" collapsed="false">
      <c r="A9" s="5"/>
      <c r="B9" s="5"/>
      <c r="C9" s="5"/>
      <c r="D9" s="5"/>
      <c r="E9" s="5"/>
      <c r="F9" s="5"/>
      <c r="G9" s="5"/>
      <c r="H9" s="5"/>
    </row>
    <row r="10" customFormat="false" ht="19.5" hidden="false" customHeight="true" outlineLevel="0" collapsed="false">
      <c r="A10" s="19" t="s">
        <v>366</v>
      </c>
      <c r="B10" s="19"/>
      <c r="C10" s="19"/>
      <c r="D10" s="19"/>
      <c r="E10" s="19"/>
      <c r="F10" s="19"/>
    </row>
    <row r="11" customFormat="false" ht="31.5" hidden="false" customHeight="true" outlineLevel="0" collapsed="false">
      <c r="A11" s="9" t="s">
        <v>322</v>
      </c>
      <c r="B11" s="9" t="s">
        <v>361</v>
      </c>
      <c r="C11" s="9" t="s">
        <v>362</v>
      </c>
      <c r="D11" s="9" t="s">
        <v>69</v>
      </c>
      <c r="E11" s="9"/>
      <c r="F11" s="9"/>
    </row>
    <row r="12" customFormat="false" ht="15.75" hidden="false" customHeight="true" outlineLevel="0" collapsed="false">
      <c r="A12" s="10" t="s">
        <v>367</v>
      </c>
      <c r="B12" s="20" t="n">
        <v>1000</v>
      </c>
      <c r="C12" s="20" t="n">
        <v>3500</v>
      </c>
      <c r="D12" s="11"/>
      <c r="E12" s="11"/>
      <c r="F12" s="11"/>
    </row>
    <row r="13" customFormat="false" ht="15.75" hidden="false" customHeight="true" outlineLevel="0" collapsed="false">
      <c r="A13" s="12" t="s">
        <v>368</v>
      </c>
      <c r="B13" s="21" t="n">
        <v>1000</v>
      </c>
      <c r="C13" s="21" t="n">
        <v>3500</v>
      </c>
      <c r="D13" s="13"/>
      <c r="E13" s="13"/>
      <c r="F13" s="13"/>
    </row>
    <row r="14" customFormat="false" ht="15.75" hidden="false" customHeight="true" outlineLevel="0" collapsed="false">
      <c r="A14" s="10" t="s">
        <v>369</v>
      </c>
      <c r="B14" s="20" t="n">
        <v>2000</v>
      </c>
      <c r="C14" s="20" t="n">
        <v>4000</v>
      </c>
      <c r="D14" s="11"/>
      <c r="E14" s="11"/>
      <c r="F14" s="11"/>
    </row>
    <row r="15" customFormat="false" ht="7.5" hidden="false" customHeight="true" outlineLevel="0" collapsed="false">
      <c r="A15" s="5"/>
      <c r="B15" s="5"/>
      <c r="C15" s="5"/>
      <c r="D15" s="5"/>
      <c r="E15" s="5"/>
      <c r="F15" s="5"/>
      <c r="G15" s="5"/>
      <c r="H15" s="5"/>
    </row>
    <row r="16" customFormat="false" ht="19.5" hidden="false" customHeight="true" outlineLevel="0" collapsed="false">
      <c r="A16" s="19" t="s">
        <v>370</v>
      </c>
      <c r="B16" s="19"/>
      <c r="C16" s="19"/>
      <c r="D16" s="19"/>
      <c r="E16" s="19"/>
      <c r="F16" s="19"/>
    </row>
    <row r="17" customFormat="false" ht="31.5" hidden="false" customHeight="true" outlineLevel="0" collapsed="false">
      <c r="A17" s="9" t="s">
        <v>311</v>
      </c>
      <c r="B17" s="9" t="s">
        <v>361</v>
      </c>
      <c r="C17" s="9" t="s">
        <v>362</v>
      </c>
      <c r="D17" s="9" t="s">
        <v>69</v>
      </c>
      <c r="E17" s="9"/>
      <c r="F17" s="9"/>
    </row>
    <row r="18" customFormat="false" ht="15.75" hidden="false" customHeight="true" outlineLevel="0" collapsed="false">
      <c r="A18" s="10" t="s">
        <v>140</v>
      </c>
      <c r="B18" s="20" t="n">
        <v>2500</v>
      </c>
      <c r="C18" s="20" t="n">
        <v>8500</v>
      </c>
      <c r="D18" s="11" t="s">
        <v>371</v>
      </c>
      <c r="E18" s="11"/>
      <c r="F18" s="11"/>
    </row>
    <row r="19" customFormat="false" ht="15.75" hidden="false" customHeight="true" outlineLevel="0" collapsed="false">
      <c r="A19" s="12" t="s">
        <v>372</v>
      </c>
      <c r="B19" s="21" t="n">
        <v>5000</v>
      </c>
      <c r="C19" s="21" t="n">
        <v>20000</v>
      </c>
      <c r="D19" s="13" t="s">
        <v>373</v>
      </c>
      <c r="E19" s="13"/>
      <c r="F19" s="13"/>
    </row>
    <row r="20" customFormat="false" ht="15.75" hidden="false" customHeight="true" outlineLevel="0" collapsed="false">
      <c r="A20" s="10" t="s">
        <v>143</v>
      </c>
      <c r="B20" s="20" t="n">
        <v>1500</v>
      </c>
      <c r="C20" s="20" t="n">
        <v>5000</v>
      </c>
      <c r="D20" s="11" t="s">
        <v>374</v>
      </c>
      <c r="E20" s="11"/>
      <c r="F20" s="11"/>
    </row>
    <row r="21" customFormat="false" ht="15.75" hidden="false" customHeight="true" outlineLevel="0" collapsed="false">
      <c r="A21" s="12" t="s">
        <v>375</v>
      </c>
      <c r="B21" s="21" t="n">
        <v>2500</v>
      </c>
      <c r="C21" s="21" t="n">
        <v>10000</v>
      </c>
      <c r="D21" s="13"/>
      <c r="E21" s="13"/>
      <c r="F21" s="13"/>
    </row>
    <row r="22" customFormat="false" ht="15.75" hidden="false" customHeight="true" outlineLevel="0" collapsed="false">
      <c r="A22" s="10" t="s">
        <v>376</v>
      </c>
      <c r="B22" s="20" t="n">
        <v>1500</v>
      </c>
      <c r="C22" s="20" t="n">
        <v>7500</v>
      </c>
      <c r="D22" s="11" t="s">
        <v>377</v>
      </c>
      <c r="E22" s="11"/>
      <c r="F22" s="11"/>
    </row>
    <row r="23" customFormat="false" ht="15.75" hidden="false" customHeight="true" outlineLevel="0" collapsed="false">
      <c r="A23" s="12" t="s">
        <v>378</v>
      </c>
      <c r="B23" s="21" t="n">
        <v>5000</v>
      </c>
      <c r="C23" s="21" t="n">
        <v>20000</v>
      </c>
      <c r="D23" s="13" t="s">
        <v>379</v>
      </c>
      <c r="E23" s="13"/>
      <c r="F23" s="13"/>
    </row>
    <row r="24" customFormat="false" ht="15.75" hidden="false" customHeight="true" outlineLevel="0" collapsed="false">
      <c r="A24" s="10" t="s">
        <v>380</v>
      </c>
      <c r="B24" s="11" t="s">
        <v>284</v>
      </c>
      <c r="C24" s="11" t="s">
        <v>284</v>
      </c>
      <c r="D24" s="11" t="s">
        <v>381</v>
      </c>
      <c r="E24" s="11"/>
      <c r="F24" s="11"/>
    </row>
    <row r="25" customFormat="false" ht="7.5" hidden="false" customHeight="true" outlineLevel="0" collapsed="false">
      <c r="A25" s="5"/>
      <c r="B25" s="5"/>
      <c r="C25" s="5"/>
      <c r="D25" s="5"/>
      <c r="E25" s="5"/>
      <c r="F25" s="5"/>
      <c r="G25" s="5"/>
      <c r="H25" s="5"/>
    </row>
    <row r="26" customFormat="false" ht="18" hidden="false" customHeight="true" outlineLevel="0" collapsed="false">
      <c r="A26" s="26" t="s">
        <v>382</v>
      </c>
      <c r="B26" s="26"/>
      <c r="C26" s="26"/>
      <c r="D26" s="26"/>
      <c r="E26" s="26"/>
      <c r="F26" s="26"/>
    </row>
    <row r="27" customFormat="false" ht="15" hidden="false" customHeight="true" outlineLevel="0" collapsed="false">
      <c r="A27" s="27" t="s">
        <v>383</v>
      </c>
      <c r="B27" s="27"/>
      <c r="C27" s="27"/>
      <c r="D27" s="27"/>
      <c r="E27" s="27"/>
      <c r="F27" s="27"/>
    </row>
    <row r="28" customFormat="false" ht="15" hidden="false" customHeight="true" outlineLevel="0" collapsed="false">
      <c r="A28" s="27" t="s">
        <v>384</v>
      </c>
      <c r="B28" s="27"/>
      <c r="C28" s="27"/>
      <c r="D28" s="27"/>
      <c r="E28" s="27"/>
      <c r="F28" s="27"/>
    </row>
    <row r="29" customFormat="false" ht="15" hidden="false" customHeight="true" outlineLevel="0" collapsed="false">
      <c r="A29" s="27" t="s">
        <v>385</v>
      </c>
      <c r="B29" s="27"/>
      <c r="C29" s="27"/>
      <c r="D29" s="27"/>
      <c r="E29" s="27"/>
      <c r="F29" s="27"/>
    </row>
    <row r="30" customFormat="false" ht="15.75" hidden="false" customHeight="true" outlineLevel="0" collapsed="false">
      <c r="A30" s="28" t="s">
        <v>208</v>
      </c>
      <c r="B30" s="28"/>
      <c r="C30" s="28"/>
      <c r="D30" s="28"/>
      <c r="E30" s="28"/>
      <c r="F30" s="28"/>
    </row>
  </sheetData>
  <mergeCells count="14">
    <mergeCell ref="A1:F1"/>
    <mergeCell ref="A2:F2"/>
    <mergeCell ref="A3:F3"/>
    <mergeCell ref="A5:F5"/>
    <mergeCell ref="A9:H9"/>
    <mergeCell ref="A10:F10"/>
    <mergeCell ref="A15:H15"/>
    <mergeCell ref="A16:F16"/>
    <mergeCell ref="A25:H25"/>
    <mergeCell ref="A26:F26"/>
    <mergeCell ref="A27:F27"/>
    <mergeCell ref="A28:F28"/>
    <mergeCell ref="A29:F29"/>
    <mergeCell ref="A30:F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6" min="2" style="1" width="22"/>
  </cols>
  <sheetData>
    <row r="1" customFormat="false" ht="30" hidden="false" customHeight="true" outlineLevel="0" collapsed="false">
      <c r="A1" s="16" t="s">
        <v>59</v>
      </c>
      <c r="B1" s="16"/>
      <c r="C1" s="16"/>
      <c r="D1" s="16"/>
      <c r="E1" s="16"/>
      <c r="F1" s="16"/>
    </row>
    <row r="2" customFormat="false" ht="24" hidden="false" customHeight="true" outlineLevel="0" collapsed="false">
      <c r="A2" s="17" t="s">
        <v>386</v>
      </c>
      <c r="B2" s="17"/>
      <c r="C2" s="17"/>
      <c r="D2" s="17"/>
      <c r="E2" s="17"/>
      <c r="F2" s="17"/>
    </row>
    <row r="3" customFormat="false" ht="18" hidden="false" customHeight="true" outlineLevel="0" collapsed="false">
      <c r="A3" s="18" t="s">
        <v>387</v>
      </c>
      <c r="B3" s="18"/>
      <c r="C3" s="18"/>
      <c r="D3" s="18"/>
      <c r="E3" s="18"/>
      <c r="F3" s="18"/>
    </row>
    <row r="5" customFormat="false" ht="19.5" hidden="false" customHeight="true" outlineLevel="0" collapsed="false">
      <c r="A5" s="19" t="s">
        <v>388</v>
      </c>
      <c r="B5" s="19"/>
      <c r="C5" s="19"/>
      <c r="D5" s="19"/>
      <c r="E5" s="19"/>
      <c r="F5" s="19"/>
    </row>
    <row r="6" customFormat="false" ht="31.5" hidden="false" customHeight="true" outlineLevel="0" collapsed="false">
      <c r="A6" s="9" t="s">
        <v>389</v>
      </c>
      <c r="B6" s="9" t="s">
        <v>361</v>
      </c>
      <c r="C6" s="9" t="s">
        <v>362</v>
      </c>
      <c r="D6" s="9" t="s">
        <v>69</v>
      </c>
      <c r="E6" s="9"/>
      <c r="F6" s="9"/>
    </row>
    <row r="7" customFormat="false" ht="15.75" hidden="false" customHeight="true" outlineLevel="0" collapsed="false">
      <c r="A7" s="10" t="s">
        <v>128</v>
      </c>
      <c r="B7" s="20" t="n">
        <v>1500</v>
      </c>
      <c r="C7" s="20" t="n">
        <v>5000</v>
      </c>
      <c r="D7" s="11" t="s">
        <v>390</v>
      </c>
      <c r="E7" s="11"/>
      <c r="F7" s="11"/>
    </row>
    <row r="8" customFormat="false" ht="15.75" hidden="false" customHeight="true" outlineLevel="0" collapsed="false">
      <c r="A8" s="12" t="s">
        <v>391</v>
      </c>
      <c r="B8" s="21" t="n">
        <v>1000</v>
      </c>
      <c r="C8" s="21" t="n">
        <v>4000</v>
      </c>
      <c r="D8" s="13" t="s">
        <v>392</v>
      </c>
      <c r="E8" s="13"/>
      <c r="F8" s="13"/>
    </row>
    <row r="9" customFormat="false" ht="15.75" hidden="false" customHeight="true" outlineLevel="0" collapsed="false">
      <c r="A9" s="10" t="s">
        <v>145</v>
      </c>
      <c r="B9" s="20" t="n">
        <v>1000</v>
      </c>
      <c r="C9" s="20" t="n">
        <v>4000</v>
      </c>
      <c r="D9" s="11" t="s">
        <v>393</v>
      </c>
      <c r="E9" s="11"/>
      <c r="F9" s="11"/>
    </row>
    <row r="10" customFormat="false" ht="15.75" hidden="false" customHeight="true" outlineLevel="0" collapsed="false">
      <c r="A10" s="12" t="s">
        <v>184</v>
      </c>
      <c r="B10" s="21" t="n">
        <v>2000</v>
      </c>
      <c r="C10" s="21" t="n">
        <v>7500</v>
      </c>
      <c r="D10" s="13" t="s">
        <v>394</v>
      </c>
      <c r="E10" s="13"/>
      <c r="F10" s="13"/>
    </row>
    <row r="11" customFormat="false" ht="15.75" hidden="false" customHeight="true" outlineLevel="0" collapsed="false">
      <c r="A11" s="10" t="s">
        <v>185</v>
      </c>
      <c r="B11" s="20" t="n">
        <v>2000</v>
      </c>
      <c r="C11" s="20" t="n">
        <v>7500</v>
      </c>
      <c r="D11" s="11" t="s">
        <v>395</v>
      </c>
      <c r="E11" s="11"/>
      <c r="F11" s="11"/>
    </row>
    <row r="12" customFormat="false" ht="15.75" hidden="false" customHeight="true" outlineLevel="0" collapsed="false">
      <c r="A12" s="12" t="s">
        <v>396</v>
      </c>
      <c r="B12" s="21" t="n">
        <v>2500</v>
      </c>
      <c r="C12" s="21" t="n">
        <v>10000</v>
      </c>
      <c r="D12" s="13"/>
      <c r="E12" s="13"/>
      <c r="F12" s="13"/>
    </row>
    <row r="13" customFormat="false" ht="15.75" hidden="false" customHeight="true" outlineLevel="0" collapsed="false">
      <c r="A13" s="10" t="s">
        <v>397</v>
      </c>
      <c r="B13" s="20" t="n">
        <v>2500</v>
      </c>
      <c r="C13" s="20" t="n">
        <v>10000</v>
      </c>
      <c r="D13" s="11" t="s">
        <v>398</v>
      </c>
      <c r="E13" s="11"/>
      <c r="F13" s="11"/>
    </row>
    <row r="14" customFormat="false" ht="15.75" hidden="false" customHeight="true" outlineLevel="0" collapsed="false">
      <c r="A14" s="12" t="s">
        <v>399</v>
      </c>
      <c r="B14" s="21" t="n">
        <v>2500</v>
      </c>
      <c r="C14" s="21" t="n">
        <v>7500</v>
      </c>
      <c r="D14" s="13"/>
      <c r="E14" s="13"/>
      <c r="F14" s="13"/>
    </row>
    <row r="15" customFormat="false" ht="7.5" hidden="false" customHeight="true" outlineLevel="0" collapsed="false">
      <c r="A15" s="5"/>
      <c r="B15" s="5"/>
      <c r="C15" s="5"/>
      <c r="D15" s="5"/>
      <c r="E15" s="5"/>
      <c r="F15" s="5"/>
      <c r="G15" s="5"/>
      <c r="H15" s="5"/>
    </row>
    <row r="16" customFormat="false" ht="19.5" hidden="false" customHeight="true" outlineLevel="0" collapsed="false">
      <c r="A16" s="19" t="s">
        <v>400</v>
      </c>
      <c r="B16" s="19"/>
      <c r="C16" s="19"/>
      <c r="D16" s="19"/>
      <c r="E16" s="19"/>
      <c r="F16" s="19"/>
    </row>
    <row r="17" customFormat="false" ht="31.5" hidden="false" customHeight="true" outlineLevel="0" collapsed="false">
      <c r="A17" s="9" t="s">
        <v>63</v>
      </c>
      <c r="B17" s="9" t="s">
        <v>238</v>
      </c>
      <c r="C17" s="9" t="s">
        <v>239</v>
      </c>
      <c r="D17" s="9" t="s">
        <v>240</v>
      </c>
      <c r="E17" s="9" t="s">
        <v>69</v>
      </c>
      <c r="F17" s="9"/>
    </row>
    <row r="18" customFormat="false" ht="15.75" hidden="false" customHeight="true" outlineLevel="0" collapsed="false">
      <c r="A18" s="12" t="s">
        <v>401</v>
      </c>
      <c r="B18" s="21" t="n">
        <v>7500</v>
      </c>
      <c r="C18" s="21" t="n">
        <v>25000</v>
      </c>
      <c r="D18" s="13" t="s">
        <v>92</v>
      </c>
      <c r="E18" s="13"/>
    </row>
    <row r="19" customFormat="false" ht="7.5" hidden="false" customHeight="true" outlineLevel="0" collapsed="false">
      <c r="A19" s="5"/>
      <c r="B19" s="5"/>
      <c r="C19" s="5"/>
      <c r="D19" s="5"/>
      <c r="E19" s="5"/>
      <c r="F19" s="5"/>
      <c r="G19" s="5"/>
      <c r="H19" s="5"/>
    </row>
    <row r="20" customFormat="false" ht="15.75" hidden="false" customHeight="true" outlineLevel="0" collapsed="false">
      <c r="A20" s="28" t="s">
        <v>402</v>
      </c>
      <c r="B20" s="28"/>
      <c r="C20" s="28"/>
      <c r="D20" s="28"/>
      <c r="E20" s="28"/>
      <c r="F20" s="28"/>
    </row>
    <row r="21" customFormat="false" ht="18" hidden="false" customHeight="true" outlineLevel="0" collapsed="false">
      <c r="A21" s="26" t="s">
        <v>403</v>
      </c>
      <c r="B21" s="26"/>
      <c r="C21" s="26"/>
      <c r="D21" s="26"/>
      <c r="E21" s="26"/>
      <c r="F21" s="26"/>
    </row>
    <row r="22" customFormat="false" ht="15" hidden="false" customHeight="true" outlineLevel="0" collapsed="false">
      <c r="A22" s="27" t="s">
        <v>404</v>
      </c>
      <c r="B22" s="27"/>
      <c r="C22" s="27"/>
      <c r="D22" s="27"/>
      <c r="E22" s="27"/>
      <c r="F22" s="27"/>
    </row>
    <row r="23" customFormat="false" ht="15" hidden="false" customHeight="true" outlineLevel="0" collapsed="false">
      <c r="A23" s="27" t="s">
        <v>405</v>
      </c>
      <c r="B23" s="27"/>
      <c r="C23" s="27"/>
      <c r="D23" s="27"/>
      <c r="E23" s="27"/>
      <c r="F23" s="27"/>
    </row>
    <row r="24" customFormat="false" ht="15" hidden="false" customHeight="true" outlineLevel="0" collapsed="false">
      <c r="A24" s="27" t="s">
        <v>406</v>
      </c>
      <c r="B24" s="27"/>
      <c r="C24" s="27"/>
      <c r="D24" s="27"/>
      <c r="E24" s="27"/>
      <c r="F24" s="27"/>
    </row>
    <row r="25" customFormat="false" ht="15.75" hidden="false" customHeight="true" outlineLevel="0" collapsed="false">
      <c r="A25" s="28" t="s">
        <v>208</v>
      </c>
      <c r="B25" s="28"/>
      <c r="C25" s="28"/>
      <c r="D25" s="28"/>
      <c r="E25" s="28"/>
      <c r="F25" s="28"/>
    </row>
  </sheetData>
  <mergeCells count="13">
    <mergeCell ref="A1:F1"/>
    <mergeCell ref="A2:F2"/>
    <mergeCell ref="A3:F3"/>
    <mergeCell ref="A5:F5"/>
    <mergeCell ref="A15:H15"/>
    <mergeCell ref="A16:F16"/>
    <mergeCell ref="A19:H19"/>
    <mergeCell ref="A20:F20"/>
    <mergeCell ref="A21:F21"/>
    <mergeCell ref="A22:F22"/>
    <mergeCell ref="A23:F23"/>
    <mergeCell ref="A24:F24"/>
    <mergeCell ref="A25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6" min="2" style="1" width="22"/>
  </cols>
  <sheetData>
    <row r="1" customFormat="false" ht="30" hidden="false" customHeight="true" outlineLevel="0" collapsed="false">
      <c r="A1" s="16" t="s">
        <v>59</v>
      </c>
      <c r="B1" s="16"/>
      <c r="C1" s="16"/>
      <c r="D1" s="16"/>
      <c r="E1" s="16"/>
      <c r="F1" s="16"/>
    </row>
    <row r="2" customFormat="false" ht="24" hidden="false" customHeight="true" outlineLevel="0" collapsed="false">
      <c r="A2" s="17" t="s">
        <v>407</v>
      </c>
      <c r="B2" s="17"/>
      <c r="C2" s="17"/>
      <c r="D2" s="17"/>
      <c r="E2" s="17"/>
      <c r="F2" s="17"/>
    </row>
    <row r="3" customFormat="false" ht="18" hidden="false" customHeight="true" outlineLevel="0" collapsed="false">
      <c r="A3" s="18" t="s">
        <v>408</v>
      </c>
      <c r="B3" s="18"/>
      <c r="C3" s="18"/>
      <c r="D3" s="18"/>
      <c r="E3" s="18"/>
      <c r="F3" s="18"/>
    </row>
    <row r="5" customFormat="false" ht="19.5" hidden="false" customHeight="true" outlineLevel="0" collapsed="false">
      <c r="A5" s="19" t="s">
        <v>409</v>
      </c>
      <c r="B5" s="19"/>
      <c r="C5" s="19"/>
      <c r="D5" s="19"/>
      <c r="E5" s="19"/>
      <c r="F5" s="19"/>
    </row>
    <row r="6" customFormat="false" ht="31.5" hidden="false" customHeight="true" outlineLevel="0" collapsed="false">
      <c r="A6" s="9" t="s">
        <v>389</v>
      </c>
      <c r="B6" s="9" t="s">
        <v>361</v>
      </c>
      <c r="C6" s="9" t="s">
        <v>362</v>
      </c>
      <c r="D6" s="9" t="s">
        <v>69</v>
      </c>
      <c r="E6" s="9"/>
      <c r="F6" s="9"/>
    </row>
    <row r="7" customFormat="false" ht="15.75" hidden="false" customHeight="true" outlineLevel="0" collapsed="false">
      <c r="A7" s="10" t="s">
        <v>194</v>
      </c>
      <c r="B7" s="20" t="n">
        <v>5000</v>
      </c>
      <c r="C7" s="20" t="n">
        <v>20000</v>
      </c>
      <c r="D7" s="11" t="s">
        <v>410</v>
      </c>
      <c r="E7" s="11"/>
      <c r="F7" s="11"/>
    </row>
    <row r="8" customFormat="false" ht="15.75" hidden="false" customHeight="true" outlineLevel="0" collapsed="false">
      <c r="A8" s="12" t="s">
        <v>196</v>
      </c>
      <c r="B8" s="21" t="n">
        <v>5000</v>
      </c>
      <c r="C8" s="21" t="n">
        <v>20000</v>
      </c>
      <c r="D8" s="13" t="s">
        <v>410</v>
      </c>
      <c r="E8" s="13"/>
      <c r="F8" s="13"/>
    </row>
    <row r="9" customFormat="false" ht="15.75" hidden="false" customHeight="true" outlineLevel="0" collapsed="false">
      <c r="A9" s="10" t="s">
        <v>197</v>
      </c>
      <c r="B9" s="20" t="n">
        <v>3500</v>
      </c>
      <c r="C9" s="20" t="n">
        <v>15000</v>
      </c>
      <c r="D9" s="11" t="s">
        <v>410</v>
      </c>
      <c r="E9" s="11"/>
      <c r="F9" s="11"/>
    </row>
    <row r="10" customFormat="false" ht="15.75" hidden="false" customHeight="true" outlineLevel="0" collapsed="false">
      <c r="A10" s="12" t="s">
        <v>191</v>
      </c>
      <c r="B10" s="21" t="n">
        <v>2500</v>
      </c>
      <c r="C10" s="21" t="n">
        <v>12500</v>
      </c>
      <c r="D10" s="13" t="s">
        <v>410</v>
      </c>
      <c r="E10" s="13"/>
      <c r="F10" s="13"/>
    </row>
    <row r="11" customFormat="false" ht="15.75" hidden="false" customHeight="true" outlineLevel="0" collapsed="false">
      <c r="A11" s="10" t="s">
        <v>130</v>
      </c>
      <c r="B11" s="20" t="n">
        <v>2500</v>
      </c>
      <c r="C11" s="20" t="n">
        <v>10000</v>
      </c>
      <c r="D11" s="11"/>
      <c r="E11" s="11"/>
      <c r="F11" s="11"/>
    </row>
    <row r="12" customFormat="false" ht="15.75" hidden="false" customHeight="true" outlineLevel="0" collapsed="false">
      <c r="A12" s="12" t="s">
        <v>186</v>
      </c>
      <c r="B12" s="21" t="n">
        <v>2500</v>
      </c>
      <c r="C12" s="21" t="n">
        <v>10000</v>
      </c>
      <c r="D12" s="13"/>
      <c r="E12" s="13"/>
      <c r="F12" s="13"/>
    </row>
    <row r="13" customFormat="false" ht="15.75" hidden="false" customHeight="true" outlineLevel="0" collapsed="false">
      <c r="A13" s="10" t="s">
        <v>198</v>
      </c>
      <c r="B13" s="20" t="n">
        <v>3500</v>
      </c>
      <c r="C13" s="20" t="n">
        <v>15000</v>
      </c>
      <c r="D13" s="11"/>
      <c r="E13" s="11"/>
      <c r="F13" s="11"/>
    </row>
    <row r="14" customFormat="false" ht="15.75" hidden="false" customHeight="true" outlineLevel="0" collapsed="false">
      <c r="A14" s="12" t="s">
        <v>411</v>
      </c>
      <c r="B14" s="21" t="n">
        <v>2500</v>
      </c>
      <c r="C14" s="21" t="n">
        <v>10000</v>
      </c>
      <c r="D14" s="13"/>
      <c r="E14" s="13"/>
      <c r="F14" s="13"/>
    </row>
    <row r="15" customFormat="false" ht="15.75" hidden="false" customHeight="true" outlineLevel="0" collapsed="false">
      <c r="A15" s="10" t="s">
        <v>412</v>
      </c>
      <c r="B15" s="20" t="n">
        <v>3500</v>
      </c>
      <c r="C15" s="20" t="n">
        <v>15000</v>
      </c>
      <c r="D15" s="11"/>
      <c r="E15" s="11"/>
      <c r="F15" s="11"/>
    </row>
    <row r="16" customFormat="false" ht="7.5" hidden="false" customHeight="true" outlineLevel="0" collapsed="false">
      <c r="A16" s="5"/>
      <c r="B16" s="5"/>
      <c r="C16" s="5"/>
      <c r="D16" s="5"/>
      <c r="E16" s="5"/>
      <c r="F16" s="5"/>
      <c r="G16" s="5"/>
      <c r="H16" s="5"/>
    </row>
    <row r="17" customFormat="false" ht="18" hidden="false" customHeight="true" outlineLevel="0" collapsed="false">
      <c r="A17" s="26" t="s">
        <v>413</v>
      </c>
      <c r="B17" s="26"/>
      <c r="C17" s="26"/>
      <c r="D17" s="26"/>
      <c r="E17" s="26"/>
      <c r="F17" s="26"/>
    </row>
    <row r="18" customFormat="false" ht="15" hidden="false" customHeight="true" outlineLevel="0" collapsed="false">
      <c r="A18" s="27" t="s">
        <v>414</v>
      </c>
      <c r="B18" s="27"/>
      <c r="C18" s="27"/>
      <c r="D18" s="27"/>
      <c r="E18" s="27"/>
      <c r="F18" s="27"/>
    </row>
    <row r="19" customFormat="false" ht="15" hidden="false" customHeight="true" outlineLevel="0" collapsed="false">
      <c r="A19" s="27" t="s">
        <v>415</v>
      </c>
      <c r="B19" s="27"/>
      <c r="C19" s="27"/>
      <c r="D19" s="27"/>
      <c r="E19" s="27"/>
      <c r="F19" s="27"/>
    </row>
    <row r="20" customFormat="false" ht="15" hidden="false" customHeight="true" outlineLevel="0" collapsed="false">
      <c r="A20" s="27" t="s">
        <v>416</v>
      </c>
      <c r="B20" s="27"/>
      <c r="C20" s="27"/>
      <c r="D20" s="27"/>
      <c r="E20" s="27"/>
      <c r="F20" s="27"/>
    </row>
    <row r="21" customFormat="false" ht="15.75" hidden="false" customHeight="true" outlineLevel="0" collapsed="false">
      <c r="A21" s="28" t="s">
        <v>208</v>
      </c>
      <c r="B21" s="28"/>
      <c r="C21" s="28"/>
      <c r="D21" s="28"/>
      <c r="E21" s="28"/>
      <c r="F21" s="28"/>
    </row>
  </sheetData>
  <mergeCells count="10">
    <mergeCell ref="A1:F1"/>
    <mergeCell ref="A2:F2"/>
    <mergeCell ref="A3:F3"/>
    <mergeCell ref="A5:F5"/>
    <mergeCell ref="A16:H16"/>
    <mergeCell ref="A17:F17"/>
    <mergeCell ref="A18:F18"/>
    <mergeCell ref="A19:F19"/>
    <mergeCell ref="A20:F20"/>
    <mergeCell ref="A21:F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6" min="2" style="1" width="22"/>
  </cols>
  <sheetData>
    <row r="1" customFormat="false" ht="30" hidden="false" customHeight="true" outlineLevel="0" collapsed="false">
      <c r="A1" s="16" t="s">
        <v>59</v>
      </c>
      <c r="B1" s="16"/>
      <c r="C1" s="16"/>
      <c r="D1" s="16"/>
      <c r="E1" s="16"/>
      <c r="F1" s="16"/>
    </row>
    <row r="2" customFormat="false" ht="24" hidden="false" customHeight="true" outlineLevel="0" collapsed="false">
      <c r="A2" s="17" t="s">
        <v>417</v>
      </c>
      <c r="B2" s="17"/>
      <c r="C2" s="17"/>
      <c r="D2" s="17"/>
      <c r="E2" s="17"/>
      <c r="F2" s="17"/>
    </row>
    <row r="3" customFormat="false" ht="18" hidden="false" customHeight="true" outlineLevel="0" collapsed="false">
      <c r="A3" s="18" t="s">
        <v>418</v>
      </c>
      <c r="B3" s="18"/>
      <c r="C3" s="18"/>
      <c r="D3" s="18"/>
      <c r="E3" s="18"/>
      <c r="F3" s="18"/>
    </row>
    <row r="5" customFormat="false" ht="19.5" hidden="false" customHeight="true" outlineLevel="0" collapsed="false">
      <c r="A5" s="19" t="s">
        <v>419</v>
      </c>
      <c r="B5" s="19"/>
      <c r="C5" s="19"/>
      <c r="D5" s="19"/>
      <c r="E5" s="19"/>
      <c r="F5" s="19"/>
    </row>
    <row r="6" customFormat="false" ht="31.5" hidden="false" customHeight="true" outlineLevel="0" collapsed="false">
      <c r="A6" s="9" t="s">
        <v>389</v>
      </c>
      <c r="B6" s="9" t="s">
        <v>361</v>
      </c>
      <c r="C6" s="9" t="s">
        <v>362</v>
      </c>
      <c r="D6" s="9" t="s">
        <v>69</v>
      </c>
      <c r="E6" s="9"/>
      <c r="F6" s="9"/>
    </row>
    <row r="7" customFormat="false" ht="15.75" hidden="false" customHeight="true" outlineLevel="0" collapsed="false">
      <c r="A7" s="10" t="s">
        <v>192</v>
      </c>
      <c r="B7" s="20" t="n">
        <v>2500</v>
      </c>
      <c r="C7" s="20" t="n">
        <v>10000</v>
      </c>
      <c r="D7" s="11" t="s">
        <v>410</v>
      </c>
      <c r="E7" s="11"/>
      <c r="F7" s="11"/>
    </row>
    <row r="8" customFormat="false" ht="15.75" hidden="false" customHeight="true" outlineLevel="0" collapsed="false">
      <c r="A8" s="12" t="s">
        <v>199</v>
      </c>
      <c r="B8" s="21" t="n">
        <v>2500</v>
      </c>
      <c r="C8" s="21" t="n">
        <v>10000</v>
      </c>
      <c r="D8" s="13"/>
      <c r="E8" s="13"/>
      <c r="F8" s="13"/>
    </row>
    <row r="9" customFormat="false" ht="15.75" hidden="false" customHeight="true" outlineLevel="0" collapsed="false">
      <c r="A9" s="10" t="s">
        <v>200</v>
      </c>
      <c r="B9" s="20" t="n">
        <v>2500</v>
      </c>
      <c r="C9" s="20" t="n">
        <v>10000</v>
      </c>
      <c r="D9" s="11"/>
      <c r="E9" s="11"/>
      <c r="F9" s="11"/>
    </row>
    <row r="10" customFormat="false" ht="15.75" hidden="false" customHeight="true" outlineLevel="0" collapsed="false">
      <c r="A10" s="12" t="s">
        <v>201</v>
      </c>
      <c r="B10" s="21" t="n">
        <v>2500</v>
      </c>
      <c r="C10" s="21" t="n">
        <v>10000</v>
      </c>
      <c r="D10" s="13"/>
      <c r="E10" s="13"/>
      <c r="F10" s="13"/>
    </row>
    <row r="11" customFormat="false" ht="15.75" hidden="false" customHeight="true" outlineLevel="0" collapsed="false">
      <c r="A11" s="10" t="s">
        <v>202</v>
      </c>
      <c r="B11" s="20" t="n">
        <v>2000</v>
      </c>
      <c r="C11" s="20" t="n">
        <v>7500</v>
      </c>
      <c r="D11" s="11"/>
      <c r="E11" s="11"/>
      <c r="F11" s="11"/>
    </row>
    <row r="12" customFormat="false" ht="15.75" hidden="false" customHeight="true" outlineLevel="0" collapsed="false">
      <c r="A12" s="12" t="s">
        <v>203</v>
      </c>
      <c r="B12" s="21" t="n">
        <v>2000</v>
      </c>
      <c r="C12" s="21" t="n">
        <v>7500</v>
      </c>
      <c r="D12" s="13"/>
      <c r="E12" s="13"/>
      <c r="F12" s="13"/>
    </row>
    <row r="13" customFormat="false" ht="15.75" hidden="false" customHeight="true" outlineLevel="0" collapsed="false">
      <c r="A13" s="10" t="s">
        <v>420</v>
      </c>
      <c r="B13" s="20" t="n">
        <v>7500</v>
      </c>
      <c r="C13" s="20" t="n">
        <v>25000</v>
      </c>
      <c r="D13" s="11"/>
      <c r="E13" s="11"/>
      <c r="F13" s="11"/>
    </row>
    <row r="14" customFormat="false" ht="7.5" hidden="false" customHeight="true" outlineLevel="0" collapsed="false">
      <c r="A14" s="5"/>
      <c r="B14" s="5"/>
      <c r="C14" s="5"/>
      <c r="D14" s="5"/>
      <c r="E14" s="5"/>
      <c r="F14" s="5"/>
      <c r="G14" s="5"/>
      <c r="H14" s="5"/>
    </row>
    <row r="15" customFormat="false" ht="19.5" hidden="false" customHeight="true" outlineLevel="0" collapsed="false">
      <c r="A15" s="19" t="s">
        <v>421</v>
      </c>
      <c r="B15" s="19"/>
      <c r="C15" s="19"/>
      <c r="D15" s="19"/>
      <c r="E15" s="19"/>
      <c r="F15" s="19"/>
    </row>
    <row r="16" customFormat="false" ht="31.5" hidden="false" customHeight="true" outlineLevel="0" collapsed="false">
      <c r="A16" s="9" t="s">
        <v>63</v>
      </c>
      <c r="B16" s="9" t="s">
        <v>238</v>
      </c>
      <c r="C16" s="9" t="s">
        <v>239</v>
      </c>
      <c r="D16" s="9" t="s">
        <v>240</v>
      </c>
      <c r="E16" s="9" t="s">
        <v>69</v>
      </c>
      <c r="F16" s="9"/>
    </row>
    <row r="17" customFormat="false" ht="15.75" hidden="false" customHeight="true" outlineLevel="0" collapsed="false">
      <c r="A17" s="10" t="s">
        <v>422</v>
      </c>
      <c r="B17" s="20" t="n">
        <v>5000</v>
      </c>
      <c r="C17" s="20" t="n">
        <v>20000</v>
      </c>
      <c r="D17" s="11" t="s">
        <v>92</v>
      </c>
      <c r="E17" s="11"/>
      <c r="F17" s="11"/>
    </row>
    <row r="18" customFormat="false" ht="15.75" hidden="false" customHeight="true" outlineLevel="0" collapsed="false">
      <c r="A18" s="12" t="s">
        <v>423</v>
      </c>
      <c r="B18" s="21" t="n">
        <v>10000</v>
      </c>
      <c r="C18" s="21" t="n">
        <v>50000</v>
      </c>
      <c r="D18" s="13" t="s">
        <v>92</v>
      </c>
      <c r="E18" s="13"/>
      <c r="F18" s="13"/>
    </row>
    <row r="19" customFormat="false" ht="7.5" hidden="false" customHeight="true" outlineLevel="0" collapsed="false">
      <c r="A19" s="5"/>
      <c r="B19" s="5"/>
      <c r="C19" s="5"/>
      <c r="D19" s="5"/>
      <c r="E19" s="5"/>
      <c r="F19" s="5"/>
      <c r="G19" s="5"/>
      <c r="H19" s="5"/>
    </row>
    <row r="20" customFormat="false" ht="18" hidden="false" customHeight="true" outlineLevel="0" collapsed="false">
      <c r="A20" s="26" t="s">
        <v>424</v>
      </c>
      <c r="B20" s="26"/>
      <c r="C20" s="26"/>
      <c r="D20" s="26"/>
      <c r="E20" s="26"/>
      <c r="F20" s="26"/>
    </row>
    <row r="21" customFormat="false" ht="15" hidden="false" customHeight="true" outlineLevel="0" collapsed="false">
      <c r="A21" s="27" t="s">
        <v>425</v>
      </c>
      <c r="B21" s="27"/>
      <c r="C21" s="27"/>
      <c r="D21" s="27"/>
      <c r="E21" s="27"/>
      <c r="F21" s="27"/>
    </row>
    <row r="22" customFormat="false" ht="15" hidden="false" customHeight="true" outlineLevel="0" collapsed="false">
      <c r="A22" s="27" t="s">
        <v>426</v>
      </c>
      <c r="B22" s="27"/>
      <c r="C22" s="27"/>
      <c r="D22" s="27"/>
      <c r="E22" s="27"/>
      <c r="F22" s="27"/>
    </row>
    <row r="23" customFormat="false" ht="15" hidden="false" customHeight="true" outlineLevel="0" collapsed="false">
      <c r="A23" s="27" t="s">
        <v>427</v>
      </c>
      <c r="B23" s="27"/>
      <c r="C23" s="27"/>
      <c r="D23" s="27"/>
      <c r="E23" s="27"/>
      <c r="F23" s="27"/>
    </row>
    <row r="24" customFormat="false" ht="15.75" hidden="false" customHeight="true" outlineLevel="0" collapsed="false">
      <c r="A24" s="28" t="s">
        <v>208</v>
      </c>
      <c r="B24" s="28"/>
      <c r="C24" s="28"/>
      <c r="D24" s="28"/>
      <c r="E24" s="28"/>
      <c r="F24" s="28"/>
    </row>
  </sheetData>
  <mergeCells count="12">
    <mergeCell ref="A1:F1"/>
    <mergeCell ref="A2:F2"/>
    <mergeCell ref="A3:F3"/>
    <mergeCell ref="A5:F5"/>
    <mergeCell ref="A14:H14"/>
    <mergeCell ref="A15:F15"/>
    <mergeCell ref="A19:H19"/>
    <mergeCell ref="A20:F20"/>
    <mergeCell ref="A21:F21"/>
    <mergeCell ref="A22:F22"/>
    <mergeCell ref="A23:F23"/>
    <mergeCell ref="A24:F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6" min="2" style="1" width="22"/>
  </cols>
  <sheetData>
    <row r="1" customFormat="false" ht="30" hidden="false" customHeight="true" outlineLevel="0" collapsed="false">
      <c r="A1" s="16" t="s">
        <v>59</v>
      </c>
      <c r="B1" s="16"/>
      <c r="C1" s="16"/>
      <c r="D1" s="16"/>
      <c r="E1" s="16"/>
      <c r="F1" s="16"/>
    </row>
    <row r="2" customFormat="false" ht="24" hidden="false" customHeight="true" outlineLevel="0" collapsed="false">
      <c r="A2" s="17" t="s">
        <v>428</v>
      </c>
      <c r="B2" s="17"/>
      <c r="C2" s="17"/>
      <c r="D2" s="17"/>
      <c r="E2" s="17"/>
      <c r="F2" s="17"/>
    </row>
    <row r="3" customFormat="false" ht="18" hidden="false" customHeight="true" outlineLevel="0" collapsed="false">
      <c r="A3" s="18" t="s">
        <v>429</v>
      </c>
      <c r="B3" s="18"/>
      <c r="C3" s="18"/>
      <c r="D3" s="18"/>
      <c r="E3" s="18"/>
      <c r="F3" s="18"/>
    </row>
    <row r="5" customFormat="false" ht="19.5" hidden="false" customHeight="true" outlineLevel="0" collapsed="false">
      <c r="A5" s="19" t="s">
        <v>430</v>
      </c>
      <c r="B5" s="19"/>
      <c r="C5" s="19"/>
      <c r="D5" s="19"/>
      <c r="E5" s="19"/>
      <c r="F5" s="19"/>
    </row>
    <row r="6" customFormat="false" ht="31.5" hidden="false" customHeight="true" outlineLevel="0" collapsed="false">
      <c r="A6" s="9" t="s">
        <v>311</v>
      </c>
      <c r="B6" s="9" t="s">
        <v>238</v>
      </c>
      <c r="C6" s="9" t="s">
        <v>239</v>
      </c>
      <c r="D6" s="9" t="s">
        <v>431</v>
      </c>
      <c r="E6" s="9" t="s">
        <v>69</v>
      </c>
      <c r="F6" s="9"/>
    </row>
    <row r="7" customFormat="false" ht="15.75" hidden="false" customHeight="true" outlineLevel="0" collapsed="false">
      <c r="A7" s="10" t="s">
        <v>432</v>
      </c>
      <c r="B7" s="20" t="n">
        <v>7500</v>
      </c>
      <c r="C7" s="20" t="n">
        <v>15000</v>
      </c>
      <c r="D7" s="22" t="s">
        <v>109</v>
      </c>
      <c r="E7" s="11"/>
      <c r="F7" s="11"/>
    </row>
    <row r="8" customFormat="false" ht="15.75" hidden="false" customHeight="true" outlineLevel="0" collapsed="false">
      <c r="A8" s="12" t="s">
        <v>433</v>
      </c>
      <c r="B8" s="21" t="n">
        <v>15000</v>
      </c>
      <c r="C8" s="21" t="n">
        <v>35000</v>
      </c>
      <c r="D8" s="23" t="s">
        <v>109</v>
      </c>
      <c r="E8" s="13"/>
      <c r="F8" s="13"/>
    </row>
    <row r="9" customFormat="false" ht="15.75" hidden="false" customHeight="true" outlineLevel="0" collapsed="false">
      <c r="A9" s="10" t="s">
        <v>434</v>
      </c>
      <c r="B9" s="20" t="n">
        <v>20000</v>
      </c>
      <c r="C9" s="20" t="n">
        <v>50000</v>
      </c>
      <c r="D9" s="22" t="s">
        <v>109</v>
      </c>
      <c r="E9" s="11"/>
      <c r="F9" s="11"/>
    </row>
    <row r="10" customFormat="false" ht="15.75" hidden="false" customHeight="true" outlineLevel="0" collapsed="false">
      <c r="A10" s="12" t="s">
        <v>435</v>
      </c>
      <c r="B10" s="21" t="n">
        <v>35000</v>
      </c>
      <c r="C10" s="21" t="n">
        <v>100000</v>
      </c>
      <c r="D10" s="23" t="s">
        <v>109</v>
      </c>
      <c r="E10" s="13" t="s">
        <v>436</v>
      </c>
      <c r="F10" s="13"/>
    </row>
    <row r="11" customFormat="false" ht="15.75" hidden="false" customHeight="true" outlineLevel="0" collapsed="false">
      <c r="A11" s="10" t="s">
        <v>437</v>
      </c>
      <c r="B11" s="20" t="n">
        <v>15000</v>
      </c>
      <c r="C11" s="20" t="n">
        <v>50000</v>
      </c>
      <c r="D11" s="22" t="s">
        <v>109</v>
      </c>
      <c r="E11" s="11"/>
      <c r="F11" s="11"/>
    </row>
    <row r="12" customFormat="false" ht="15.75" hidden="false" customHeight="true" outlineLevel="0" collapsed="false">
      <c r="A12" s="12" t="s">
        <v>438</v>
      </c>
      <c r="B12" s="21" t="n">
        <v>10000</v>
      </c>
      <c r="C12" s="21" t="n">
        <v>25000</v>
      </c>
      <c r="D12" s="23" t="s">
        <v>109</v>
      </c>
      <c r="E12" s="13" t="s">
        <v>439</v>
      </c>
      <c r="F12" s="13"/>
    </row>
    <row r="13" customFormat="false" ht="15.75" hidden="false" customHeight="true" outlineLevel="0" collapsed="false">
      <c r="A13" s="10" t="s">
        <v>440</v>
      </c>
      <c r="B13" s="20" t="n">
        <v>7500</v>
      </c>
      <c r="C13" s="20" t="n">
        <v>20000</v>
      </c>
      <c r="D13" s="22" t="s">
        <v>109</v>
      </c>
      <c r="E13" s="11"/>
      <c r="F13" s="11"/>
    </row>
    <row r="14" customFormat="false" ht="15.75" hidden="false" customHeight="true" outlineLevel="0" collapsed="false">
      <c r="A14" s="12" t="s">
        <v>441</v>
      </c>
      <c r="B14" s="21" t="n">
        <v>10000</v>
      </c>
      <c r="C14" s="21" t="n">
        <v>30000</v>
      </c>
      <c r="D14" s="23" t="s">
        <v>109</v>
      </c>
      <c r="E14" s="13"/>
      <c r="F14" s="13"/>
    </row>
    <row r="15" customFormat="false" ht="7.5" hidden="false" customHeight="true" outlineLevel="0" collapsed="false">
      <c r="A15" s="5"/>
      <c r="B15" s="5"/>
      <c r="C15" s="5"/>
      <c r="D15" s="5"/>
      <c r="E15" s="5"/>
      <c r="F15" s="5"/>
      <c r="G15" s="5"/>
      <c r="H15" s="5"/>
    </row>
    <row r="16" customFormat="false" ht="19.5" hidden="false" customHeight="true" outlineLevel="0" collapsed="false">
      <c r="A16" s="19" t="s">
        <v>442</v>
      </c>
      <c r="B16" s="19"/>
      <c r="C16" s="19"/>
      <c r="D16" s="19"/>
      <c r="E16" s="19"/>
      <c r="F16" s="19"/>
    </row>
    <row r="17" customFormat="false" ht="31.5" hidden="false" customHeight="true" outlineLevel="0" collapsed="false">
      <c r="A17" s="9" t="s">
        <v>443</v>
      </c>
      <c r="B17" s="9" t="s">
        <v>444</v>
      </c>
      <c r="C17" s="9" t="s">
        <v>69</v>
      </c>
      <c r="D17" s="9"/>
      <c r="E17" s="9"/>
      <c r="F17" s="9"/>
    </row>
    <row r="18" customFormat="false" ht="15.75" hidden="false" customHeight="true" outlineLevel="0" collapsed="false">
      <c r="A18" s="10" t="s">
        <v>445</v>
      </c>
      <c r="B18" s="11" t="s">
        <v>446</v>
      </c>
      <c r="C18" s="11" t="s">
        <v>447</v>
      </c>
      <c r="D18" s="11"/>
      <c r="E18" s="11"/>
      <c r="F18" s="11"/>
    </row>
    <row r="19" customFormat="false" ht="15.75" hidden="false" customHeight="true" outlineLevel="0" collapsed="false">
      <c r="A19" s="12" t="s">
        <v>448</v>
      </c>
      <c r="B19" s="13" t="s">
        <v>446</v>
      </c>
      <c r="C19" s="13"/>
      <c r="D19" s="13"/>
      <c r="E19" s="13"/>
      <c r="F19" s="13"/>
    </row>
    <row r="20" customFormat="false" ht="15.75" hidden="false" customHeight="true" outlineLevel="0" collapsed="false">
      <c r="A20" s="10" t="s">
        <v>449</v>
      </c>
      <c r="B20" s="11" t="s">
        <v>446</v>
      </c>
      <c r="C20" s="11"/>
      <c r="D20" s="11"/>
      <c r="E20" s="11"/>
      <c r="F20" s="11"/>
    </row>
    <row r="21" customFormat="false" ht="15.75" hidden="false" customHeight="true" outlineLevel="0" collapsed="false">
      <c r="A21" s="12" t="s">
        <v>450</v>
      </c>
      <c r="B21" s="13" t="s">
        <v>451</v>
      </c>
      <c r="C21" s="13" t="s">
        <v>452</v>
      </c>
      <c r="D21" s="13"/>
      <c r="E21" s="13"/>
      <c r="F21" s="13"/>
    </row>
    <row r="22" customFormat="false" ht="15.75" hidden="false" customHeight="true" outlineLevel="0" collapsed="false">
      <c r="A22" s="10" t="s">
        <v>453</v>
      </c>
      <c r="B22" s="11" t="s">
        <v>454</v>
      </c>
      <c r="C22" s="11" t="s">
        <v>455</v>
      </c>
      <c r="D22" s="11"/>
      <c r="E22" s="11"/>
      <c r="F22" s="11"/>
    </row>
    <row r="23" customFormat="false" ht="15.75" hidden="false" customHeight="true" outlineLevel="0" collapsed="false">
      <c r="A23" s="12" t="s">
        <v>456</v>
      </c>
      <c r="B23" s="13" t="s">
        <v>457</v>
      </c>
      <c r="C23" s="13" t="s">
        <v>458</v>
      </c>
      <c r="D23" s="13"/>
      <c r="E23" s="13"/>
      <c r="F23" s="13"/>
    </row>
    <row r="24" customFormat="false" ht="7.5" hidden="false" customHeight="true" outlineLevel="0" collapsed="false">
      <c r="A24" s="5"/>
      <c r="B24" s="5"/>
      <c r="C24" s="5"/>
      <c r="D24" s="5"/>
      <c r="E24" s="5"/>
      <c r="F24" s="5"/>
      <c r="G24" s="5"/>
      <c r="H24" s="5"/>
    </row>
    <row r="25" customFormat="false" ht="18" hidden="false" customHeight="true" outlineLevel="0" collapsed="false">
      <c r="A25" s="26" t="s">
        <v>459</v>
      </c>
      <c r="B25" s="26"/>
      <c r="C25" s="26"/>
      <c r="D25" s="26"/>
      <c r="E25" s="26"/>
      <c r="F25" s="26"/>
    </row>
    <row r="26" customFormat="false" ht="15" hidden="false" customHeight="true" outlineLevel="0" collapsed="false">
      <c r="A26" s="27" t="s">
        <v>460</v>
      </c>
      <c r="B26" s="27"/>
      <c r="C26" s="27"/>
      <c r="D26" s="27"/>
      <c r="E26" s="27"/>
      <c r="F26" s="27"/>
    </row>
    <row r="27" customFormat="false" ht="15" hidden="false" customHeight="true" outlineLevel="0" collapsed="false">
      <c r="A27" s="27" t="s">
        <v>461</v>
      </c>
      <c r="B27" s="27"/>
      <c r="C27" s="27"/>
      <c r="D27" s="27"/>
      <c r="E27" s="27"/>
      <c r="F27" s="27"/>
    </row>
    <row r="28" customFormat="false" ht="15" hidden="false" customHeight="true" outlineLevel="0" collapsed="false">
      <c r="A28" s="27" t="s">
        <v>462</v>
      </c>
      <c r="B28" s="27"/>
      <c r="C28" s="27"/>
      <c r="D28" s="27"/>
      <c r="E28" s="27"/>
      <c r="F28" s="27"/>
    </row>
    <row r="29" customFormat="false" ht="15.75" hidden="false" customHeight="true" outlineLevel="0" collapsed="false">
      <c r="A29" s="28" t="s">
        <v>208</v>
      </c>
      <c r="B29" s="28"/>
      <c r="C29" s="28"/>
      <c r="D29" s="28"/>
      <c r="E29" s="28"/>
      <c r="F29" s="28"/>
    </row>
  </sheetData>
  <mergeCells count="12">
    <mergeCell ref="A1:F1"/>
    <mergeCell ref="A2:F2"/>
    <mergeCell ref="A3:F3"/>
    <mergeCell ref="A5:F5"/>
    <mergeCell ref="A15:H15"/>
    <mergeCell ref="A16:F16"/>
    <mergeCell ref="A24:H24"/>
    <mergeCell ref="A25:F25"/>
    <mergeCell ref="A26:F26"/>
    <mergeCell ref="A27:F27"/>
    <mergeCell ref="A28:F28"/>
    <mergeCell ref="A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6" min="2" style="1" width="22"/>
  </cols>
  <sheetData>
    <row r="1" customFormat="false" ht="30" hidden="false" customHeight="true" outlineLevel="0" collapsed="false">
      <c r="A1" s="16" t="s">
        <v>59</v>
      </c>
      <c r="B1" s="16"/>
      <c r="C1" s="16"/>
      <c r="D1" s="16"/>
      <c r="E1" s="16"/>
      <c r="F1" s="16"/>
    </row>
    <row r="2" customFormat="false" ht="24" hidden="false" customHeight="true" outlineLevel="0" collapsed="false">
      <c r="A2" s="17" t="s">
        <v>463</v>
      </c>
      <c r="B2" s="17"/>
      <c r="C2" s="17"/>
      <c r="D2" s="17"/>
      <c r="E2" s="17"/>
      <c r="F2" s="17"/>
    </row>
    <row r="3" customFormat="false" ht="18" hidden="false" customHeight="true" outlineLevel="0" collapsed="false">
      <c r="A3" s="18" t="s">
        <v>464</v>
      </c>
      <c r="B3" s="18"/>
      <c r="C3" s="18"/>
      <c r="D3" s="18"/>
      <c r="E3" s="18"/>
      <c r="F3" s="18"/>
    </row>
    <row r="5" customFormat="false" ht="19.5" hidden="false" customHeight="true" outlineLevel="0" collapsed="false">
      <c r="A5" s="19" t="s">
        <v>465</v>
      </c>
      <c r="B5" s="19"/>
      <c r="C5" s="19"/>
      <c r="D5" s="19"/>
      <c r="E5" s="19"/>
      <c r="F5" s="19"/>
    </row>
    <row r="6" customFormat="false" ht="31.5" hidden="false" customHeight="true" outlineLevel="0" collapsed="false">
      <c r="A6" s="9" t="s">
        <v>466</v>
      </c>
      <c r="B6" s="9" t="s">
        <v>238</v>
      </c>
      <c r="C6" s="9" t="s">
        <v>239</v>
      </c>
      <c r="D6" s="9" t="s">
        <v>69</v>
      </c>
      <c r="E6" s="9"/>
      <c r="F6" s="9"/>
    </row>
    <row r="7" customFormat="false" ht="15.75" hidden="false" customHeight="true" outlineLevel="0" collapsed="false">
      <c r="A7" s="10" t="s">
        <v>131</v>
      </c>
      <c r="B7" s="22" t="s">
        <v>187</v>
      </c>
      <c r="C7" s="22" t="s">
        <v>187</v>
      </c>
      <c r="D7" s="11" t="s">
        <v>467</v>
      </c>
      <c r="E7" s="11"/>
      <c r="F7" s="11"/>
    </row>
    <row r="8" customFormat="false" ht="15.75" hidden="false" customHeight="true" outlineLevel="0" collapsed="false">
      <c r="A8" s="12" t="s">
        <v>468</v>
      </c>
      <c r="B8" s="21" t="n">
        <v>2500</v>
      </c>
      <c r="C8" s="21" t="n">
        <v>7500</v>
      </c>
      <c r="D8" s="13" t="s">
        <v>469</v>
      </c>
      <c r="E8" s="13"/>
      <c r="F8" s="13"/>
    </row>
    <row r="9" customFormat="false" ht="15.75" hidden="false" customHeight="true" outlineLevel="0" collapsed="false">
      <c r="A9" s="10" t="s">
        <v>470</v>
      </c>
      <c r="B9" s="20" t="n">
        <v>2500</v>
      </c>
      <c r="C9" s="20" t="n">
        <v>10000</v>
      </c>
      <c r="D9" s="11" t="s">
        <v>469</v>
      </c>
      <c r="E9" s="11"/>
      <c r="F9" s="11"/>
    </row>
    <row r="10" customFormat="false" ht="15.75" hidden="false" customHeight="true" outlineLevel="0" collapsed="false">
      <c r="A10" s="12" t="s">
        <v>471</v>
      </c>
      <c r="B10" s="21" t="n">
        <v>3500</v>
      </c>
      <c r="C10" s="21" t="n">
        <v>12500</v>
      </c>
      <c r="D10" s="13" t="s">
        <v>469</v>
      </c>
      <c r="E10" s="13"/>
      <c r="F10" s="13"/>
    </row>
    <row r="11" customFormat="false" ht="7.5" hidden="false" customHeight="true" outlineLevel="0" collapsed="false">
      <c r="A11" s="5"/>
      <c r="B11" s="5"/>
      <c r="C11" s="5"/>
      <c r="D11" s="5"/>
      <c r="E11" s="5"/>
      <c r="F11" s="5"/>
      <c r="G11" s="5"/>
      <c r="H11" s="5"/>
    </row>
    <row r="12" customFormat="false" ht="19.5" hidden="false" customHeight="true" outlineLevel="0" collapsed="false">
      <c r="A12" s="19" t="s">
        <v>472</v>
      </c>
      <c r="B12" s="19"/>
      <c r="C12" s="19"/>
      <c r="D12" s="19"/>
      <c r="E12" s="19"/>
      <c r="F12" s="19"/>
    </row>
    <row r="13" customFormat="false" ht="31.5" hidden="false" customHeight="true" outlineLevel="0" collapsed="false">
      <c r="A13" s="9" t="s">
        <v>466</v>
      </c>
      <c r="B13" s="9" t="s">
        <v>238</v>
      </c>
      <c r="C13" s="9" t="s">
        <v>239</v>
      </c>
      <c r="D13" s="9" t="s">
        <v>431</v>
      </c>
      <c r="E13" s="9" t="s">
        <v>69</v>
      </c>
      <c r="F13" s="9"/>
    </row>
    <row r="14" customFormat="false" ht="15.75" hidden="false" customHeight="true" outlineLevel="0" collapsed="false">
      <c r="A14" s="10" t="s">
        <v>473</v>
      </c>
      <c r="B14" s="20" t="n">
        <v>10000</v>
      </c>
      <c r="C14" s="20" t="n">
        <v>30000</v>
      </c>
      <c r="D14" s="22" t="s">
        <v>109</v>
      </c>
      <c r="E14" s="11"/>
      <c r="F14" s="11"/>
    </row>
    <row r="15" customFormat="false" ht="15.75" hidden="false" customHeight="true" outlineLevel="0" collapsed="false">
      <c r="A15" s="12" t="s">
        <v>474</v>
      </c>
      <c r="B15" s="21" t="n">
        <v>10000</v>
      </c>
      <c r="C15" s="21" t="n">
        <v>30000</v>
      </c>
      <c r="D15" s="23" t="s">
        <v>109</v>
      </c>
      <c r="E15" s="13"/>
      <c r="F15" s="13"/>
    </row>
    <row r="16" customFormat="false" ht="7.5" hidden="false" customHeight="true" outlineLevel="0" collapsed="false">
      <c r="A16" s="5"/>
      <c r="B16" s="5"/>
      <c r="C16" s="5"/>
      <c r="D16" s="5"/>
      <c r="E16" s="5"/>
      <c r="F16" s="5"/>
      <c r="G16" s="5"/>
      <c r="H16" s="5"/>
    </row>
    <row r="17" customFormat="false" ht="19.5" hidden="false" customHeight="true" outlineLevel="0" collapsed="false">
      <c r="A17" s="19" t="s">
        <v>475</v>
      </c>
      <c r="B17" s="19"/>
      <c r="C17" s="19"/>
      <c r="D17" s="19"/>
      <c r="E17" s="19"/>
      <c r="F17" s="19"/>
    </row>
    <row r="18" customFormat="false" ht="31.5" hidden="false" customHeight="true" outlineLevel="0" collapsed="false">
      <c r="A18" s="9" t="s">
        <v>466</v>
      </c>
      <c r="B18" s="9" t="s">
        <v>238</v>
      </c>
      <c r="C18" s="9" t="s">
        <v>239</v>
      </c>
      <c r="D18" s="9" t="s">
        <v>69</v>
      </c>
      <c r="E18" s="9"/>
      <c r="F18" s="9"/>
    </row>
    <row r="19" customFormat="false" ht="15.75" hidden="false" customHeight="true" outlineLevel="0" collapsed="false">
      <c r="A19" s="10" t="s">
        <v>476</v>
      </c>
      <c r="B19" s="20" t="n">
        <v>15000</v>
      </c>
      <c r="C19" s="20" t="n">
        <v>50000</v>
      </c>
      <c r="D19" s="11"/>
      <c r="E19" s="11"/>
      <c r="F19" s="11"/>
    </row>
    <row r="20" customFormat="false" ht="15.75" hidden="false" customHeight="true" outlineLevel="0" collapsed="false">
      <c r="A20" s="12" t="s">
        <v>477</v>
      </c>
      <c r="B20" s="21" t="n">
        <v>5000</v>
      </c>
      <c r="C20" s="21" t="n">
        <v>20000</v>
      </c>
      <c r="D20" s="13" t="s">
        <v>478</v>
      </c>
      <c r="E20" s="13"/>
      <c r="F20" s="13"/>
    </row>
    <row r="21" customFormat="false" ht="15.75" hidden="false" customHeight="true" outlineLevel="0" collapsed="false">
      <c r="A21" s="10" t="s">
        <v>479</v>
      </c>
      <c r="B21" s="20" t="n">
        <v>10000</v>
      </c>
      <c r="C21" s="20" t="n">
        <v>50000</v>
      </c>
      <c r="D21" s="11" t="s">
        <v>480</v>
      </c>
      <c r="E21" s="11"/>
      <c r="F21" s="11"/>
    </row>
    <row r="22" customFormat="false" ht="7.5" hidden="false" customHeight="true" outlineLevel="0" collapsed="false">
      <c r="A22" s="5"/>
      <c r="B22" s="5"/>
      <c r="C22" s="5"/>
      <c r="D22" s="5"/>
      <c r="E22" s="5"/>
      <c r="F22" s="5"/>
      <c r="G22" s="5"/>
      <c r="H22" s="5"/>
    </row>
    <row r="23" customFormat="false" ht="18" hidden="false" customHeight="true" outlineLevel="0" collapsed="false">
      <c r="A23" s="26" t="s">
        <v>481</v>
      </c>
      <c r="B23" s="26"/>
      <c r="C23" s="26"/>
      <c r="D23" s="26"/>
      <c r="E23" s="26"/>
      <c r="F23" s="26"/>
    </row>
    <row r="24" customFormat="false" ht="15" hidden="false" customHeight="true" outlineLevel="0" collapsed="false">
      <c r="A24" s="27" t="s">
        <v>482</v>
      </c>
      <c r="B24" s="27"/>
      <c r="C24" s="27"/>
      <c r="D24" s="27"/>
      <c r="E24" s="27"/>
      <c r="F24" s="27"/>
    </row>
    <row r="25" customFormat="false" ht="15" hidden="false" customHeight="true" outlineLevel="0" collapsed="false">
      <c r="A25" s="27" t="s">
        <v>483</v>
      </c>
      <c r="B25" s="27"/>
      <c r="C25" s="27"/>
      <c r="D25" s="27"/>
      <c r="E25" s="27"/>
      <c r="F25" s="27"/>
    </row>
    <row r="26" customFormat="false" ht="15" hidden="false" customHeight="true" outlineLevel="0" collapsed="false">
      <c r="A26" s="27" t="s">
        <v>484</v>
      </c>
      <c r="B26" s="27"/>
      <c r="C26" s="27"/>
      <c r="D26" s="27"/>
      <c r="E26" s="27"/>
      <c r="F26" s="27"/>
    </row>
    <row r="27" customFormat="false" ht="15.75" hidden="false" customHeight="true" outlineLevel="0" collapsed="false">
      <c r="A27" s="28" t="s">
        <v>208</v>
      </c>
      <c r="B27" s="28"/>
      <c r="C27" s="28"/>
      <c r="D27" s="28"/>
      <c r="E27" s="28"/>
      <c r="F27" s="28"/>
    </row>
  </sheetData>
  <mergeCells count="14">
    <mergeCell ref="A1:F1"/>
    <mergeCell ref="A2:F2"/>
    <mergeCell ref="A3:F3"/>
    <mergeCell ref="A5:F5"/>
    <mergeCell ref="A11:H11"/>
    <mergeCell ref="A12:F12"/>
    <mergeCell ref="A16:H16"/>
    <mergeCell ref="A17:F17"/>
    <mergeCell ref="A22:H22"/>
    <mergeCell ref="A23:F23"/>
    <mergeCell ref="A24:F24"/>
    <mergeCell ref="A25:F25"/>
    <mergeCell ref="A26:F26"/>
    <mergeCell ref="A27:F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6" min="2" style="1" width="22"/>
  </cols>
  <sheetData>
    <row r="1" customFormat="false" ht="30" hidden="false" customHeight="true" outlineLevel="0" collapsed="false">
      <c r="A1" s="16" t="s">
        <v>59</v>
      </c>
      <c r="B1" s="16"/>
      <c r="C1" s="16"/>
      <c r="D1" s="16"/>
      <c r="E1" s="16"/>
      <c r="F1" s="16"/>
    </row>
    <row r="2" customFormat="false" ht="24" hidden="false" customHeight="true" outlineLevel="0" collapsed="false">
      <c r="A2" s="17" t="s">
        <v>485</v>
      </c>
      <c r="B2" s="17"/>
      <c r="C2" s="17"/>
      <c r="D2" s="17"/>
      <c r="E2" s="17"/>
      <c r="F2" s="17"/>
    </row>
    <row r="3" customFormat="false" ht="18" hidden="false" customHeight="true" outlineLevel="0" collapsed="false">
      <c r="A3" s="18" t="s">
        <v>486</v>
      </c>
      <c r="B3" s="18"/>
      <c r="C3" s="18"/>
      <c r="D3" s="18"/>
      <c r="E3" s="18"/>
      <c r="F3" s="18"/>
    </row>
    <row r="5" customFormat="false" ht="19.5" hidden="false" customHeight="true" outlineLevel="0" collapsed="false">
      <c r="A5" s="19" t="s">
        <v>487</v>
      </c>
      <c r="B5" s="19"/>
      <c r="C5" s="19"/>
      <c r="D5" s="19"/>
      <c r="E5" s="19"/>
      <c r="F5" s="19"/>
    </row>
    <row r="6" customFormat="false" ht="31.5" hidden="false" customHeight="true" outlineLevel="0" collapsed="false">
      <c r="A6" s="9" t="s">
        <v>488</v>
      </c>
      <c r="B6" s="9" t="s">
        <v>489</v>
      </c>
      <c r="C6" s="9" t="s">
        <v>82</v>
      </c>
      <c r="D6" s="9" t="s">
        <v>490</v>
      </c>
      <c r="E6" s="9" t="s">
        <v>491</v>
      </c>
      <c r="F6" s="9" t="s">
        <v>69</v>
      </c>
    </row>
    <row r="7" customFormat="false" ht="15.75" hidden="false" customHeight="true" outlineLevel="0" collapsed="false">
      <c r="A7" s="10" t="s">
        <v>492</v>
      </c>
      <c r="B7" s="11" t="s">
        <v>493</v>
      </c>
      <c r="C7" s="22" t="s">
        <v>187</v>
      </c>
      <c r="D7" s="11" t="s">
        <v>494</v>
      </c>
      <c r="E7" s="11" t="s">
        <v>495</v>
      </c>
      <c r="F7" s="22" t="s">
        <v>496</v>
      </c>
    </row>
    <row r="8" customFormat="false" ht="15.75" hidden="false" customHeight="true" outlineLevel="0" collapsed="false">
      <c r="A8" s="12" t="s">
        <v>497</v>
      </c>
      <c r="B8" s="13" t="s">
        <v>498</v>
      </c>
      <c r="C8" s="13" t="s">
        <v>499</v>
      </c>
      <c r="D8" s="13" t="s">
        <v>500</v>
      </c>
      <c r="E8" s="13" t="s">
        <v>501</v>
      </c>
      <c r="F8" s="13"/>
    </row>
    <row r="9" customFormat="false" ht="15.75" hidden="false" customHeight="true" outlineLevel="0" collapsed="false">
      <c r="A9" s="10" t="s">
        <v>502</v>
      </c>
      <c r="B9" s="11" t="s">
        <v>503</v>
      </c>
      <c r="C9" s="11" t="s">
        <v>504</v>
      </c>
      <c r="D9" s="11" t="s">
        <v>500</v>
      </c>
      <c r="E9" s="11" t="s">
        <v>501</v>
      </c>
      <c r="F9" s="11"/>
    </row>
    <row r="10" customFormat="false" ht="15.75" hidden="false" customHeight="true" outlineLevel="0" collapsed="false">
      <c r="A10" s="12" t="s">
        <v>505</v>
      </c>
      <c r="B10" s="13" t="s">
        <v>506</v>
      </c>
      <c r="C10" s="13" t="s">
        <v>507</v>
      </c>
      <c r="D10" s="13" t="s">
        <v>508</v>
      </c>
      <c r="E10" s="13" t="s">
        <v>501</v>
      </c>
      <c r="F10" s="13"/>
    </row>
    <row r="11" customFormat="false" ht="15.75" hidden="false" customHeight="true" outlineLevel="0" collapsed="false">
      <c r="A11" s="10" t="s">
        <v>509</v>
      </c>
      <c r="B11" s="11" t="s">
        <v>510</v>
      </c>
      <c r="C11" s="11" t="s">
        <v>284</v>
      </c>
      <c r="D11" s="11" t="s">
        <v>511</v>
      </c>
      <c r="E11" s="11" t="s">
        <v>512</v>
      </c>
      <c r="F11" s="11" t="s">
        <v>513</v>
      </c>
    </row>
    <row r="12" customFormat="false" ht="7.5" hidden="false" customHeight="true" outlineLevel="0" collapsed="false">
      <c r="A12" s="5"/>
      <c r="B12" s="5"/>
      <c r="C12" s="5"/>
      <c r="D12" s="5"/>
      <c r="E12" s="5"/>
      <c r="F12" s="5"/>
      <c r="G12" s="5"/>
      <c r="H12" s="5"/>
    </row>
    <row r="13" customFormat="false" ht="19.5" hidden="false" customHeight="true" outlineLevel="0" collapsed="false">
      <c r="A13" s="19" t="s">
        <v>514</v>
      </c>
      <c r="B13" s="19"/>
      <c r="C13" s="19"/>
      <c r="D13" s="19"/>
      <c r="E13" s="19"/>
      <c r="F13" s="19"/>
    </row>
    <row r="14" customFormat="false" ht="31.5" hidden="false" customHeight="true" outlineLevel="0" collapsed="false">
      <c r="A14" s="9" t="s">
        <v>515</v>
      </c>
      <c r="B14" s="9" t="s">
        <v>361</v>
      </c>
      <c r="C14" s="9" t="s">
        <v>362</v>
      </c>
      <c r="D14" s="9" t="s">
        <v>69</v>
      </c>
      <c r="E14" s="9"/>
      <c r="F14" s="9"/>
    </row>
    <row r="15" customFormat="false" ht="15.75" hidden="false" customHeight="true" outlineLevel="0" collapsed="false">
      <c r="A15" s="10" t="s">
        <v>244</v>
      </c>
      <c r="B15" s="20" t="n">
        <v>8000</v>
      </c>
      <c r="C15" s="20" t="n">
        <v>20000</v>
      </c>
      <c r="D15" s="11" t="s">
        <v>516</v>
      </c>
      <c r="E15" s="11"/>
      <c r="F15" s="11"/>
    </row>
    <row r="16" customFormat="false" ht="15.75" hidden="false" customHeight="true" outlineLevel="0" collapsed="false">
      <c r="A16" s="12" t="s">
        <v>517</v>
      </c>
      <c r="B16" s="13" t="s">
        <v>284</v>
      </c>
      <c r="C16" s="13" t="s">
        <v>284</v>
      </c>
      <c r="D16" s="13" t="s">
        <v>518</v>
      </c>
      <c r="E16" s="13"/>
      <c r="F16" s="13"/>
    </row>
    <row r="17" customFormat="false" ht="15.75" hidden="false" customHeight="true" outlineLevel="0" collapsed="false">
      <c r="A17" s="10" t="s">
        <v>519</v>
      </c>
      <c r="B17" s="11" t="s">
        <v>284</v>
      </c>
      <c r="C17" s="11" t="s">
        <v>284</v>
      </c>
      <c r="D17" s="11" t="s">
        <v>520</v>
      </c>
      <c r="E17" s="11"/>
      <c r="F17" s="11"/>
    </row>
    <row r="18" customFormat="false" ht="15.75" hidden="false" customHeight="true" outlineLevel="0" collapsed="false">
      <c r="A18" s="12" t="s">
        <v>521</v>
      </c>
      <c r="B18" s="13" t="s">
        <v>284</v>
      </c>
      <c r="C18" s="13" t="s">
        <v>284</v>
      </c>
      <c r="D18" s="13" t="s">
        <v>522</v>
      </c>
      <c r="E18" s="13"/>
      <c r="F18" s="13"/>
    </row>
    <row r="19" customFormat="false" ht="7.5" hidden="false" customHeight="true" outlineLevel="0" collapsed="false">
      <c r="A19" s="5"/>
      <c r="B19" s="5"/>
      <c r="C19" s="5"/>
      <c r="D19" s="5"/>
      <c r="E19" s="5"/>
      <c r="F19" s="5"/>
      <c r="G19" s="5"/>
      <c r="H19" s="5"/>
    </row>
    <row r="20" customFormat="false" ht="18" hidden="false" customHeight="true" outlineLevel="0" collapsed="false">
      <c r="A20" s="26" t="s">
        <v>523</v>
      </c>
      <c r="B20" s="26"/>
      <c r="C20" s="26"/>
      <c r="D20" s="26"/>
      <c r="E20" s="26"/>
      <c r="F20" s="26"/>
    </row>
    <row r="21" customFormat="false" ht="15" hidden="false" customHeight="true" outlineLevel="0" collapsed="false">
      <c r="A21" s="27" t="s">
        <v>524</v>
      </c>
      <c r="B21" s="27"/>
      <c r="C21" s="27"/>
      <c r="D21" s="27"/>
      <c r="E21" s="27"/>
      <c r="F21" s="27"/>
    </row>
    <row r="22" customFormat="false" ht="15" hidden="false" customHeight="true" outlineLevel="0" collapsed="false">
      <c r="A22" s="27" t="s">
        <v>525</v>
      </c>
      <c r="B22" s="27"/>
      <c r="C22" s="27"/>
      <c r="D22" s="27"/>
      <c r="E22" s="27"/>
      <c r="F22" s="27"/>
    </row>
    <row r="23" customFormat="false" ht="15" hidden="false" customHeight="true" outlineLevel="0" collapsed="false">
      <c r="A23" s="27" t="s">
        <v>526</v>
      </c>
      <c r="B23" s="27"/>
      <c r="C23" s="27"/>
      <c r="D23" s="27"/>
      <c r="E23" s="27"/>
      <c r="F23" s="27"/>
    </row>
    <row r="24" customFormat="false" ht="15.75" hidden="false" customHeight="true" outlineLevel="0" collapsed="false">
      <c r="A24" s="28" t="s">
        <v>208</v>
      </c>
      <c r="B24" s="28"/>
      <c r="C24" s="28"/>
      <c r="D24" s="28"/>
      <c r="E24" s="28"/>
      <c r="F24" s="28"/>
    </row>
  </sheetData>
  <mergeCells count="12">
    <mergeCell ref="A1:F1"/>
    <mergeCell ref="A2:F2"/>
    <mergeCell ref="A3:F3"/>
    <mergeCell ref="A5:F5"/>
    <mergeCell ref="A12:H12"/>
    <mergeCell ref="A13:F13"/>
    <mergeCell ref="A19:H19"/>
    <mergeCell ref="A20:F20"/>
    <mergeCell ref="A21:F21"/>
    <mergeCell ref="A22:F22"/>
    <mergeCell ref="A23:F23"/>
    <mergeCell ref="A24:F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6" min="2" style="1" width="22"/>
  </cols>
  <sheetData>
    <row r="1" customFormat="false" ht="30" hidden="false" customHeight="true" outlineLevel="0" collapsed="false">
      <c r="A1" s="16" t="s">
        <v>59</v>
      </c>
      <c r="B1" s="16"/>
      <c r="C1" s="16"/>
      <c r="D1" s="16"/>
      <c r="E1" s="16"/>
      <c r="F1" s="16"/>
    </row>
    <row r="2" customFormat="false" ht="24" hidden="false" customHeight="true" outlineLevel="0" collapsed="false">
      <c r="A2" s="17" t="s">
        <v>527</v>
      </c>
      <c r="B2" s="17"/>
      <c r="C2" s="17"/>
      <c r="D2" s="17"/>
      <c r="E2" s="17"/>
      <c r="F2" s="17"/>
    </row>
    <row r="3" customFormat="false" ht="18" hidden="false" customHeight="true" outlineLevel="0" collapsed="false">
      <c r="A3" s="18" t="s">
        <v>528</v>
      </c>
      <c r="B3" s="18"/>
      <c r="C3" s="18"/>
      <c r="D3" s="18"/>
      <c r="E3" s="18"/>
      <c r="F3" s="18"/>
    </row>
    <row r="5" customFormat="false" ht="19.5" hidden="false" customHeight="true" outlineLevel="0" collapsed="false">
      <c r="A5" s="19" t="s">
        <v>529</v>
      </c>
      <c r="B5" s="19"/>
      <c r="C5" s="19"/>
      <c r="D5" s="19"/>
      <c r="E5" s="19"/>
      <c r="F5" s="19"/>
    </row>
    <row r="6" customFormat="false" ht="31.5" hidden="false" customHeight="true" outlineLevel="0" collapsed="false">
      <c r="A6" s="9" t="s">
        <v>515</v>
      </c>
      <c r="B6" s="9" t="s">
        <v>530</v>
      </c>
      <c r="C6" s="9" t="s">
        <v>531</v>
      </c>
      <c r="D6" s="9" t="s">
        <v>532</v>
      </c>
      <c r="E6" s="9" t="s">
        <v>533</v>
      </c>
      <c r="F6" s="9" t="s">
        <v>69</v>
      </c>
    </row>
    <row r="7" customFormat="false" ht="15.75" hidden="false" customHeight="true" outlineLevel="0" collapsed="false">
      <c r="A7" s="10" t="s">
        <v>534</v>
      </c>
      <c r="B7" s="11" t="s">
        <v>535</v>
      </c>
      <c r="C7" s="11" t="s">
        <v>536</v>
      </c>
      <c r="D7" s="11" t="s">
        <v>537</v>
      </c>
      <c r="E7" s="11" t="s">
        <v>284</v>
      </c>
      <c r="F7" s="11" t="s">
        <v>538</v>
      </c>
    </row>
    <row r="8" customFormat="false" ht="15.75" hidden="false" customHeight="true" outlineLevel="0" collapsed="false">
      <c r="A8" s="12" t="s">
        <v>539</v>
      </c>
      <c r="B8" s="13" t="s">
        <v>540</v>
      </c>
      <c r="C8" s="13" t="s">
        <v>541</v>
      </c>
      <c r="D8" s="13" t="s">
        <v>542</v>
      </c>
      <c r="E8" s="13" t="s">
        <v>284</v>
      </c>
      <c r="F8" s="13"/>
    </row>
    <row r="9" customFormat="false" ht="15.75" hidden="false" customHeight="true" outlineLevel="0" collapsed="false">
      <c r="A9" s="10" t="s">
        <v>543</v>
      </c>
      <c r="B9" s="22" t="s">
        <v>187</v>
      </c>
      <c r="C9" s="22" t="s">
        <v>187</v>
      </c>
      <c r="D9" s="22" t="s">
        <v>187</v>
      </c>
      <c r="E9" s="11" t="s">
        <v>284</v>
      </c>
      <c r="F9" s="11" t="s">
        <v>544</v>
      </c>
    </row>
    <row r="10" customFormat="false" ht="15.75" hidden="false" customHeight="true" outlineLevel="0" collapsed="false">
      <c r="A10" s="12" t="s">
        <v>545</v>
      </c>
      <c r="B10" s="24" t="s">
        <v>123</v>
      </c>
      <c r="C10" s="23" t="s">
        <v>187</v>
      </c>
      <c r="D10" s="23" t="s">
        <v>187</v>
      </c>
      <c r="E10" s="13" t="s">
        <v>284</v>
      </c>
      <c r="F10" s="13"/>
    </row>
    <row r="11" customFormat="false" ht="15.75" hidden="false" customHeight="true" outlineLevel="0" collapsed="false">
      <c r="A11" s="10" t="s">
        <v>546</v>
      </c>
      <c r="B11" s="11" t="s">
        <v>547</v>
      </c>
      <c r="C11" s="11" t="s">
        <v>547</v>
      </c>
      <c r="D11" s="11" t="s">
        <v>288</v>
      </c>
      <c r="E11" s="11" t="s">
        <v>284</v>
      </c>
      <c r="F11" s="11"/>
    </row>
    <row r="12" customFormat="false" ht="15.75" hidden="false" customHeight="true" outlineLevel="0" collapsed="false">
      <c r="A12" s="12" t="s">
        <v>548</v>
      </c>
      <c r="B12" s="24" t="s">
        <v>123</v>
      </c>
      <c r="C12" s="13" t="s">
        <v>547</v>
      </c>
      <c r="D12" s="13" t="s">
        <v>549</v>
      </c>
      <c r="E12" s="13" t="s">
        <v>284</v>
      </c>
      <c r="F12" s="13"/>
    </row>
    <row r="13" customFormat="false" ht="7.5" hidden="false" customHeight="true" outlineLevel="0" collapsed="false">
      <c r="A13" s="5"/>
      <c r="B13" s="5"/>
      <c r="C13" s="5"/>
      <c r="D13" s="5"/>
      <c r="E13" s="5"/>
      <c r="F13" s="5"/>
      <c r="G13" s="5"/>
      <c r="H13" s="5"/>
    </row>
    <row r="14" customFormat="false" ht="19.5" hidden="false" customHeight="true" outlineLevel="0" collapsed="false">
      <c r="A14" s="19" t="s">
        <v>550</v>
      </c>
      <c r="B14" s="19"/>
      <c r="C14" s="19"/>
      <c r="D14" s="19"/>
      <c r="E14" s="19"/>
      <c r="F14" s="19"/>
    </row>
    <row r="15" customFormat="false" ht="31.5" hidden="false" customHeight="true" outlineLevel="0" collapsed="false">
      <c r="A15" s="9" t="s">
        <v>515</v>
      </c>
      <c r="B15" s="9" t="s">
        <v>281</v>
      </c>
      <c r="C15" s="9" t="s">
        <v>551</v>
      </c>
      <c r="D15" s="9" t="s">
        <v>69</v>
      </c>
      <c r="E15" s="9"/>
      <c r="F15" s="9"/>
    </row>
    <row r="16" customFormat="false" ht="15.75" hidden="false" customHeight="true" outlineLevel="0" collapsed="false">
      <c r="A16" s="10" t="s">
        <v>552</v>
      </c>
      <c r="B16" s="34" t="n">
        <v>0.08</v>
      </c>
      <c r="C16" s="11" t="s">
        <v>553</v>
      </c>
      <c r="D16" s="11" t="s">
        <v>554</v>
      </c>
      <c r="E16" s="11"/>
      <c r="F16" s="11"/>
    </row>
    <row r="17" customFormat="false" ht="15.75" hidden="false" customHeight="true" outlineLevel="0" collapsed="false">
      <c r="A17" s="12" t="s">
        <v>555</v>
      </c>
      <c r="B17" s="35" t="n">
        <v>0.003</v>
      </c>
      <c r="C17" s="13" t="s">
        <v>556</v>
      </c>
      <c r="D17" s="13" t="s">
        <v>557</v>
      </c>
      <c r="E17" s="13"/>
      <c r="F17" s="13"/>
    </row>
    <row r="18" customFormat="false" ht="15.75" hidden="false" customHeight="true" outlineLevel="0" collapsed="false">
      <c r="A18" s="10" t="s">
        <v>558</v>
      </c>
      <c r="B18" s="34" t="n">
        <v>0.01</v>
      </c>
      <c r="C18" s="11" t="s">
        <v>559</v>
      </c>
      <c r="D18" s="11"/>
      <c r="E18" s="11"/>
      <c r="F18" s="11"/>
    </row>
    <row r="19" customFormat="false" ht="15.75" hidden="false" customHeight="true" outlineLevel="0" collapsed="false">
      <c r="A19" s="12" t="s">
        <v>560</v>
      </c>
      <c r="B19" s="35" t="n">
        <v>0.05</v>
      </c>
      <c r="C19" s="13" t="s">
        <v>561</v>
      </c>
      <c r="D19" s="13"/>
      <c r="E19" s="13"/>
      <c r="F19" s="13"/>
    </row>
    <row r="20" customFormat="false" ht="15.75" hidden="false" customHeight="true" outlineLevel="0" collapsed="false">
      <c r="A20" s="10" t="s">
        <v>562</v>
      </c>
      <c r="B20" s="34" t="n">
        <v>0.05</v>
      </c>
      <c r="C20" s="11" t="s">
        <v>563</v>
      </c>
      <c r="D20" s="11"/>
      <c r="E20" s="11"/>
      <c r="F20" s="11"/>
    </row>
    <row r="21" customFormat="false" ht="15.75" hidden="false" customHeight="true" outlineLevel="0" collapsed="false">
      <c r="A21" s="12" t="s">
        <v>564</v>
      </c>
      <c r="B21" s="35" t="n">
        <v>0.02</v>
      </c>
      <c r="C21" s="13" t="s">
        <v>553</v>
      </c>
      <c r="D21" s="13" t="s">
        <v>565</v>
      </c>
      <c r="E21" s="13"/>
      <c r="F21" s="13"/>
    </row>
    <row r="22" customFormat="false" ht="15.75" hidden="false" customHeight="true" outlineLevel="0" collapsed="false">
      <c r="A22" s="10" t="s">
        <v>566</v>
      </c>
      <c r="B22" s="34" t="n">
        <v>0.1</v>
      </c>
      <c r="C22" s="11" t="s">
        <v>567</v>
      </c>
      <c r="D22" s="11" t="s">
        <v>568</v>
      </c>
      <c r="E22" s="11"/>
      <c r="F22" s="11"/>
    </row>
    <row r="23" customFormat="false" ht="15.75" hidden="false" customHeight="true" outlineLevel="0" collapsed="false">
      <c r="A23" s="12" t="s">
        <v>569</v>
      </c>
      <c r="B23" s="13" t="s">
        <v>284</v>
      </c>
      <c r="C23" s="13" t="s">
        <v>284</v>
      </c>
      <c r="D23" s="13" t="s">
        <v>570</v>
      </c>
      <c r="E23" s="13"/>
      <c r="F23" s="13"/>
    </row>
    <row r="24" customFormat="false" ht="7.5" hidden="false" customHeight="true" outlineLevel="0" collapsed="false">
      <c r="A24" s="5"/>
      <c r="B24" s="5"/>
      <c r="C24" s="5"/>
      <c r="D24" s="5"/>
      <c r="E24" s="5"/>
      <c r="F24" s="5"/>
      <c r="G24" s="5"/>
      <c r="H24" s="5"/>
    </row>
    <row r="25" customFormat="false" ht="18" hidden="false" customHeight="true" outlineLevel="0" collapsed="false">
      <c r="A25" s="26" t="s">
        <v>571</v>
      </c>
      <c r="B25" s="26"/>
      <c r="C25" s="26"/>
      <c r="D25" s="26"/>
      <c r="E25" s="26"/>
      <c r="F25" s="26"/>
    </row>
    <row r="26" customFormat="false" ht="15" hidden="false" customHeight="true" outlineLevel="0" collapsed="false">
      <c r="A26" s="27" t="s">
        <v>572</v>
      </c>
      <c r="B26" s="27"/>
      <c r="C26" s="27"/>
      <c r="D26" s="27"/>
      <c r="E26" s="27"/>
      <c r="F26" s="27"/>
    </row>
    <row r="27" customFormat="false" ht="15" hidden="false" customHeight="true" outlineLevel="0" collapsed="false">
      <c r="A27" s="27" t="s">
        <v>573</v>
      </c>
      <c r="B27" s="27"/>
      <c r="C27" s="27"/>
      <c r="D27" s="27"/>
      <c r="E27" s="27"/>
      <c r="F27" s="27"/>
    </row>
    <row r="28" customFormat="false" ht="15" hidden="false" customHeight="true" outlineLevel="0" collapsed="false">
      <c r="A28" s="27" t="s">
        <v>574</v>
      </c>
      <c r="B28" s="27"/>
      <c r="C28" s="27"/>
      <c r="D28" s="27"/>
      <c r="E28" s="27"/>
      <c r="F28" s="27"/>
    </row>
    <row r="29" customFormat="false" ht="15.75" hidden="false" customHeight="true" outlineLevel="0" collapsed="false">
      <c r="A29" s="28" t="s">
        <v>208</v>
      </c>
      <c r="B29" s="28"/>
      <c r="C29" s="28"/>
      <c r="D29" s="28"/>
      <c r="E29" s="28"/>
      <c r="F29" s="28"/>
    </row>
  </sheetData>
  <mergeCells count="12">
    <mergeCell ref="A1:F1"/>
    <mergeCell ref="A2:F2"/>
    <mergeCell ref="A3:F3"/>
    <mergeCell ref="A5:F5"/>
    <mergeCell ref="A13:H13"/>
    <mergeCell ref="A14:F14"/>
    <mergeCell ref="A24:H24"/>
    <mergeCell ref="A25:F25"/>
    <mergeCell ref="A26:F26"/>
    <mergeCell ref="A27:F27"/>
    <mergeCell ref="A28:F28"/>
    <mergeCell ref="A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18"/>
    <col collapsed="false" customWidth="true" hidden="false" outlineLevel="0" max="6" min="3" style="1" width="22"/>
  </cols>
  <sheetData>
    <row r="1" customFormat="false" ht="30" hidden="false" customHeight="true" outlineLevel="0" collapsed="false">
      <c r="A1" s="16" t="s">
        <v>59</v>
      </c>
      <c r="B1" s="16"/>
      <c r="C1" s="16"/>
      <c r="D1" s="16"/>
      <c r="E1" s="16"/>
      <c r="F1" s="16"/>
    </row>
    <row r="2" customFormat="false" ht="24" hidden="false" customHeight="true" outlineLevel="0" collapsed="false">
      <c r="A2" s="17" t="s">
        <v>575</v>
      </c>
      <c r="B2" s="17"/>
      <c r="C2" s="17"/>
      <c r="D2" s="17"/>
      <c r="E2" s="17"/>
      <c r="F2" s="17"/>
    </row>
    <row r="3" customFormat="false" ht="18" hidden="false" customHeight="true" outlineLevel="0" collapsed="false">
      <c r="A3" s="18" t="s">
        <v>576</v>
      </c>
      <c r="B3" s="18"/>
      <c r="C3" s="18"/>
      <c r="D3" s="18"/>
      <c r="E3" s="18"/>
      <c r="F3" s="18"/>
    </row>
    <row r="5" customFormat="false" ht="19.5" hidden="false" customHeight="true" outlineLevel="0" collapsed="false">
      <c r="A5" s="19" t="s">
        <v>577</v>
      </c>
      <c r="B5" s="19"/>
      <c r="C5" s="19"/>
      <c r="D5" s="19"/>
      <c r="E5" s="19"/>
      <c r="F5" s="19"/>
    </row>
    <row r="6" customFormat="false" ht="31.5" hidden="false" customHeight="true" outlineLevel="0" collapsed="false">
      <c r="A6" s="9" t="s">
        <v>578</v>
      </c>
      <c r="B6" s="9" t="s">
        <v>579</v>
      </c>
      <c r="C6" s="9" t="s">
        <v>580</v>
      </c>
      <c r="D6" s="9" t="s">
        <v>581</v>
      </c>
      <c r="E6" s="9" t="s">
        <v>582</v>
      </c>
      <c r="F6" s="9" t="s">
        <v>69</v>
      </c>
    </row>
    <row r="7" customFormat="false" ht="15.75" hidden="false" customHeight="true" outlineLevel="0" collapsed="false">
      <c r="A7" s="10" t="s">
        <v>583</v>
      </c>
      <c r="B7" s="11" t="s">
        <v>540</v>
      </c>
      <c r="C7" s="20" t="n">
        <v>20000</v>
      </c>
      <c r="D7" s="20" t="n">
        <v>40000</v>
      </c>
      <c r="E7" s="11" t="s">
        <v>584</v>
      </c>
      <c r="F7" s="11" t="s">
        <v>585</v>
      </c>
    </row>
    <row r="8" customFormat="false" ht="15.75" hidden="false" customHeight="true" outlineLevel="0" collapsed="false">
      <c r="A8" s="12" t="s">
        <v>586</v>
      </c>
      <c r="B8" s="13" t="s">
        <v>540</v>
      </c>
      <c r="C8" s="21" t="n">
        <v>50000</v>
      </c>
      <c r="D8" s="21" t="n">
        <v>100000</v>
      </c>
      <c r="E8" s="13" t="s">
        <v>587</v>
      </c>
      <c r="F8" s="13"/>
    </row>
    <row r="9" customFormat="false" ht="15.75" hidden="false" customHeight="true" outlineLevel="0" collapsed="false">
      <c r="A9" s="10" t="s">
        <v>588</v>
      </c>
      <c r="B9" s="11" t="s">
        <v>589</v>
      </c>
      <c r="C9" s="20" t="n">
        <v>100000</v>
      </c>
      <c r="D9" s="20" t="n">
        <v>250000</v>
      </c>
      <c r="E9" s="11" t="s">
        <v>590</v>
      </c>
      <c r="F9" s="11"/>
    </row>
    <row r="10" customFormat="false" ht="15.75" hidden="false" customHeight="true" outlineLevel="0" collapsed="false">
      <c r="A10" s="12" t="s">
        <v>591</v>
      </c>
      <c r="B10" s="13" t="s">
        <v>592</v>
      </c>
      <c r="C10" s="21" t="n">
        <v>250000</v>
      </c>
      <c r="D10" s="21" t="n">
        <v>750000</v>
      </c>
      <c r="E10" s="13" t="s">
        <v>593</v>
      </c>
      <c r="F10" s="13" t="s">
        <v>594</v>
      </c>
    </row>
    <row r="11" customFormat="false" ht="7.5" hidden="false" customHeight="true" outlineLevel="0" collapsed="false">
      <c r="A11" s="5"/>
      <c r="B11" s="5"/>
      <c r="C11" s="5"/>
      <c r="D11" s="5"/>
      <c r="E11" s="5"/>
      <c r="F11" s="5"/>
      <c r="G11" s="5"/>
      <c r="H11" s="5"/>
    </row>
    <row r="12" customFormat="false" ht="18" hidden="false" customHeight="true" outlineLevel="0" collapsed="false">
      <c r="A12" s="26" t="s">
        <v>595</v>
      </c>
      <c r="B12" s="26"/>
      <c r="C12" s="26"/>
      <c r="D12" s="26"/>
      <c r="E12" s="26"/>
      <c r="F12" s="26"/>
    </row>
    <row r="13" customFormat="false" ht="15" hidden="false" customHeight="true" outlineLevel="0" collapsed="false">
      <c r="A13" s="27" t="s">
        <v>596</v>
      </c>
      <c r="B13" s="27"/>
      <c r="C13" s="27"/>
      <c r="D13" s="27"/>
      <c r="E13" s="27"/>
      <c r="F13" s="27"/>
    </row>
    <row r="14" customFormat="false" ht="15" hidden="false" customHeight="true" outlineLevel="0" collapsed="false">
      <c r="A14" s="27" t="s">
        <v>597</v>
      </c>
      <c r="B14" s="27"/>
      <c r="C14" s="27"/>
      <c r="D14" s="27"/>
      <c r="E14" s="27"/>
      <c r="F14" s="27"/>
    </row>
    <row r="15" customFormat="false" ht="15" hidden="false" customHeight="true" outlineLevel="0" collapsed="false">
      <c r="A15" s="27" t="s">
        <v>598</v>
      </c>
      <c r="B15" s="27"/>
      <c r="C15" s="27"/>
      <c r="D15" s="27"/>
      <c r="E15" s="27"/>
      <c r="F15" s="27"/>
    </row>
    <row r="16" customFormat="false" ht="7.5" hidden="false" customHeight="true" outlineLevel="0" collapsed="false">
      <c r="A16" s="5"/>
      <c r="B16" s="5"/>
      <c r="C16" s="5"/>
      <c r="D16" s="5"/>
      <c r="E16" s="5"/>
      <c r="F16" s="5"/>
    </row>
    <row r="17" customFormat="false" ht="18" hidden="false" customHeight="true" outlineLevel="0" collapsed="false">
      <c r="A17" s="26" t="s">
        <v>599</v>
      </c>
      <c r="B17" s="26"/>
      <c r="C17" s="26"/>
      <c r="D17" s="26"/>
      <c r="E17" s="26"/>
      <c r="F17" s="26"/>
    </row>
    <row r="18" customFormat="false" ht="15" hidden="false" customHeight="true" outlineLevel="0" collapsed="false">
      <c r="A18" s="27" t="s">
        <v>600</v>
      </c>
      <c r="B18" s="27"/>
      <c r="C18" s="27"/>
      <c r="D18" s="27"/>
      <c r="E18" s="27"/>
      <c r="F18" s="27"/>
    </row>
    <row r="19" customFormat="false" ht="15" hidden="false" customHeight="true" outlineLevel="0" collapsed="false">
      <c r="A19" s="27" t="s">
        <v>601</v>
      </c>
      <c r="B19" s="27"/>
      <c r="C19" s="27"/>
      <c r="D19" s="27"/>
      <c r="E19" s="27"/>
      <c r="F19" s="27"/>
    </row>
    <row r="20" customFormat="false" ht="15" hidden="false" customHeight="true" outlineLevel="0" collapsed="false">
      <c r="A20" s="27" t="s">
        <v>602</v>
      </c>
      <c r="B20" s="27"/>
      <c r="C20" s="27"/>
      <c r="D20" s="27"/>
      <c r="E20" s="27"/>
      <c r="F20" s="27"/>
    </row>
    <row r="21" customFormat="false" ht="7.5" hidden="false" customHeight="true" outlineLevel="0" collapsed="false">
      <c r="A21" s="5"/>
      <c r="B21" s="5"/>
      <c r="C21" s="5"/>
      <c r="D21" s="5"/>
      <c r="E21" s="5"/>
      <c r="F21" s="5"/>
    </row>
    <row r="22" customFormat="false" ht="18" hidden="false" customHeight="true" outlineLevel="0" collapsed="false">
      <c r="A22" s="26" t="s">
        <v>603</v>
      </c>
      <c r="B22" s="26"/>
      <c r="C22" s="26"/>
      <c r="D22" s="26"/>
      <c r="E22" s="26"/>
      <c r="F22" s="26"/>
    </row>
    <row r="23" customFormat="false" ht="15" hidden="false" customHeight="true" outlineLevel="0" collapsed="false">
      <c r="A23" s="27" t="s">
        <v>604</v>
      </c>
      <c r="B23" s="27"/>
      <c r="C23" s="27"/>
      <c r="D23" s="27"/>
      <c r="E23" s="27"/>
      <c r="F23" s="27"/>
    </row>
    <row r="24" customFormat="false" ht="15" hidden="false" customHeight="true" outlineLevel="0" collapsed="false">
      <c r="A24" s="27" t="s">
        <v>605</v>
      </c>
      <c r="B24" s="27"/>
      <c r="C24" s="27"/>
      <c r="D24" s="27"/>
      <c r="E24" s="27"/>
      <c r="F24" s="27"/>
    </row>
    <row r="25" customFormat="false" ht="15" hidden="false" customHeight="true" outlineLevel="0" collapsed="false">
      <c r="A25" s="27" t="s">
        <v>606</v>
      </c>
      <c r="B25" s="27"/>
      <c r="C25" s="27"/>
      <c r="D25" s="27"/>
      <c r="E25" s="27"/>
      <c r="F25" s="27"/>
    </row>
    <row r="26" customFormat="false" ht="7.5" hidden="false" customHeight="true" outlineLevel="0" collapsed="false">
      <c r="A26" s="5"/>
      <c r="B26" s="5"/>
      <c r="C26" s="5"/>
      <c r="D26" s="5"/>
      <c r="E26" s="5"/>
      <c r="F26" s="5"/>
    </row>
    <row r="27" customFormat="false" ht="18" hidden="false" customHeight="true" outlineLevel="0" collapsed="false">
      <c r="A27" s="26" t="s">
        <v>607</v>
      </c>
      <c r="B27" s="26"/>
      <c r="C27" s="26"/>
      <c r="D27" s="26"/>
      <c r="E27" s="26"/>
      <c r="F27" s="26"/>
    </row>
    <row r="28" customFormat="false" ht="15" hidden="false" customHeight="true" outlineLevel="0" collapsed="false">
      <c r="A28" s="27" t="s">
        <v>608</v>
      </c>
      <c r="B28" s="27"/>
      <c r="C28" s="27"/>
      <c r="D28" s="27"/>
      <c r="E28" s="27"/>
      <c r="F28" s="27"/>
    </row>
    <row r="29" customFormat="false" ht="15" hidden="false" customHeight="true" outlineLevel="0" collapsed="false">
      <c r="A29" s="27" t="s">
        <v>609</v>
      </c>
      <c r="B29" s="27"/>
      <c r="C29" s="27"/>
      <c r="D29" s="27"/>
      <c r="E29" s="27"/>
      <c r="F29" s="27"/>
    </row>
    <row r="30" customFormat="false" ht="15" hidden="false" customHeight="true" outlineLevel="0" collapsed="false">
      <c r="A30" s="27" t="s">
        <v>610</v>
      </c>
      <c r="B30" s="27"/>
      <c r="C30" s="27"/>
      <c r="D30" s="27"/>
      <c r="E30" s="27"/>
      <c r="F30" s="27"/>
    </row>
    <row r="31" customFormat="false" ht="7.5" hidden="false" customHeight="true" outlineLevel="0" collapsed="false">
      <c r="A31" s="5"/>
      <c r="B31" s="5"/>
      <c r="C31" s="5"/>
      <c r="D31" s="5"/>
      <c r="E31" s="5"/>
      <c r="F31" s="5"/>
    </row>
    <row r="32" customFormat="false" ht="15.75" hidden="false" customHeight="true" outlineLevel="0" collapsed="false">
      <c r="A32" s="28" t="s">
        <v>611</v>
      </c>
      <c r="B32" s="28"/>
      <c r="C32" s="28"/>
      <c r="D32" s="28"/>
      <c r="E32" s="28"/>
      <c r="F32" s="28"/>
    </row>
  </sheetData>
  <mergeCells count="26">
    <mergeCell ref="A1:F1"/>
    <mergeCell ref="A2:F2"/>
    <mergeCell ref="A3:F3"/>
    <mergeCell ref="A5:F5"/>
    <mergeCell ref="A11:H11"/>
    <mergeCell ref="A12:F12"/>
    <mergeCell ref="A13:F13"/>
    <mergeCell ref="A14:F14"/>
    <mergeCell ref="A15:F15"/>
    <mergeCell ref="A16:F16"/>
    <mergeCell ref="A17:F17"/>
    <mergeCell ref="A18:F18"/>
    <mergeCell ref="A19:F19"/>
    <mergeCell ref="A20:F20"/>
    <mergeCell ref="A21:F21"/>
    <mergeCell ref="A22:F22"/>
    <mergeCell ref="A23:F23"/>
    <mergeCell ref="A24:F24"/>
    <mergeCell ref="A25:F25"/>
    <mergeCell ref="A26:F26"/>
    <mergeCell ref="A27:F27"/>
    <mergeCell ref="A28:F28"/>
    <mergeCell ref="A29:F29"/>
    <mergeCell ref="A30:F30"/>
    <mergeCell ref="A31:F31"/>
    <mergeCell ref="A32:F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0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20"/>
    <col collapsed="false" customWidth="true" hidden="false" outlineLevel="0" max="4" min="4" style="1" width="24"/>
    <col collapsed="false" customWidth="true" hidden="false" outlineLevel="0" max="5" min="5" style="1" width="4"/>
    <col collapsed="false" customWidth="true" hidden="false" outlineLevel="0" max="6" min="6" style="1" width="16"/>
    <col collapsed="false" customWidth="true" hidden="false" outlineLevel="0" max="7" min="7" style="1" width="4"/>
    <col collapsed="false" customWidth="true" hidden="false" outlineLevel="0" max="8" min="8" style="1" width="16"/>
    <col collapsed="false" customWidth="true" hidden="false" outlineLevel="0" max="9" min="9" style="1" width="4"/>
    <col collapsed="false" customWidth="true" hidden="false" outlineLevel="0" max="10" min="10" style="1" width="20"/>
    <col collapsed="false" customWidth="true" hidden="false" outlineLevel="0" max="11" min="11" style="1" width="4"/>
  </cols>
  <sheetData>
    <row r="1" customFormat="false" ht="33.75" hidden="false" customHeight="true" outlineLevel="0" collapsed="false">
      <c r="A1" s="36" t="s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</row>
    <row r="2" customFormat="false" ht="21.75" hidden="false" customHeight="true" outlineLevel="0" collapsed="false">
      <c r="A2" s="37" t="s">
        <v>612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customFormat="false" ht="15.75" hidden="false" customHeight="true" outlineLevel="0" collapsed="false">
      <c r="A3" s="38" t="s">
        <v>613</v>
      </c>
      <c r="B3" s="38"/>
      <c r="C3" s="38"/>
      <c r="D3" s="38"/>
      <c r="E3" s="38"/>
      <c r="F3" s="38"/>
      <c r="G3" s="38"/>
      <c r="H3" s="38"/>
      <c r="I3" s="38"/>
      <c r="J3" s="38"/>
      <c r="K3" s="38"/>
    </row>
    <row r="4" customFormat="false" ht="6" hidden="false" customHeight="true" outlineLevel="0" collapsed="false">
      <c r="A4" s="5"/>
      <c r="B4" s="5"/>
      <c r="C4" s="5"/>
      <c r="D4" s="5"/>
      <c r="E4" s="5"/>
      <c r="F4" s="5"/>
      <c r="G4" s="5"/>
      <c r="H4" s="5"/>
      <c r="I4" s="5"/>
      <c r="J4" s="5"/>
      <c r="K4" s="5"/>
    </row>
    <row r="5" customFormat="false" ht="31.5" hidden="false" customHeight="true" outlineLevel="0" collapsed="false">
      <c r="A5" s="39"/>
      <c r="B5" s="39" t="s">
        <v>614</v>
      </c>
      <c r="C5" s="39" t="s">
        <v>615</v>
      </c>
      <c r="D5" s="39" t="s">
        <v>616</v>
      </c>
      <c r="E5" s="39"/>
      <c r="F5" s="39" t="s">
        <v>617</v>
      </c>
      <c r="G5" s="39"/>
      <c r="H5" s="39" t="s">
        <v>618</v>
      </c>
      <c r="I5" s="39"/>
      <c r="J5" s="39" t="s">
        <v>619</v>
      </c>
      <c r="K5" s="39"/>
    </row>
    <row r="6" customFormat="false" ht="13.5" hidden="false" customHeight="true" outlineLevel="0" collapsed="false">
      <c r="A6" s="40" t="s">
        <v>620</v>
      </c>
      <c r="B6" s="40"/>
      <c r="C6" s="40"/>
      <c r="D6" s="40"/>
      <c r="E6" s="40"/>
      <c r="F6" s="40"/>
      <c r="G6" s="40"/>
      <c r="H6" s="40"/>
      <c r="I6" s="40"/>
      <c r="J6" s="40"/>
      <c r="K6" s="40"/>
    </row>
    <row r="7" customFormat="false" ht="19.5" hidden="false" customHeight="true" outlineLevel="0" collapsed="false">
      <c r="A7" s="41" t="s">
        <v>621</v>
      </c>
      <c r="B7" s="41"/>
      <c r="C7" s="41"/>
      <c r="D7" s="41"/>
      <c r="E7" s="41"/>
      <c r="F7" s="41"/>
      <c r="G7" s="41"/>
      <c r="H7" s="41"/>
      <c r="I7" s="41"/>
      <c r="J7" s="41"/>
      <c r="K7" s="41"/>
    </row>
    <row r="8" customFormat="false" ht="18" hidden="false" customHeight="true" outlineLevel="0" collapsed="false">
      <c r="A8" s="42" t="s">
        <v>622</v>
      </c>
      <c r="B8" s="43" t="s">
        <v>623</v>
      </c>
      <c r="C8" s="43"/>
      <c r="D8" s="44"/>
      <c r="E8" s="44"/>
      <c r="F8" s="45"/>
      <c r="G8" s="45"/>
      <c r="H8" s="45"/>
      <c r="I8" s="45"/>
      <c r="J8" s="45"/>
      <c r="K8" s="45"/>
    </row>
    <row r="9" customFormat="false" ht="18" hidden="false" customHeight="true" outlineLevel="0" collapsed="false">
      <c r="A9" s="42" t="s">
        <v>624</v>
      </c>
      <c r="B9" s="43" t="s">
        <v>625</v>
      </c>
      <c r="C9" s="43"/>
      <c r="D9" s="44"/>
      <c r="E9" s="44"/>
      <c r="F9" s="45"/>
      <c r="G9" s="45"/>
      <c r="H9" s="45"/>
      <c r="I9" s="45"/>
      <c r="J9" s="45"/>
      <c r="K9" s="45"/>
    </row>
    <row r="10" customFormat="false" ht="18" hidden="false" customHeight="true" outlineLevel="0" collapsed="false">
      <c r="A10" s="42" t="s">
        <v>626</v>
      </c>
      <c r="B10" s="43" t="s">
        <v>627</v>
      </c>
      <c r="C10" s="43"/>
      <c r="D10" s="44"/>
      <c r="E10" s="44"/>
      <c r="F10" s="45"/>
      <c r="G10" s="45"/>
      <c r="H10" s="45"/>
      <c r="I10" s="45"/>
      <c r="J10" s="45"/>
      <c r="K10" s="45"/>
    </row>
    <row r="11" customFormat="false" ht="18" hidden="false" customHeight="true" outlineLevel="0" collapsed="false">
      <c r="A11" s="42" t="s">
        <v>628</v>
      </c>
      <c r="B11" s="43" t="s">
        <v>629</v>
      </c>
      <c r="C11" s="43"/>
      <c r="D11" s="44"/>
      <c r="E11" s="44"/>
      <c r="F11" s="45"/>
      <c r="G11" s="45"/>
      <c r="H11" s="45"/>
      <c r="I11" s="45"/>
      <c r="J11" s="45"/>
      <c r="K11" s="45"/>
    </row>
    <row r="12" customFormat="false" ht="18" hidden="false" customHeight="true" outlineLevel="0" collapsed="false">
      <c r="A12" s="42" t="s">
        <v>630</v>
      </c>
      <c r="B12" s="43" t="s">
        <v>631</v>
      </c>
      <c r="C12" s="43"/>
      <c r="D12" s="44"/>
      <c r="E12" s="44"/>
      <c r="F12" s="45"/>
      <c r="G12" s="45"/>
      <c r="H12" s="45"/>
      <c r="I12" s="45"/>
      <c r="J12" s="45"/>
      <c r="K12" s="45"/>
    </row>
    <row r="13" customFormat="false" ht="6" hidden="false" customHeight="true" outlineLevel="0" collapsed="false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</row>
    <row r="14" customFormat="false" ht="19.5" hidden="false" customHeight="true" outlineLevel="0" collapsed="false">
      <c r="A14" s="41" t="s">
        <v>632</v>
      </c>
      <c r="B14" s="41"/>
      <c r="C14" s="41"/>
      <c r="D14" s="41"/>
      <c r="E14" s="41"/>
      <c r="F14" s="41"/>
      <c r="G14" s="41"/>
      <c r="H14" s="41"/>
      <c r="I14" s="41"/>
      <c r="J14" s="41"/>
      <c r="K14" s="41"/>
    </row>
    <row r="15" customFormat="false" ht="19.5" hidden="false" customHeight="true" outlineLevel="0" collapsed="false">
      <c r="A15" s="42" t="s">
        <v>633</v>
      </c>
      <c r="B15" s="46" t="s">
        <v>634</v>
      </c>
      <c r="C15" s="46"/>
      <c r="D15" s="44"/>
      <c r="E15" s="44"/>
      <c r="F15" s="47" t="n">
        <f aca="false">IF(D15="Essential",IF(D10&lt;=3,2800,IF(D10&lt;=6,4200,IF(D10&lt;=8,5400,IF(D10&lt;=10,6000,6000)))),IF(D15="Professional",IF(D10&lt;=10,8500,IF(D10&lt;=18,13000,IF(D10&lt;=23,15500,IF(D10&lt;=25,18000,18000)))),IF(D15="Command",IF(D10&lt;=25,22500,IF(D10&lt;=50,31000,IF(D10&lt;=65,40000,IF(D10&lt;=75,50000,50000)))),IF(D15="Enterprise",80000,0))))</f>
        <v>0</v>
      </c>
      <c r="G15" s="47"/>
      <c r="H15" s="48"/>
      <c r="I15" s="48"/>
      <c r="J15" s="49" t="n">
        <f aca="false">IF(ISNUMBER(H15),H15,F15)</f>
        <v>0</v>
      </c>
      <c r="K15" s="49"/>
    </row>
    <row r="16" customFormat="false" ht="19.5" hidden="false" customHeight="true" outlineLevel="0" collapsed="false">
      <c r="A16" s="42" t="s">
        <v>635</v>
      </c>
      <c r="B16" s="46" t="s">
        <v>636</v>
      </c>
      <c r="C16" s="46"/>
      <c r="D16" s="44"/>
      <c r="E16" s="44"/>
      <c r="F16" s="50" t="n">
        <f aca="false">IF(D16="1-year",0,IF(D16="2-year",0.15,IF(D16="3-year",0.2,0)))</f>
        <v>0</v>
      </c>
      <c r="G16" s="50"/>
      <c r="H16" s="51"/>
      <c r="I16" s="51"/>
      <c r="J16" s="52" t="s">
        <v>637</v>
      </c>
      <c r="K16" s="52"/>
    </row>
    <row r="17" customFormat="false" ht="19.5" hidden="false" customHeight="true" outlineLevel="0" collapsed="false">
      <c r="A17" s="42" t="s">
        <v>638</v>
      </c>
      <c r="B17" s="46" t="s">
        <v>639</v>
      </c>
      <c r="C17" s="46"/>
      <c r="D17" s="44"/>
      <c r="E17" s="44"/>
      <c r="F17" s="47" t="n">
        <f aca="false">IF(D15="Essential",150,IF(D15="Professional",125,IF(D15="Command",100,IF(D15="Enterprise",88,0))))</f>
        <v>0</v>
      </c>
      <c r="G17" s="47"/>
      <c r="H17" s="48"/>
      <c r="I17" s="48"/>
      <c r="J17" s="49" t="n">
        <f aca="false">IF(ISNUMBER(H17),H17,MAX(0,D10-IF(D15="Essential",10,IF(D15="Professional",25,IF(D15="Command",75,IF(D15="Enterprise",200,0)))))*F17)</f>
        <v>0</v>
      </c>
      <c r="K17" s="49"/>
    </row>
    <row r="18" customFormat="false" ht="19.5" hidden="false" customHeight="true" outlineLevel="0" collapsed="false">
      <c r="A18" s="42" t="s">
        <v>640</v>
      </c>
      <c r="B18" s="46" t="s">
        <v>641</v>
      </c>
      <c r="C18" s="46"/>
      <c r="D18" s="44"/>
      <c r="E18" s="44"/>
      <c r="F18" s="47" t="n">
        <f aca="false">IF(D15="Essential",100,IF(D15="Professional",100,IF(D15="Command",85,IF(D15="Enterprise",90,0))))</f>
        <v>0</v>
      </c>
      <c r="G18" s="47"/>
      <c r="H18" s="48"/>
      <c r="I18" s="48"/>
      <c r="J18" s="49" t="n">
        <f aca="false">IF(ISNUMBER(H18),H18,MAX(0,D11-IF(D15="Essential",3,IF(D15="Professional",8,IF(D15="Command",20,IF(D15="Enterprise",30,0)))))*F18)</f>
        <v>0</v>
      </c>
      <c r="K18" s="49"/>
    </row>
    <row r="19" customFormat="false" ht="19.5" hidden="false" customHeight="true" outlineLevel="0" collapsed="false">
      <c r="A19" s="42" t="s">
        <v>642</v>
      </c>
      <c r="B19" s="46" t="s">
        <v>643</v>
      </c>
      <c r="C19" s="46"/>
      <c r="D19" s="44"/>
      <c r="E19" s="44"/>
      <c r="F19" s="47" t="n">
        <f aca="false">IF(D15="Essential",IF(D10&lt;=3,10000,IF(D10&lt;=6,12500,IF(D10&lt;=8,17500,22500))),IF(D15="Professional",IF(D10&lt;=10,25000,IF(D10&lt;=18,35000,IF(D10&lt;=23,45000,55000))),IF(D15="Command",IF(D10&lt;=25,75000,IF(D10&lt;=50,90000,IF(D10&lt;=65,110000,130000))),IF(D15="Enterprise",200000,0))))</f>
        <v>0</v>
      </c>
      <c r="G19" s="47"/>
      <c r="H19" s="48"/>
      <c r="I19" s="48"/>
      <c r="J19" s="53" t="n">
        <f aca="false">IF(ISNUMBER(H19),H19,F19)</f>
        <v>0</v>
      </c>
      <c r="K19" s="53"/>
    </row>
    <row r="20" customFormat="false" ht="6" hidden="false" customHeight="true" outlineLevel="0" collapsed="false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customFormat="false" ht="15.75" hidden="false" customHeight="true" outlineLevel="0" collapsed="false">
      <c r="A21" s="54" t="str">
        <f aca="false">IF(MAX(F16,D22)&gt;0.15,"⚠  DISCOUNT &gt;15% — Sales Director approval required","✓  Discount within standard range")</f>
        <v>✓  Discount within standard range</v>
      </c>
      <c r="B21" s="54"/>
      <c r="C21" s="54"/>
      <c r="D21" s="54"/>
      <c r="E21" s="54"/>
      <c r="F21" s="54"/>
      <c r="G21" s="54"/>
      <c r="H21" s="54"/>
      <c r="I21" s="54"/>
      <c r="J21" s="54"/>
      <c r="K21" s="54"/>
    </row>
    <row r="22" customFormat="false" ht="19.5" hidden="false" customHeight="true" outlineLevel="0" collapsed="false">
      <c r="A22" s="42" t="s">
        <v>644</v>
      </c>
      <c r="B22" s="46" t="s">
        <v>645</v>
      </c>
      <c r="C22" s="46"/>
      <c r="D22" s="44"/>
      <c r="E22" s="44"/>
      <c r="F22" s="50" t="n">
        <f aca="false">F16</f>
        <v>0</v>
      </c>
      <c r="G22" s="50"/>
      <c r="H22" s="51"/>
      <c r="I22" s="51"/>
      <c r="J22" s="55" t="n">
        <f aca="false">MAX(F16,D22)</f>
        <v>0</v>
      </c>
      <c r="K22" s="55"/>
    </row>
    <row r="23" customFormat="false" ht="6" hidden="false" customHeight="true" outlineLevel="0" collapsed="false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</row>
    <row r="24" customFormat="false" ht="19.5" hidden="false" customHeight="true" outlineLevel="0" collapsed="false">
      <c r="A24" s="41" t="s">
        <v>646</v>
      </c>
      <c r="B24" s="41"/>
      <c r="C24" s="41"/>
      <c r="D24" s="41"/>
      <c r="E24" s="41"/>
      <c r="F24" s="41"/>
      <c r="G24" s="41"/>
      <c r="H24" s="41"/>
      <c r="I24" s="41"/>
      <c r="J24" s="41"/>
      <c r="K24" s="41"/>
    </row>
    <row r="25" customFormat="false" ht="19.5" hidden="false" customHeight="true" outlineLevel="0" collapsed="false">
      <c r="A25" s="42" t="s">
        <v>647</v>
      </c>
      <c r="B25" s="43" t="s">
        <v>648</v>
      </c>
      <c r="C25" s="43"/>
      <c r="D25" s="44"/>
      <c r="E25" s="44"/>
      <c r="F25" s="47" t="n">
        <f aca="false">IF(D25="None",0,IF(D25="Discovery Workshop ($7,500)",7500,IF(D25="Discovery Workshop Advanced ($15,000)",15000,IF(D25="Vendor Coordination Basic ($10,000)",10000,IF(D25="Vendor Coordination Premium ($25,000)",25000,IF(D25="Read-Only Tier 1 ($35,000)",35000,IF(D25="Read-Only Tier 2 ($55,000)",55000,IF(D25="Read-Only Tier 3 ($75,000)",75000,IF(D25="Read-Only Tier 4 ($100,000)",100000,IF(D25="Assisted Write-Back T1 ($75,000)",75000,IF(D25="Assisted Write-Back T2 ($125,000)",125000,IF(D25="Assisted Write-Back T3 ($175,000)",175000,IF(D25="Automated Write-Back T1 ($150,000)",150000,IF(D25="Automated Write-Back T2 ($250,000)",250000,0))))))))))))))</f>
        <v>0</v>
      </c>
      <c r="G25" s="47"/>
      <c r="H25" s="48"/>
      <c r="I25" s="48"/>
      <c r="J25" s="53" t="n">
        <f aca="false">IF(ISNUMBER(H25),H25,F25)</f>
        <v>0</v>
      </c>
      <c r="K25" s="53"/>
    </row>
    <row r="26" customFormat="false" ht="19.5" hidden="false" customHeight="true" outlineLevel="0" collapsed="false">
      <c r="A26" s="42" t="s">
        <v>649</v>
      </c>
      <c r="B26" s="43" t="s">
        <v>650</v>
      </c>
      <c r="C26" s="43"/>
      <c r="D26" s="44"/>
      <c r="E26" s="44"/>
      <c r="F26" s="47" t="n">
        <f aca="false">IF(D26="None",0,IF(D26="Basic 5-10 rules ($2,500/mo)",2500,IF(D26="Standard 10-25 rules ($5,000/mo)",5000,IF(D26="Premium 25+ rules ($7,500/mo)",7500,0))))</f>
        <v>0</v>
      </c>
      <c r="G26" s="47"/>
      <c r="H26" s="48"/>
      <c r="I26" s="48"/>
      <c r="J26" s="49" t="n">
        <f aca="false">IF(ISNUMBER(H26),H26,F26)</f>
        <v>0</v>
      </c>
      <c r="K26" s="49"/>
    </row>
    <row r="27" customFormat="false" ht="19.5" hidden="false" customHeight="true" outlineLevel="0" collapsed="false">
      <c r="A27" s="42" t="s">
        <v>651</v>
      </c>
      <c r="B27" s="43" t="s">
        <v>652</v>
      </c>
      <c r="C27" s="43"/>
      <c r="D27" s="44"/>
      <c r="E27" s="44"/>
      <c r="F27" s="47" t="n">
        <f aca="false">IF(D27="None",0,IF(D27="Basic ($1,500/mo)",1500,IF(D27="Advanced ($3,500/mo)",3500,IF(D27="Premium ($5,000/mo)",5000,0))))</f>
        <v>0</v>
      </c>
      <c r="G27" s="47"/>
      <c r="H27" s="48"/>
      <c r="I27" s="48"/>
      <c r="J27" s="49" t="n">
        <f aca="false">IF(ISNUMBER(H27),H27,F27)</f>
        <v>0</v>
      </c>
      <c r="K27" s="49"/>
    </row>
    <row r="28" customFormat="false" ht="19.5" hidden="false" customHeight="true" outlineLevel="0" collapsed="false">
      <c r="A28" s="42" t="s">
        <v>653</v>
      </c>
      <c r="B28" s="43" t="s">
        <v>654</v>
      </c>
      <c r="C28" s="43"/>
      <c r="D28" s="44"/>
      <c r="E28" s="44"/>
      <c r="F28" s="47" t="n">
        <f aca="false">IF(D28="None",0,IF(D28="Basic &lt;5K calls ($1,500/mo)",1500,IF(D28="Standard 5K-20K calls ($3,500/mo)",3500,IF(D28="Premium 20K+ calls ($5,000/mo)",5000,0))))</f>
        <v>0</v>
      </c>
      <c r="G28" s="47"/>
      <c r="H28" s="48"/>
      <c r="I28" s="48"/>
      <c r="J28" s="49" t="n">
        <f aca="false">IF(ISNUMBER(H28),H28,F28)</f>
        <v>0</v>
      </c>
      <c r="K28" s="49"/>
    </row>
    <row r="29" customFormat="false" ht="19.5" hidden="false" customHeight="true" outlineLevel="0" collapsed="false">
      <c r="A29" s="42" t="s">
        <v>655</v>
      </c>
      <c r="B29" s="43" t="s">
        <v>656</v>
      </c>
      <c r="C29" s="43"/>
      <c r="D29" s="44"/>
      <c r="E29" s="44"/>
      <c r="F29" s="47" t="n">
        <f aca="false">IF(D29="None",0,IF(D29="Standard ($2,500/mo)",2500,IF(D29="Advanced ($10,000/mo)",10000,0)))</f>
        <v>0</v>
      </c>
      <c r="G29" s="47"/>
      <c r="H29" s="48"/>
      <c r="I29" s="48"/>
      <c r="J29" s="49" t="n">
        <f aca="false">IF(ISNUMBER(H29),H29,F29)</f>
        <v>0</v>
      </c>
      <c r="K29" s="49"/>
    </row>
    <row r="30" customFormat="false" ht="19.5" hidden="false" customHeight="true" outlineLevel="0" collapsed="false">
      <c r="A30" s="42" t="s">
        <v>657</v>
      </c>
      <c r="B30" s="43" t="s">
        <v>658</v>
      </c>
      <c r="C30" s="43"/>
      <c r="D30" s="44"/>
      <c r="E30" s="44"/>
      <c r="F30" s="47" t="n">
        <f aca="false">IF(D30="None",0,IF(D30="Tier 1 &lt;5K calls ($1,500/mo)",1500,IF(D30="Tier 2 5K-15K calls ($3,000/mo)",3000,IF(D30="Tier 3 15K+ calls ($5,000/mo)",5000,0))))</f>
        <v>0</v>
      </c>
      <c r="G30" s="47"/>
      <c r="H30" s="48"/>
      <c r="I30" s="48"/>
      <c r="J30" s="49" t="n">
        <f aca="false">IF(ISNUMBER(H30),H30,F30)</f>
        <v>0</v>
      </c>
      <c r="K30" s="49"/>
    </row>
    <row r="31" customFormat="false" ht="19.5" hidden="false" customHeight="true" outlineLevel="0" collapsed="false">
      <c r="A31" s="42" t="s">
        <v>659</v>
      </c>
      <c r="B31" s="43" t="s">
        <v>660</v>
      </c>
      <c r="C31" s="43"/>
      <c r="D31" s="44"/>
      <c r="E31" s="44"/>
      <c r="F31" s="47" t="n">
        <f aca="false">IF(D31="None",0,IF(D31="Tier 1 &lt;5K ($1,000/mo)",1000,IF(D31="Tier 2 5K-15K ($2,500/mo)",2500,IF(D31="Tier 3 15K+ ($4,000/mo)",4000,0))))</f>
        <v>0</v>
      </c>
      <c r="G31" s="47"/>
      <c r="H31" s="48"/>
      <c r="I31" s="48"/>
      <c r="J31" s="49" t="n">
        <f aca="false">IF(ISNUMBER(H31),H31,F31)</f>
        <v>0</v>
      </c>
      <c r="K31" s="49"/>
    </row>
    <row r="32" customFormat="false" ht="19.5" hidden="false" customHeight="true" outlineLevel="0" collapsed="false">
      <c r="A32" s="42" t="s">
        <v>661</v>
      </c>
      <c r="B32" s="43" t="s">
        <v>137</v>
      </c>
      <c r="C32" s="43"/>
      <c r="D32" s="44"/>
      <c r="E32" s="44"/>
      <c r="F32" s="47" t="n">
        <f aca="false">IF(OR(D32="None (included Pro+)",D32="None"),0,IF(D32="Tier 1 2-3 languages ($2,500/mo)",2500,IF(D32="Tier 2 4-6 languages ($5,500/mo)",5500,IF(D32="Tier 3 7-10 languages ($8,000/mo)",8000,IF(D32="Tier 4 10+ languages ($10,000/mo)",10000,0)))))</f>
        <v>0</v>
      </c>
      <c r="G32" s="47"/>
      <c r="H32" s="48"/>
      <c r="I32" s="48"/>
      <c r="J32" s="49" t="n">
        <f aca="false">IF(D15="Essential",IF(ISNUMBER(H32),H32,F32),0)</f>
        <v>0</v>
      </c>
      <c r="K32" s="49"/>
    </row>
    <row r="33" customFormat="false" ht="19.5" hidden="false" customHeight="true" outlineLevel="0" collapsed="false">
      <c r="A33" s="42" t="s">
        <v>662</v>
      </c>
      <c r="B33" s="43" t="s">
        <v>663</v>
      </c>
      <c r="C33" s="43"/>
      <c r="D33" s="44"/>
      <c r="E33" s="44"/>
      <c r="F33" s="47" t="n">
        <f aca="false">IF(D33="None",0,IF(D33="Top 10 Languages ($3,500/mo)",3500,IF(D33="Top 15 Languages ($5,000/mo)",5000,0)))</f>
        <v>0</v>
      </c>
      <c r="G33" s="47"/>
      <c r="H33" s="48"/>
      <c r="I33" s="48"/>
      <c r="J33" s="49" t="n">
        <f aca="false">IF(ISNUMBER(H33),H33,F33)</f>
        <v>0</v>
      </c>
      <c r="K33" s="49"/>
    </row>
    <row r="34" customFormat="false" ht="19.5" hidden="false" customHeight="true" outlineLevel="0" collapsed="false">
      <c r="A34" s="42" t="s">
        <v>664</v>
      </c>
      <c r="B34" s="43" t="s">
        <v>363</v>
      </c>
      <c r="C34" s="43"/>
      <c r="D34" s="44"/>
      <c r="E34" s="44"/>
      <c r="F34" s="47" t="n">
        <f aca="false">IF(D34="None",0,IF(D34="Basic &lt;500 links ($1,500/mo)",1500,IF(D34="Standard ($5,000/mo)",5000,0)))</f>
        <v>0</v>
      </c>
      <c r="G34" s="47"/>
      <c r="H34" s="48"/>
      <c r="I34" s="48"/>
      <c r="J34" s="49" t="n">
        <f aca="false">IF(ISNUMBER(H34),H34,F34)</f>
        <v>0</v>
      </c>
      <c r="K34" s="49"/>
    </row>
    <row r="35" customFormat="false" ht="19.5" hidden="false" customHeight="true" outlineLevel="0" collapsed="false">
      <c r="A35" s="42" t="s">
        <v>665</v>
      </c>
      <c r="B35" s="43" t="s">
        <v>139</v>
      </c>
      <c r="C35" s="43"/>
      <c r="D35" s="44"/>
      <c r="E35" s="44"/>
      <c r="F35" s="47" t="n">
        <f aca="false">IF(D35="None",0,IF(D35="Basic 500 photos ($1,000/mo)",1000,IF(D35="Standard 2K photos ($2,500/mo)",2500,IF(D35="Premium 5K+ photos ($4,000/mo)",4000,0))))</f>
        <v>0</v>
      </c>
      <c r="G35" s="47"/>
      <c r="H35" s="48"/>
      <c r="I35" s="48"/>
      <c r="J35" s="49" t="n">
        <f aca="false">IF(ISNUMBER(H35),H35,F35)</f>
        <v>0</v>
      </c>
      <c r="K35" s="49"/>
    </row>
    <row r="36" customFormat="false" ht="19.5" hidden="false" customHeight="true" outlineLevel="0" collapsed="false">
      <c r="A36" s="42" t="s">
        <v>666</v>
      </c>
      <c r="B36" s="43" t="s">
        <v>140</v>
      </c>
      <c r="C36" s="43"/>
      <c r="D36" s="44"/>
      <c r="E36" s="44"/>
      <c r="F36" s="47" t="n">
        <f aca="false">IF(D36="None",0,IF(D36="Standard ($2,500/mo)",2500,IF(D36="Premium ($8,500/mo)",8500,0)))</f>
        <v>0</v>
      </c>
      <c r="G36" s="47"/>
      <c r="H36" s="48"/>
      <c r="I36" s="48"/>
      <c r="J36" s="49" t="n">
        <f aca="false">IF(ISNUMBER(H36),H36,F36)</f>
        <v>0</v>
      </c>
      <c r="K36" s="49"/>
    </row>
    <row r="37" customFormat="false" ht="19.5" hidden="false" customHeight="true" outlineLevel="0" collapsed="false">
      <c r="A37" s="42" t="s">
        <v>667</v>
      </c>
      <c r="B37" s="43" t="s">
        <v>372</v>
      </c>
      <c r="C37" s="43"/>
      <c r="D37" s="44"/>
      <c r="E37" s="44"/>
      <c r="F37" s="47" t="n">
        <f aca="false">IF(D37="None",0,IF(D37="Standard ($5,000/mo)",5000,IF(D37="Premium ($20,000/mo)",20000,0)))</f>
        <v>0</v>
      </c>
      <c r="G37" s="47"/>
      <c r="H37" s="48"/>
      <c r="I37" s="48"/>
      <c r="J37" s="49" t="n">
        <f aca="false">IF(ISNUMBER(H37),H37,F37)</f>
        <v>0</v>
      </c>
      <c r="K37" s="49"/>
    </row>
    <row r="38" customFormat="false" ht="19.5" hidden="false" customHeight="true" outlineLevel="0" collapsed="false">
      <c r="A38" s="42" t="s">
        <v>668</v>
      </c>
      <c r="B38" s="43" t="s">
        <v>669</v>
      </c>
      <c r="C38" s="43"/>
      <c r="D38" s="44"/>
      <c r="E38" s="44"/>
      <c r="F38" s="47" t="n">
        <f aca="false">IF(D38="None",0,IF(D38="Audit Trail ($1,500/mo)",1500,IF(D38="Audit + Redaction ($7,500/mo)",7500,0)))</f>
        <v>0</v>
      </c>
      <c r="G38" s="47"/>
      <c r="H38" s="48"/>
      <c r="I38" s="48"/>
      <c r="J38" s="49" t="n">
        <f aca="false">IF(ISNUMBER(H38),H38,F38)</f>
        <v>0</v>
      </c>
      <c r="K38" s="49"/>
    </row>
    <row r="39" customFormat="false" ht="19.5" hidden="false" customHeight="true" outlineLevel="0" collapsed="false">
      <c r="A39" s="42" t="s">
        <v>670</v>
      </c>
      <c r="B39" s="43" t="s">
        <v>128</v>
      </c>
      <c r="C39" s="43"/>
      <c r="D39" s="44"/>
      <c r="E39" s="44"/>
      <c r="F39" s="47" t="n">
        <f aca="false">IF(OR(D39="None (included Pro+)",D39="None"),0,IF(D39="Basic Scorecards ($1,000/mo)",1000,IF(D39="Full QA Suite ($3,500/mo)",3500,IF(D39="QA Suite + AI Grading ($6,000/mo)",6000,0))))</f>
        <v>0</v>
      </c>
      <c r="G39" s="47"/>
      <c r="H39" s="48"/>
      <c r="I39" s="48"/>
      <c r="J39" s="49" t="n">
        <f aca="false">IF(D15="Essential",IF(ISNUMBER(H39),H39,F39),0)</f>
        <v>0</v>
      </c>
      <c r="K39" s="49"/>
    </row>
    <row r="40" customFormat="false" ht="19.5" hidden="false" customHeight="true" outlineLevel="0" collapsed="false">
      <c r="A40" s="42" t="s">
        <v>671</v>
      </c>
      <c r="B40" s="43" t="s">
        <v>184</v>
      </c>
      <c r="C40" s="43"/>
      <c r="D40" s="44"/>
      <c r="E40" s="44"/>
      <c r="F40" s="47" t="n">
        <f aca="false">IF(OR(D40="None (included Pro+)",D40="None"),0,IF(D40="Standard ($2,000/mo)",2000,IF(D40="Advanced ($7,500/mo)",7500,0)))</f>
        <v>0</v>
      </c>
      <c r="G40" s="47"/>
      <c r="H40" s="48"/>
      <c r="I40" s="48"/>
      <c r="J40" s="49" t="n">
        <f aca="false">IF(D15="Essential",IF(ISNUMBER(H40),H40,F40),0)</f>
        <v>0</v>
      </c>
      <c r="K40" s="49"/>
    </row>
    <row r="41" customFormat="false" ht="19.5" hidden="false" customHeight="true" outlineLevel="0" collapsed="false">
      <c r="A41" s="42" t="s">
        <v>672</v>
      </c>
      <c r="B41" s="43" t="s">
        <v>673</v>
      </c>
      <c r="C41" s="43"/>
      <c r="D41" s="44"/>
      <c r="E41" s="44"/>
      <c r="F41" s="47" t="n">
        <f aca="false">IF(OR(D41="None (included Command+)",D41="None"),0,IF(D41="Basic Package ($5,000/mo)",5000,IF(D41="Full Command Suite ($12,500/mo)",12500,0)))</f>
        <v>0</v>
      </c>
      <c r="G41" s="47"/>
      <c r="H41" s="48"/>
      <c r="I41" s="48"/>
      <c r="J41" s="49" t="n">
        <f aca="false">IF(OR(D15="Essential",D15="Professional"),IF(ISNUMBER(H41),H41,F41),0)</f>
        <v>0</v>
      </c>
      <c r="K41" s="49"/>
    </row>
    <row r="42" customFormat="false" ht="19.5" hidden="false" customHeight="true" outlineLevel="0" collapsed="false">
      <c r="A42" s="42" t="s">
        <v>674</v>
      </c>
      <c r="B42" s="43" t="s">
        <v>675</v>
      </c>
      <c r="C42" s="43"/>
      <c r="D42" s="44"/>
      <c r="E42" s="44"/>
      <c r="F42" s="47" t="n">
        <f aca="false">IF(OR(D42="None (included Command+)",D42="None"),0,IF(D42="Basic Monitoring ($2,500/mo)",2500,IF(D42="Full Reliability Suite ($7,500/mo)",7500,0)))</f>
        <v>0</v>
      </c>
      <c r="G42" s="47"/>
      <c r="H42" s="48"/>
      <c r="I42" s="48"/>
      <c r="J42" s="49" t="n">
        <f aca="false">IF(OR(D15="Essential",D15="Professional"),IF(ISNUMBER(H42),H42,F42),0)</f>
        <v>0</v>
      </c>
      <c r="K42" s="49"/>
    </row>
    <row r="43" customFormat="false" ht="19.5" hidden="false" customHeight="true" outlineLevel="0" collapsed="false">
      <c r="A43" s="42" t="s">
        <v>676</v>
      </c>
      <c r="B43" s="43" t="s">
        <v>677</v>
      </c>
      <c r="C43" s="43"/>
      <c r="D43" s="44"/>
      <c r="E43" s="44"/>
      <c r="F43" s="47" t="n">
        <f aca="false">IF(OR(D43="Standard (Included)",D43=""),0,IF(D43="Priority Small &lt;25 users ($2,500/mo)",2500,IF(D43="Priority Medium 25-75 ($5,000/mo)",5000,IF(D43="Priority Large 75+ ($7,500/mo)",7500,0))))</f>
        <v>0</v>
      </c>
      <c r="G43" s="47"/>
      <c r="H43" s="48"/>
      <c r="I43" s="48"/>
      <c r="J43" s="49" t="n">
        <f aca="false">IF(D15="Essential",IF(ISNUMBER(H43),H43,F43),0)</f>
        <v>0</v>
      </c>
      <c r="K43" s="49"/>
    </row>
    <row r="44" customFormat="false" ht="19.5" hidden="false" customHeight="true" outlineLevel="0" collapsed="false">
      <c r="A44" s="42" t="s">
        <v>678</v>
      </c>
      <c r="B44" s="43" t="s">
        <v>679</v>
      </c>
      <c r="C44" s="43"/>
      <c r="D44" s="44"/>
      <c r="E44" s="44"/>
      <c r="F44" s="47" t="n">
        <f aca="false">IF(D44="None",0,IF(D44="Discovery Visit ($10,000)",10000,IF(D44="Pilot Launch Support ($35,000)",35000,IF(D44="Go-Live Support ($65,000)",65000,IF(D44="Full Program ($100,000)",100000,0)))))</f>
        <v>0</v>
      </c>
      <c r="G44" s="47"/>
      <c r="H44" s="48"/>
      <c r="I44" s="48"/>
      <c r="J44" s="53" t="n">
        <f aca="false">IF(ISNUMBER(H44),H44,F44)</f>
        <v>0</v>
      </c>
      <c r="K44" s="53"/>
    </row>
    <row r="45" customFormat="false" ht="19.5" hidden="false" customHeight="true" outlineLevel="0" collapsed="false">
      <c r="A45" s="42" t="s">
        <v>680</v>
      </c>
      <c r="B45" s="43" t="s">
        <v>681</v>
      </c>
      <c r="C45" s="43"/>
      <c r="D45" s="44"/>
      <c r="E45" s="44"/>
      <c r="F45" s="47" t="n">
        <f aca="false">IF(OR(D45="Standard Onboarding (Included)",D45=""),0,IF(D45="Remote Package ($5,000)",5000,IF(D45="Onsite Dispatcher ($20,000)",20000,IF(D45="Onsite Supervisor ($20,000)",20000,IF(D45="Train-the-Trainer ($30,000)",30000,IF(D45="Custom Program ($50,000)",50000,0))))))</f>
        <v>0</v>
      </c>
      <c r="G45" s="47"/>
      <c r="H45" s="48"/>
      <c r="I45" s="48"/>
      <c r="J45" s="53" t="n">
        <f aca="false">IF(ISNUMBER(H45),H45,F45)</f>
        <v>0</v>
      </c>
      <c r="K45" s="53"/>
    </row>
    <row r="46" customFormat="false" ht="6" hidden="false" customHeight="true" outlineLevel="0" collapsed="false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</row>
    <row r="47" customFormat="false" ht="19.5" hidden="false" customHeight="true" outlineLevel="0" collapsed="false">
      <c r="A47" s="41" t="s">
        <v>682</v>
      </c>
      <c r="B47" s="41"/>
      <c r="C47" s="41"/>
      <c r="D47" s="41"/>
      <c r="E47" s="41"/>
      <c r="F47" s="41"/>
      <c r="G47" s="41"/>
      <c r="H47" s="41"/>
      <c r="I47" s="41"/>
      <c r="J47" s="41"/>
      <c r="K47" s="41"/>
    </row>
    <row r="48" customFormat="false" ht="19.5" hidden="false" customHeight="true" outlineLevel="0" collapsed="false">
      <c r="A48" s="43" t="s">
        <v>683</v>
      </c>
      <c r="B48" s="43"/>
      <c r="C48" s="43"/>
      <c r="D48" s="56" t="s">
        <v>684</v>
      </c>
      <c r="E48" s="56"/>
      <c r="F48" s="57"/>
      <c r="G48" s="57"/>
      <c r="H48" s="57"/>
      <c r="I48" s="57"/>
      <c r="J48" s="47" t="n">
        <f aca="false">IFERROR(J15+J17+J18+SUM(J26:J43),0)</f>
        <v>0</v>
      </c>
      <c r="K48" s="47"/>
    </row>
    <row r="49" customFormat="false" ht="19.5" hidden="false" customHeight="true" outlineLevel="0" collapsed="false">
      <c r="A49" s="43" t="s">
        <v>685</v>
      </c>
      <c r="B49" s="43"/>
      <c r="C49" s="43"/>
      <c r="D49" s="56" t="s">
        <v>686</v>
      </c>
      <c r="E49" s="56"/>
      <c r="F49" s="57"/>
      <c r="G49" s="57"/>
      <c r="H49" s="57"/>
      <c r="I49" s="57"/>
      <c r="J49" s="47" t="n">
        <f aca="false">IFERROR(J19+J25+J44+J45,0)</f>
        <v>0</v>
      </c>
      <c r="K49" s="47"/>
    </row>
    <row r="50" customFormat="false" ht="19.5" hidden="false" customHeight="true" outlineLevel="0" collapsed="false">
      <c r="A50" s="58" t="str">
        <f aca="false">IF(MAX(F16,D22)&gt;0,"Discount ("&amp;TEXT(MAX(F16,D22),"0%")&amp;") applied","No discount")</f>
        <v>No discount</v>
      </c>
      <c r="B50" s="58"/>
      <c r="C50" s="58"/>
      <c r="D50" s="58"/>
      <c r="E50" s="58"/>
      <c r="F50" s="58"/>
      <c r="G50" s="58"/>
      <c r="H50" s="58"/>
      <c r="I50" s="58"/>
      <c r="J50" s="58"/>
      <c r="K50" s="58"/>
    </row>
    <row r="51" customFormat="false" ht="19.5" hidden="false" customHeight="true" outlineLevel="0" collapsed="false">
      <c r="A51" s="43" t="s">
        <v>687</v>
      </c>
      <c r="B51" s="43"/>
      <c r="C51" s="43"/>
      <c r="D51" s="56" t="s">
        <v>688</v>
      </c>
      <c r="E51" s="56"/>
      <c r="F51" s="57"/>
      <c r="G51" s="57"/>
      <c r="H51" s="57"/>
      <c r="I51" s="57"/>
      <c r="J51" s="47" t="n">
        <f aca="false">IFERROR(-J48*MAX(F16,D22),0)</f>
        <v>-0</v>
      </c>
      <c r="K51" s="47"/>
    </row>
    <row r="52" customFormat="false" ht="19.5" hidden="false" customHeight="true" outlineLevel="0" collapsed="false">
      <c r="A52" s="43" t="s">
        <v>689</v>
      </c>
      <c r="B52" s="43"/>
      <c r="C52" s="43"/>
      <c r="D52" s="56" t="s">
        <v>688</v>
      </c>
      <c r="E52" s="56"/>
      <c r="F52" s="57"/>
      <c r="G52" s="57"/>
      <c r="H52" s="57"/>
      <c r="I52" s="57"/>
      <c r="J52" s="47" t="n">
        <f aca="false">IFERROR(-J49*MAX(F16,D22),0)</f>
        <v>-0</v>
      </c>
      <c r="K52" s="47"/>
    </row>
    <row r="53" customFormat="false" ht="7.5" hidden="false" customHeight="true" outlineLevel="0" collapsed="false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</row>
    <row r="54" customFormat="false" ht="25.5" hidden="false" customHeight="true" outlineLevel="0" collapsed="false">
      <c r="A54" s="59" t="s">
        <v>690</v>
      </c>
      <c r="B54" s="59"/>
      <c r="C54" s="59"/>
      <c r="D54" s="60" t="s">
        <v>691</v>
      </c>
      <c r="E54" s="60"/>
      <c r="F54" s="61"/>
      <c r="G54" s="61"/>
      <c r="H54" s="61"/>
      <c r="I54" s="61"/>
      <c r="J54" s="62" t="n">
        <f aca="false">IFERROR(J48+J51,0)</f>
        <v>0</v>
      </c>
      <c r="K54" s="62"/>
    </row>
    <row r="55" customFormat="false" ht="25.5" hidden="false" customHeight="true" outlineLevel="0" collapsed="false">
      <c r="A55" s="59" t="s">
        <v>692</v>
      </c>
      <c r="B55" s="59"/>
      <c r="C55" s="59"/>
      <c r="D55" s="60" t="s">
        <v>691</v>
      </c>
      <c r="E55" s="60"/>
      <c r="F55" s="61"/>
      <c r="G55" s="61"/>
      <c r="H55" s="61"/>
      <c r="I55" s="61"/>
      <c r="J55" s="62" t="n">
        <f aca="false">IFERROR(J49+J52,0)</f>
        <v>0</v>
      </c>
      <c r="K55" s="62"/>
    </row>
    <row r="56" customFormat="false" ht="25.5" hidden="false" customHeight="true" outlineLevel="0" collapsed="false">
      <c r="A56" s="59" t="s">
        <v>693</v>
      </c>
      <c r="B56" s="59"/>
      <c r="C56" s="59"/>
      <c r="D56" s="60" t="s">
        <v>691</v>
      </c>
      <c r="E56" s="60"/>
      <c r="F56" s="61"/>
      <c r="G56" s="61"/>
      <c r="H56" s="61"/>
      <c r="I56" s="61"/>
      <c r="J56" s="62" t="n">
        <f aca="false">IFERROR(J54*12+J55,0)</f>
        <v>0</v>
      </c>
      <c r="K56" s="62"/>
    </row>
    <row r="57" customFormat="false" ht="15.75" hidden="false" customHeight="true" outlineLevel="0" collapsed="false">
      <c r="A57" s="63" t="s">
        <v>694</v>
      </c>
      <c r="B57" s="63"/>
      <c r="C57" s="63"/>
      <c r="D57" s="63"/>
      <c r="E57" s="63"/>
      <c r="F57" s="63"/>
      <c r="G57" s="63"/>
      <c r="H57" s="63"/>
      <c r="I57" s="63"/>
      <c r="J57" s="64" t="str">
        <f aca="false">IFERROR(J54/(D10+D11),"")</f>
        <v/>
      </c>
      <c r="K57" s="64"/>
    </row>
    <row r="58" customFormat="false" ht="6" hidden="false" customHeight="true" outlineLevel="0" collapsed="false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</row>
    <row r="59" customFormat="false" ht="15.75" hidden="false" customHeight="true" outlineLevel="0" collapsed="false">
      <c r="A59" s="65" t="s">
        <v>695</v>
      </c>
      <c r="B59" s="65"/>
      <c r="C59" s="65"/>
      <c r="D59" s="65"/>
      <c r="E59" s="65"/>
      <c r="F59" s="65"/>
      <c r="G59" s="65"/>
      <c r="H59" s="65"/>
      <c r="I59" s="65"/>
      <c r="J59" s="65"/>
      <c r="K59" s="65"/>
    </row>
    <row r="200" customFormat="false" ht="15" hidden="false" customHeight="true" outlineLevel="0" collapsed="false">
      <c r="A200" s="1" t="s">
        <v>696</v>
      </c>
      <c r="B200" s="1" t="n">
        <v>54</v>
      </c>
      <c r="C200" s="1" t="n">
        <v>55</v>
      </c>
    </row>
  </sheetData>
  <mergeCells count="208">
    <mergeCell ref="A1:K1"/>
    <mergeCell ref="A2:K2"/>
    <mergeCell ref="A3:K3"/>
    <mergeCell ref="A4:K4"/>
    <mergeCell ref="A6:K6"/>
    <mergeCell ref="A7:K7"/>
    <mergeCell ref="B8:C8"/>
    <mergeCell ref="D8:E8"/>
    <mergeCell ref="F8:G8"/>
    <mergeCell ref="H8:I8"/>
    <mergeCell ref="J8:K8"/>
    <mergeCell ref="B9:C9"/>
    <mergeCell ref="D9:E9"/>
    <mergeCell ref="F9:G9"/>
    <mergeCell ref="H9:I9"/>
    <mergeCell ref="J9:K9"/>
    <mergeCell ref="B10:C10"/>
    <mergeCell ref="D10:E10"/>
    <mergeCell ref="F10:G10"/>
    <mergeCell ref="H10:I10"/>
    <mergeCell ref="J10:K10"/>
    <mergeCell ref="B11:C11"/>
    <mergeCell ref="D11:E11"/>
    <mergeCell ref="F11:G11"/>
    <mergeCell ref="H11:I11"/>
    <mergeCell ref="J11:K11"/>
    <mergeCell ref="B12:C12"/>
    <mergeCell ref="D12:E12"/>
    <mergeCell ref="F12:G12"/>
    <mergeCell ref="H12:I12"/>
    <mergeCell ref="J12:K12"/>
    <mergeCell ref="A13:K13"/>
    <mergeCell ref="A14:K14"/>
    <mergeCell ref="B15:C15"/>
    <mergeCell ref="D15:E15"/>
    <mergeCell ref="F15:G15"/>
    <mergeCell ref="H15:I15"/>
    <mergeCell ref="J15:K15"/>
    <mergeCell ref="B16:C16"/>
    <mergeCell ref="D16:E16"/>
    <mergeCell ref="F16:G16"/>
    <mergeCell ref="H16:I16"/>
    <mergeCell ref="J16:K16"/>
    <mergeCell ref="B17:C17"/>
    <mergeCell ref="D17:E17"/>
    <mergeCell ref="F17:G17"/>
    <mergeCell ref="H17:I17"/>
    <mergeCell ref="J17:K17"/>
    <mergeCell ref="B18:C18"/>
    <mergeCell ref="D18:E18"/>
    <mergeCell ref="F18:G18"/>
    <mergeCell ref="H18:I18"/>
    <mergeCell ref="J18:K18"/>
    <mergeCell ref="B19:C19"/>
    <mergeCell ref="D19:E19"/>
    <mergeCell ref="F19:G19"/>
    <mergeCell ref="H19:I19"/>
    <mergeCell ref="J19:K19"/>
    <mergeCell ref="A20:K20"/>
    <mergeCell ref="A21:K21"/>
    <mergeCell ref="B22:C22"/>
    <mergeCell ref="D22:E22"/>
    <mergeCell ref="F22:G22"/>
    <mergeCell ref="H22:I22"/>
    <mergeCell ref="J22:K22"/>
    <mergeCell ref="A23:K23"/>
    <mergeCell ref="A24:K24"/>
    <mergeCell ref="B25:C25"/>
    <mergeCell ref="D25:E25"/>
    <mergeCell ref="F25:G25"/>
    <mergeCell ref="H25:I25"/>
    <mergeCell ref="J25:K25"/>
    <mergeCell ref="B26:C26"/>
    <mergeCell ref="D26:E26"/>
    <mergeCell ref="F26:G26"/>
    <mergeCell ref="H26:I26"/>
    <mergeCell ref="J26:K26"/>
    <mergeCell ref="B27:C27"/>
    <mergeCell ref="D27:E27"/>
    <mergeCell ref="F27:G27"/>
    <mergeCell ref="H27:I27"/>
    <mergeCell ref="J27:K27"/>
    <mergeCell ref="B28:C28"/>
    <mergeCell ref="D28:E28"/>
    <mergeCell ref="F28:G28"/>
    <mergeCell ref="H28:I28"/>
    <mergeCell ref="J28:K28"/>
    <mergeCell ref="B29:C29"/>
    <mergeCell ref="D29:E29"/>
    <mergeCell ref="F29:G29"/>
    <mergeCell ref="H29:I29"/>
    <mergeCell ref="J29:K29"/>
    <mergeCell ref="B30:C30"/>
    <mergeCell ref="D30:E30"/>
    <mergeCell ref="F30:G30"/>
    <mergeCell ref="H30:I30"/>
    <mergeCell ref="J30:K30"/>
    <mergeCell ref="B31:C31"/>
    <mergeCell ref="D31:E31"/>
    <mergeCell ref="F31:G31"/>
    <mergeCell ref="H31:I31"/>
    <mergeCell ref="J31:K31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J34:K34"/>
    <mergeCell ref="B35:C35"/>
    <mergeCell ref="D35:E35"/>
    <mergeCell ref="F35:G35"/>
    <mergeCell ref="H35:I35"/>
    <mergeCell ref="J35:K35"/>
    <mergeCell ref="B36:C36"/>
    <mergeCell ref="D36:E36"/>
    <mergeCell ref="F36:G36"/>
    <mergeCell ref="H36:I36"/>
    <mergeCell ref="J36:K36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B39:C39"/>
    <mergeCell ref="D39:E39"/>
    <mergeCell ref="F39:G39"/>
    <mergeCell ref="H39:I39"/>
    <mergeCell ref="J39:K39"/>
    <mergeCell ref="B40:C40"/>
    <mergeCell ref="D40:E40"/>
    <mergeCell ref="F40:G40"/>
    <mergeCell ref="H40:I40"/>
    <mergeCell ref="J40:K40"/>
    <mergeCell ref="B41:C41"/>
    <mergeCell ref="D41:E41"/>
    <mergeCell ref="F41:G41"/>
    <mergeCell ref="H41:I41"/>
    <mergeCell ref="J41:K41"/>
    <mergeCell ref="B42:C42"/>
    <mergeCell ref="D42:E42"/>
    <mergeCell ref="F42:G42"/>
    <mergeCell ref="H42:I42"/>
    <mergeCell ref="J42:K42"/>
    <mergeCell ref="B43:C43"/>
    <mergeCell ref="D43:E43"/>
    <mergeCell ref="F43:G43"/>
    <mergeCell ref="H43:I43"/>
    <mergeCell ref="J43:K43"/>
    <mergeCell ref="B44:C44"/>
    <mergeCell ref="D44:E44"/>
    <mergeCell ref="F44:G44"/>
    <mergeCell ref="H44:I44"/>
    <mergeCell ref="J44:K44"/>
    <mergeCell ref="B45:C45"/>
    <mergeCell ref="D45:E45"/>
    <mergeCell ref="F45:G45"/>
    <mergeCell ref="H45:I45"/>
    <mergeCell ref="J45:K45"/>
    <mergeCell ref="A46:K46"/>
    <mergeCell ref="A47:K47"/>
    <mergeCell ref="A48:C48"/>
    <mergeCell ref="D48:E48"/>
    <mergeCell ref="F48:I48"/>
    <mergeCell ref="J48:K48"/>
    <mergeCell ref="A49:C49"/>
    <mergeCell ref="D49:E49"/>
    <mergeCell ref="F49:I49"/>
    <mergeCell ref="J49:K49"/>
    <mergeCell ref="A50:K50"/>
    <mergeCell ref="A51:C51"/>
    <mergeCell ref="D51:E51"/>
    <mergeCell ref="F51:I51"/>
    <mergeCell ref="J51:K51"/>
    <mergeCell ref="A52:C52"/>
    <mergeCell ref="D52:E52"/>
    <mergeCell ref="F52:I52"/>
    <mergeCell ref="J52:K52"/>
    <mergeCell ref="A53:K53"/>
    <mergeCell ref="A54:C54"/>
    <mergeCell ref="D54:E54"/>
    <mergeCell ref="F54:I54"/>
    <mergeCell ref="J54:K54"/>
    <mergeCell ref="A55:C55"/>
    <mergeCell ref="D55:E55"/>
    <mergeCell ref="F55:I55"/>
    <mergeCell ref="J55:K55"/>
    <mergeCell ref="A56:C56"/>
    <mergeCell ref="D56:E56"/>
    <mergeCell ref="F56:I56"/>
    <mergeCell ref="J56:K56"/>
    <mergeCell ref="A57:I57"/>
    <mergeCell ref="J57:K57"/>
    <mergeCell ref="A58:K58"/>
    <mergeCell ref="A59:K59"/>
  </mergeCells>
  <dataValidations count="23">
    <dataValidation allowBlank="true" errorStyle="stop" operator="between" showDropDown="false" showErrorMessage="false" showInputMessage="false" sqref="D15" type="list">
      <formula1>"Essential,Professional,Command,Enterprise"</formula1>
      <formula2>0</formula2>
    </dataValidation>
    <dataValidation allowBlank="true" errorStyle="stop" operator="between" showDropDown="false" showErrorMessage="false" showInputMessage="false" sqref="D16" type="list">
      <formula1>"1-year,2-year,3-year"</formula1>
      <formula2>0</formula2>
    </dataValidation>
    <dataValidation allowBlank="true" errorStyle="stop" operator="between" showDropDown="false" showErrorMessage="false" showInputMessage="false" sqref="D25" type="list">
      <formula1>"None,Discovery Workshop ($7,500),Discovery Workshop Advanced ($15,000),Vendor Coordination Basic ($10,000),Vendor Coordination Premium ($25,000),Read-Only Tier 1 ($35,000),Read-Only Tier 2 ($55,000),Read-Only Tier 3 ($75,000),Read-Only Tier 4 ($100,000),A"</formula1>
      <formula2>0</formula2>
    </dataValidation>
    <dataValidation allowBlank="true" errorStyle="stop" operator="between" showDropDown="false" showErrorMessage="false" showInputMessage="false" sqref="D26" type="list">
      <formula1>"None,Basic 5-10 rules ($2,500/mo),Standard 10-25 rules ($5,000/mo),Premium 25+ rules ($7,500/mo)"</formula1>
      <formula2>0</formula2>
    </dataValidation>
    <dataValidation allowBlank="true" errorStyle="stop" operator="between" showDropDown="false" showErrorMessage="false" showInputMessage="false" sqref="D27" type="list">
      <formula1>"None,Basic ($1,500/mo),Advanced ($3,500/mo),Premium ($5,000/mo)"</formula1>
      <formula2>0</formula2>
    </dataValidation>
    <dataValidation allowBlank="true" errorStyle="stop" operator="between" showDropDown="false" showErrorMessage="false" showInputMessage="false" sqref="D28" type="list">
      <formula1>"None,Basic &lt;5K calls ($1,500/mo),Standard 5K-20K calls ($3,500/mo),Premium 20K+ calls ($5,000/mo)"</formula1>
      <formula2>0</formula2>
    </dataValidation>
    <dataValidation allowBlank="true" errorStyle="stop" operator="between" showDropDown="false" showErrorMessage="false" showInputMessage="false" sqref="D29" type="list">
      <formula1>"None,Standard ($2,500/mo),Advanced ($10,000/mo)"</formula1>
      <formula2>0</formula2>
    </dataValidation>
    <dataValidation allowBlank="true" errorStyle="stop" operator="between" showDropDown="false" showErrorMessage="false" showInputMessage="false" sqref="D30" type="list">
      <formula1>"None,Tier 1 &lt;5K calls ($1,500/mo),Tier 2 5K-15K calls ($3,000/mo),Tier 3 15K+ calls ($5,000/mo)"</formula1>
      <formula2>0</formula2>
    </dataValidation>
    <dataValidation allowBlank="true" errorStyle="stop" operator="between" showDropDown="false" showErrorMessage="false" showInputMessage="false" sqref="D31" type="list">
      <formula1>"None,Tier 1 &lt;5K ($1,000/mo),Tier 2 5K-15K ($2,500/mo),Tier 3 15K+ ($4,000/mo)"</formula1>
      <formula2>0</formula2>
    </dataValidation>
    <dataValidation allowBlank="true" errorStyle="stop" operator="between" showDropDown="false" showErrorMessage="false" showInputMessage="false" sqref="D32" type="list">
      <formula1>"None (included Pro+),Tier 1 2-3 languages ($2,500/mo),Tier 2 4-6 languages ($5,500/mo),Tier 3 7-10 languages ($8,000/mo),Tier 4 10+ languages ($10,000/mo)"</formula1>
      <formula2>0</formula2>
    </dataValidation>
    <dataValidation allowBlank="true" errorStyle="stop" operator="between" showDropDown="false" showErrorMessage="false" showInputMessage="false" sqref="D33" type="list">
      <formula1>"None,Top 10 Languages ($3,500/mo),Top 15 Languages ($5,000/mo)"</formula1>
      <formula2>0</formula2>
    </dataValidation>
    <dataValidation allowBlank="true" errorStyle="stop" operator="between" showDropDown="false" showErrorMessage="false" showInputMessage="false" sqref="D34" type="list">
      <formula1>"None,Basic &lt;500 links ($1,500/mo),Standard ($5,000/mo)"</formula1>
      <formula2>0</formula2>
    </dataValidation>
    <dataValidation allowBlank="true" errorStyle="stop" operator="between" showDropDown="false" showErrorMessage="false" showInputMessage="false" sqref="D35" type="list">
      <formula1>"None,Basic 500 photos ($1,000/mo),Standard 2K photos ($2,500/mo),Premium 5K+ photos ($4,000/mo)"</formula1>
      <formula2>0</formula2>
    </dataValidation>
    <dataValidation allowBlank="true" errorStyle="stop" operator="between" showDropDown="false" showErrorMessage="false" showInputMessage="false" sqref="D36" type="list">
      <formula1>"None,Standard ($2,500/mo),Premium ($8,500/mo)"</formula1>
      <formula2>0</formula2>
    </dataValidation>
    <dataValidation allowBlank="true" errorStyle="stop" operator="between" showDropDown="false" showErrorMessage="false" showInputMessage="false" sqref="D37" type="list">
      <formula1>"None,Standard ($5,000/mo),Premium ($20,000/mo)"</formula1>
      <formula2>0</formula2>
    </dataValidation>
    <dataValidation allowBlank="true" errorStyle="stop" operator="between" showDropDown="false" showErrorMessage="false" showInputMessage="false" sqref="D38" type="list">
      <formula1>"None,Audit Trail ($1,500/mo),Audit + Redaction ($7,500/mo)"</formula1>
      <formula2>0</formula2>
    </dataValidation>
    <dataValidation allowBlank="true" errorStyle="stop" operator="between" showDropDown="false" showErrorMessage="false" showInputMessage="false" sqref="D39" type="list">
      <formula1>"None (included Pro+),Basic Scorecards ($1,000/mo),Full QA Suite ($3,500/mo),QA Suite + AI Grading ($6,000/mo)"</formula1>
      <formula2>0</formula2>
    </dataValidation>
    <dataValidation allowBlank="true" errorStyle="stop" operator="between" showDropDown="false" showErrorMessage="false" showInputMessage="false" sqref="D40" type="list">
      <formula1>"None (included Pro+),Standard ($2,000/mo),Advanced ($7,500/mo)"</formula1>
      <formula2>0</formula2>
    </dataValidation>
    <dataValidation allowBlank="true" errorStyle="stop" operator="between" showDropDown="false" showErrorMessage="false" showInputMessage="false" sqref="D41" type="list">
      <formula1>"None (included Command+),Basic Package ($5,000/mo),Full Command Suite ($12,500/mo)"</formula1>
      <formula2>0</formula2>
    </dataValidation>
    <dataValidation allowBlank="true" errorStyle="stop" operator="between" showDropDown="false" showErrorMessage="false" showInputMessage="false" sqref="D42" type="list">
      <formula1>"None (included Command+),Basic Monitoring ($2,500/mo),Full Reliability Suite ($7,500/mo)"</formula1>
      <formula2>0</formula2>
    </dataValidation>
    <dataValidation allowBlank="true" errorStyle="stop" operator="between" showDropDown="false" showErrorMessage="false" showInputMessage="false" sqref="D43" type="list">
      <formula1>"Standard (Included),Priority Small &lt;25 users ($2,500/mo),Priority Medium 25-75 ($5,000/mo),Priority Large 75+ ($7,500/mo),Mission-Critical (Custom)"</formula1>
      <formula2>0</formula2>
    </dataValidation>
    <dataValidation allowBlank="true" errorStyle="stop" operator="between" showDropDown="false" showErrorMessage="false" showInputMessage="false" sqref="D44" type="list">
      <formula1>"None,Discovery Visit ($10,000),Pilot Launch Support ($35,000),Go-Live Support ($65,000),Full Program ($100,000)"</formula1>
      <formula2>0</formula2>
    </dataValidation>
    <dataValidation allowBlank="true" errorStyle="stop" operator="between" showDropDown="false" showErrorMessage="false" showInputMessage="false" sqref="D45" type="list">
      <formula1>"Standard Onboarding (Included),Remote Package ($5,000),Onsite Dispatcher ($20,000),Onsite Supervisor ($20,000),Train-the-Trainer ($30,000),Custom Program ($50,000)"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63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8"/>
    <col collapsed="false" customWidth="true" hidden="false" outlineLevel="0" max="3" min="3" style="1" width="18"/>
    <col collapsed="false" customWidth="true" hidden="false" outlineLevel="0" max="4" min="4" style="1" width="6"/>
    <col collapsed="false" customWidth="true" hidden="false" outlineLevel="0" max="5" min="5" style="1" width="16"/>
    <col collapsed="false" customWidth="true" hidden="false" outlineLevel="0" max="6" min="6" style="1" width="6"/>
    <col collapsed="false" customWidth="true" hidden="false" outlineLevel="0" max="7" min="7" style="1" width="16"/>
    <col collapsed="false" customWidth="true" hidden="false" outlineLevel="0" max="8" min="8" style="1" width="6"/>
    <col collapsed="false" customWidth="true" hidden="false" outlineLevel="0" max="9" min="9" style="1" width="16"/>
    <col collapsed="false" customWidth="true" hidden="false" outlineLevel="0" max="10" min="10" style="1" width="3"/>
  </cols>
  <sheetData>
    <row r="1" customFormat="false" ht="18" hidden="false" customHeight="true" outlineLevel="0" collapsed="false">
      <c r="A1" s="66"/>
      <c r="B1" s="66"/>
      <c r="C1" s="66"/>
      <c r="D1" s="67" t="s">
        <v>0</v>
      </c>
      <c r="E1" s="67"/>
      <c r="F1" s="67"/>
      <c r="G1" s="67"/>
      <c r="H1" s="67"/>
      <c r="I1" s="67"/>
      <c r="J1" s="67"/>
    </row>
    <row r="2" customFormat="false" ht="13.5" hidden="false" customHeight="true" outlineLevel="0" collapsed="false">
      <c r="A2" s="66"/>
      <c r="B2" s="66"/>
      <c r="C2" s="66"/>
      <c r="D2" s="67"/>
      <c r="E2" s="67"/>
      <c r="F2" s="67"/>
      <c r="G2" s="67"/>
      <c r="H2" s="67"/>
      <c r="I2" s="67"/>
      <c r="J2" s="67"/>
    </row>
    <row r="3" customFormat="false" ht="13.5" hidden="false" customHeight="true" outlineLevel="0" collapsed="false">
      <c r="A3" s="66"/>
      <c r="B3" s="66"/>
      <c r="C3" s="66"/>
      <c r="D3" s="67"/>
      <c r="E3" s="67"/>
      <c r="F3" s="67"/>
      <c r="G3" s="67"/>
      <c r="H3" s="67"/>
      <c r="I3" s="67"/>
      <c r="J3" s="67"/>
    </row>
    <row r="4" customFormat="false" ht="13.5" hidden="false" customHeight="true" outlineLevel="0" collapsed="false">
      <c r="A4" s="66"/>
      <c r="B4" s="66"/>
      <c r="C4" s="66"/>
      <c r="D4" s="67"/>
      <c r="E4" s="67"/>
      <c r="F4" s="67"/>
      <c r="G4" s="67"/>
      <c r="H4" s="67"/>
      <c r="I4" s="67"/>
      <c r="J4" s="67"/>
    </row>
    <row r="5" customFormat="false" ht="18" hidden="false" customHeight="true" outlineLevel="0" collapsed="false">
      <c r="A5" s="68" t="s">
        <v>697</v>
      </c>
      <c r="B5" s="68"/>
      <c r="C5" s="68"/>
      <c r="D5" s="68"/>
      <c r="E5" s="68"/>
      <c r="F5" s="68"/>
      <c r="G5" s="68"/>
      <c r="H5" s="68"/>
      <c r="I5" s="68"/>
      <c r="J5" s="68"/>
    </row>
    <row r="6" customFormat="false" ht="7.5" hidden="false" customHeight="true" outlineLevel="0" collapsed="false">
      <c r="A6" s="69"/>
    </row>
    <row r="7" customFormat="false" ht="31.5" hidden="false" customHeight="true" outlineLevel="0" collapsed="false">
      <c r="A7" s="70" t="str">
        <f aca="false">'Quote Builder'!D8&amp;"  —  Service Proposal"</f>
        <v>  —  Service Proposal</v>
      </c>
      <c r="B7" s="70"/>
      <c r="C7" s="70"/>
      <c r="D7" s="70"/>
      <c r="E7" s="70"/>
      <c r="F7" s="70"/>
      <c r="G7" s="70"/>
      <c r="H7" s="70"/>
      <c r="I7" s="70"/>
      <c r="J7" s="70"/>
    </row>
    <row r="8" customFormat="false" ht="19.5" hidden="false" customHeight="true" outlineLevel="0" collapsed="false">
      <c r="A8" s="71" t="n">
        <f aca="false">'Quote Builder'!D9</f>
        <v>0</v>
      </c>
      <c r="B8" s="71"/>
      <c r="C8" s="71"/>
      <c r="D8" s="71"/>
      <c r="E8" s="71"/>
      <c r="F8" s="71"/>
      <c r="G8" s="71"/>
      <c r="H8" s="71"/>
      <c r="I8" s="71"/>
      <c r="J8" s="71"/>
    </row>
    <row r="9" customFormat="false" ht="7.5" hidden="false" customHeight="true" outlineLevel="0" collapsed="false">
      <c r="A9" s="69"/>
    </row>
    <row r="10" customFormat="false" ht="19.5" hidden="false" customHeight="true" outlineLevel="0" collapsed="false">
      <c r="A10" s="41" t="s">
        <v>698</v>
      </c>
      <c r="B10" s="41"/>
      <c r="C10" s="41"/>
      <c r="D10" s="41"/>
      <c r="E10" s="41"/>
      <c r="F10" s="41"/>
      <c r="G10" s="41"/>
      <c r="H10" s="41"/>
      <c r="I10" s="41"/>
      <c r="J10" s="41"/>
    </row>
    <row r="11" customFormat="false" ht="19.5" hidden="false" customHeight="true" outlineLevel="0" collapsed="false">
      <c r="A11" s="43" t="s">
        <v>699</v>
      </c>
      <c r="B11" s="43"/>
      <c r="C11" s="43"/>
      <c r="D11" s="43"/>
      <c r="E11" s="43"/>
      <c r="F11" s="72" t="n">
        <f aca="false">'Quote Builder'!D15</f>
        <v>0</v>
      </c>
      <c r="G11" s="72"/>
      <c r="H11" s="72"/>
      <c r="I11" s="72"/>
      <c r="J11" s="72"/>
    </row>
    <row r="12" customFormat="false" ht="19.5" hidden="false" customHeight="true" outlineLevel="0" collapsed="false">
      <c r="A12" s="43" t="s">
        <v>636</v>
      </c>
      <c r="B12" s="43"/>
      <c r="C12" s="43"/>
      <c r="D12" s="43"/>
      <c r="E12" s="43"/>
      <c r="F12" s="72" t="n">
        <f aca="false">'Quote Builder'!D16</f>
        <v>0</v>
      </c>
      <c r="G12" s="72"/>
      <c r="H12" s="72"/>
      <c r="I12" s="72"/>
      <c r="J12" s="72"/>
    </row>
    <row r="13" customFormat="false" ht="19.5" hidden="false" customHeight="true" outlineLevel="0" collapsed="false">
      <c r="A13" s="43" t="s">
        <v>97</v>
      </c>
      <c r="B13" s="43"/>
      <c r="C13" s="43"/>
      <c r="D13" s="43"/>
      <c r="E13" s="43"/>
      <c r="F13" s="72" t="n">
        <f aca="false">'Quote Builder'!D10</f>
        <v>0</v>
      </c>
      <c r="G13" s="72"/>
      <c r="H13" s="72"/>
      <c r="I13" s="72"/>
      <c r="J13" s="72"/>
    </row>
    <row r="14" customFormat="false" ht="19.5" hidden="false" customHeight="true" outlineLevel="0" collapsed="false">
      <c r="A14" s="43" t="s">
        <v>101</v>
      </c>
      <c r="B14" s="43"/>
      <c r="C14" s="43"/>
      <c r="D14" s="43"/>
      <c r="E14" s="43"/>
      <c r="F14" s="72" t="n">
        <f aca="false">'Quote Builder'!D11</f>
        <v>0</v>
      </c>
      <c r="G14" s="72"/>
      <c r="H14" s="72"/>
      <c r="I14" s="72"/>
      <c r="J14" s="72"/>
    </row>
    <row r="15" customFormat="false" ht="19.5" hidden="false" customHeight="true" outlineLevel="0" collapsed="false">
      <c r="A15" s="43" t="s">
        <v>700</v>
      </c>
      <c r="B15" s="43"/>
      <c r="C15" s="43"/>
      <c r="D15" s="43"/>
      <c r="E15" s="43"/>
      <c r="F15" s="72" t="str">
        <f aca="false">'Quote Builder'!D12&amp;" calls"</f>
        <v> calls</v>
      </c>
      <c r="G15" s="72"/>
      <c r="H15" s="72"/>
      <c r="I15" s="72"/>
      <c r="J15" s="72"/>
    </row>
    <row r="16" customFormat="false" ht="19.5" hidden="false" customHeight="true" outlineLevel="0" collapsed="false">
      <c r="A16" s="43" t="s">
        <v>701</v>
      </c>
      <c r="B16" s="43"/>
      <c r="C16" s="43"/>
      <c r="D16" s="43"/>
      <c r="E16" s="43"/>
      <c r="F16" s="73" t="n">
        <f aca="true">TODAY()</f>
        <v>46183</v>
      </c>
      <c r="G16" s="73"/>
      <c r="H16" s="73"/>
      <c r="I16" s="73"/>
      <c r="J16" s="73"/>
    </row>
    <row r="17" customFormat="false" ht="7.5" hidden="false" customHeight="true" outlineLevel="0" collapsed="false">
      <c r="A17" s="69"/>
    </row>
    <row r="18" customFormat="false" ht="19.5" hidden="false" customHeight="true" outlineLevel="0" collapsed="false">
      <c r="A18" s="41" t="s">
        <v>702</v>
      </c>
      <c r="B18" s="41"/>
      <c r="C18" s="41"/>
      <c r="D18" s="41"/>
      <c r="E18" s="41"/>
      <c r="F18" s="41"/>
      <c r="G18" s="41"/>
      <c r="H18" s="41"/>
      <c r="I18" s="41"/>
      <c r="J18" s="41"/>
    </row>
    <row r="19" customFormat="false" ht="27.75" hidden="false" customHeight="true" outlineLevel="0" collapsed="false">
      <c r="A19" s="74" t="s">
        <v>703</v>
      </c>
      <c r="B19" s="75" t="s">
        <v>16</v>
      </c>
      <c r="C19" s="75"/>
      <c r="D19" s="75"/>
      <c r="E19" s="75"/>
      <c r="F19" s="76" t="s">
        <v>704</v>
      </c>
      <c r="G19" s="76"/>
      <c r="H19" s="76" t="s">
        <v>705</v>
      </c>
      <c r="I19" s="76"/>
      <c r="J19" s="66"/>
    </row>
    <row r="20" customFormat="false" ht="18" hidden="false" customHeight="true" outlineLevel="0" collapsed="false">
      <c r="A20" s="42" t="s">
        <v>622</v>
      </c>
      <c r="B20" s="77" t="str">
        <f aca="false">"Base Plan — "&amp;'Quote Builder'!D15&amp;" ("&amp;'Quote Builder'!D10&amp;" dispatcher seats)"</f>
        <v>Base Plan —  ( dispatcher seats)</v>
      </c>
      <c r="C20" s="77"/>
      <c r="D20" s="77"/>
      <c r="E20" s="77"/>
      <c r="F20" s="78" t="n">
        <f aca="false">'Quote Builder'!J15</f>
        <v>0</v>
      </c>
      <c r="G20" s="78"/>
      <c r="H20" s="78" t="n">
        <f aca="false">'Quote Builder'!J15*12</f>
        <v>0</v>
      </c>
      <c r="I20" s="78"/>
      <c r="J20" s="45"/>
    </row>
    <row r="21" customFormat="false" ht="18" hidden="false" customHeight="true" outlineLevel="0" collapsed="false">
      <c r="A21" s="42" t="s">
        <v>624</v>
      </c>
      <c r="B21" s="46" t="s">
        <v>706</v>
      </c>
      <c r="C21" s="46"/>
      <c r="D21" s="46"/>
      <c r="E21" s="46"/>
      <c r="F21" s="79" t="str">
        <f aca="false">IF('Quote Builder'!J17&gt;0,'Quote Builder'!J17,"—")</f>
        <v>—</v>
      </c>
      <c r="G21" s="79"/>
      <c r="H21" s="79" t="str">
        <f aca="false">IF('Quote Builder'!J17&gt;0,'Quote Builder'!J17*12,"—")</f>
        <v>—</v>
      </c>
      <c r="I21" s="79"/>
      <c r="J21" s="57"/>
    </row>
    <row r="22" customFormat="false" ht="18" hidden="false" customHeight="true" outlineLevel="0" collapsed="false">
      <c r="A22" s="42" t="s">
        <v>626</v>
      </c>
      <c r="B22" s="77" t="s">
        <v>707</v>
      </c>
      <c r="C22" s="77"/>
      <c r="D22" s="77"/>
      <c r="E22" s="77"/>
      <c r="F22" s="78" t="str">
        <f aca="false">IF('Quote Builder'!J18&gt;0,'Quote Builder'!J18,"—")</f>
        <v>—</v>
      </c>
      <c r="G22" s="78"/>
      <c r="H22" s="78" t="str">
        <f aca="false">IF('Quote Builder'!J18&gt;0,'Quote Builder'!J18*12,"—")</f>
        <v>—</v>
      </c>
      <c r="I22" s="78"/>
      <c r="J22" s="45"/>
    </row>
    <row r="23" customFormat="false" ht="18" hidden="false" customHeight="true" outlineLevel="0" collapsed="false">
      <c r="A23" s="42" t="s">
        <v>628</v>
      </c>
      <c r="B23" s="46" t="s">
        <v>643</v>
      </c>
      <c r="C23" s="46"/>
      <c r="D23" s="46"/>
      <c r="E23" s="46"/>
      <c r="F23" s="80" t="s">
        <v>708</v>
      </c>
      <c r="G23" s="80"/>
      <c r="H23" s="79" t="n">
        <f aca="false">'Quote Builder'!J19</f>
        <v>0</v>
      </c>
      <c r="I23" s="79"/>
      <c r="J23" s="57"/>
    </row>
    <row r="24" customFormat="false" ht="18" hidden="false" customHeight="true" outlineLevel="0" collapsed="false">
      <c r="A24" s="81" t="s">
        <v>709</v>
      </c>
      <c r="B24" s="81"/>
      <c r="C24" s="81"/>
      <c r="D24" s="81"/>
      <c r="E24" s="81"/>
      <c r="F24" s="81"/>
      <c r="G24" s="81"/>
      <c r="H24" s="81"/>
      <c r="I24" s="81"/>
      <c r="J24" s="81"/>
    </row>
    <row r="25" customFormat="false" ht="18" hidden="false" customHeight="true" outlineLevel="0" collapsed="false">
      <c r="A25" s="42" t="s">
        <v>630</v>
      </c>
      <c r="B25" s="46" t="s">
        <v>648</v>
      </c>
      <c r="C25" s="46"/>
      <c r="D25" s="46"/>
      <c r="E25" s="46"/>
      <c r="F25" s="79" t="str">
        <f aca="false">IF('Quote Builder'!J25&gt;0,'Quote Builder'!J25,"—")</f>
        <v>—</v>
      </c>
      <c r="G25" s="79"/>
      <c r="H25" s="79" t="str">
        <f aca="false">IF('Quote Builder'!J25&gt;0,'Quote Builder'!J25*12,"—")</f>
        <v>—</v>
      </c>
      <c r="I25" s="79"/>
      <c r="J25" s="57"/>
    </row>
    <row r="26" customFormat="false" ht="18" hidden="false" customHeight="true" outlineLevel="0" collapsed="false">
      <c r="A26" s="42" t="s">
        <v>633</v>
      </c>
      <c r="B26" s="77" t="s">
        <v>650</v>
      </c>
      <c r="C26" s="77"/>
      <c r="D26" s="77"/>
      <c r="E26" s="77"/>
      <c r="F26" s="78" t="str">
        <f aca="false">IF('Quote Builder'!J26&gt;0,'Quote Builder'!J26,"—")</f>
        <v>—</v>
      </c>
      <c r="G26" s="78"/>
      <c r="H26" s="78" t="str">
        <f aca="false">IF('Quote Builder'!J26&gt;0,'Quote Builder'!J26*12,"—")</f>
        <v>—</v>
      </c>
      <c r="I26" s="78"/>
      <c r="J26" s="45"/>
    </row>
    <row r="27" customFormat="false" ht="18" hidden="false" customHeight="true" outlineLevel="0" collapsed="false">
      <c r="A27" s="42" t="s">
        <v>635</v>
      </c>
      <c r="B27" s="46" t="s">
        <v>652</v>
      </c>
      <c r="C27" s="46"/>
      <c r="D27" s="46"/>
      <c r="E27" s="46"/>
      <c r="F27" s="79" t="str">
        <f aca="false">IF('Quote Builder'!J27&gt;0,'Quote Builder'!J27,"—")</f>
        <v>—</v>
      </c>
      <c r="G27" s="79"/>
      <c r="H27" s="79" t="str">
        <f aca="false">IF('Quote Builder'!J27&gt;0,'Quote Builder'!J27*12,"—")</f>
        <v>—</v>
      </c>
      <c r="I27" s="79"/>
      <c r="J27" s="57"/>
    </row>
    <row r="28" customFormat="false" ht="18" hidden="false" customHeight="true" outlineLevel="0" collapsed="false">
      <c r="A28" s="42" t="s">
        <v>638</v>
      </c>
      <c r="B28" s="77" t="s">
        <v>654</v>
      </c>
      <c r="C28" s="77"/>
      <c r="D28" s="77"/>
      <c r="E28" s="77"/>
      <c r="F28" s="78" t="str">
        <f aca="false">IF('Quote Builder'!J28&gt;0,'Quote Builder'!J28,"—")</f>
        <v>—</v>
      </c>
      <c r="G28" s="78"/>
      <c r="H28" s="78" t="str">
        <f aca="false">IF('Quote Builder'!J28&gt;0,'Quote Builder'!J28*12,"—")</f>
        <v>—</v>
      </c>
      <c r="I28" s="78"/>
      <c r="J28" s="45"/>
    </row>
    <row r="29" customFormat="false" ht="18" hidden="false" customHeight="true" outlineLevel="0" collapsed="false">
      <c r="A29" s="42" t="s">
        <v>640</v>
      </c>
      <c r="B29" s="46" t="s">
        <v>656</v>
      </c>
      <c r="C29" s="46"/>
      <c r="D29" s="46"/>
      <c r="E29" s="46"/>
      <c r="F29" s="79" t="str">
        <f aca="false">IF('Quote Builder'!J29&gt;0,'Quote Builder'!J29,"—")</f>
        <v>—</v>
      </c>
      <c r="G29" s="79"/>
      <c r="H29" s="79" t="str">
        <f aca="false">IF('Quote Builder'!J29&gt;0,'Quote Builder'!J29*12,"—")</f>
        <v>—</v>
      </c>
      <c r="I29" s="79"/>
      <c r="J29" s="57"/>
    </row>
    <row r="30" customFormat="false" ht="18" hidden="false" customHeight="true" outlineLevel="0" collapsed="false">
      <c r="A30" s="42" t="s">
        <v>642</v>
      </c>
      <c r="B30" s="77" t="s">
        <v>658</v>
      </c>
      <c r="C30" s="77"/>
      <c r="D30" s="77"/>
      <c r="E30" s="77"/>
      <c r="F30" s="78" t="str">
        <f aca="false">IF('Quote Builder'!J30&gt;0,'Quote Builder'!J30,"—")</f>
        <v>—</v>
      </c>
      <c r="G30" s="78"/>
      <c r="H30" s="78" t="str">
        <f aca="false">IF('Quote Builder'!J30&gt;0,'Quote Builder'!J30*12,"—")</f>
        <v>—</v>
      </c>
      <c r="I30" s="78"/>
      <c r="J30" s="45"/>
    </row>
    <row r="31" customFormat="false" ht="18" hidden="false" customHeight="true" outlineLevel="0" collapsed="false">
      <c r="A31" s="42" t="s">
        <v>644</v>
      </c>
      <c r="B31" s="46" t="s">
        <v>660</v>
      </c>
      <c r="C31" s="46"/>
      <c r="D31" s="46"/>
      <c r="E31" s="46"/>
      <c r="F31" s="79" t="str">
        <f aca="false">IF('Quote Builder'!J31&gt;0,'Quote Builder'!J31,"—")</f>
        <v>—</v>
      </c>
      <c r="G31" s="79"/>
      <c r="H31" s="79" t="str">
        <f aca="false">IF('Quote Builder'!J31&gt;0,'Quote Builder'!J31*12,"—")</f>
        <v>—</v>
      </c>
      <c r="I31" s="79"/>
      <c r="J31" s="57"/>
    </row>
    <row r="32" customFormat="false" ht="18" hidden="false" customHeight="true" outlineLevel="0" collapsed="false">
      <c r="A32" s="42" t="s">
        <v>647</v>
      </c>
      <c r="B32" s="77" t="s">
        <v>137</v>
      </c>
      <c r="C32" s="77"/>
      <c r="D32" s="77"/>
      <c r="E32" s="77"/>
      <c r="F32" s="78" t="str">
        <f aca="false">IF('Quote Builder'!J32&gt;0,'Quote Builder'!J32,"—")</f>
        <v>—</v>
      </c>
      <c r="G32" s="78"/>
      <c r="H32" s="78" t="str">
        <f aca="false">IF('Quote Builder'!J32&gt;0,'Quote Builder'!J32*12,"—")</f>
        <v>—</v>
      </c>
      <c r="I32" s="78"/>
      <c r="J32" s="45"/>
    </row>
    <row r="33" customFormat="false" ht="18" hidden="false" customHeight="true" outlineLevel="0" collapsed="false">
      <c r="A33" s="42" t="s">
        <v>649</v>
      </c>
      <c r="B33" s="46" t="s">
        <v>710</v>
      </c>
      <c r="C33" s="46"/>
      <c r="D33" s="46"/>
      <c r="E33" s="46"/>
      <c r="F33" s="79" t="str">
        <f aca="false">IF('Quote Builder'!J33&gt;0,'Quote Builder'!J33,"—")</f>
        <v>—</v>
      </c>
      <c r="G33" s="79"/>
      <c r="H33" s="79" t="str">
        <f aca="false">IF('Quote Builder'!J33&gt;0,'Quote Builder'!J33*12,"—")</f>
        <v>—</v>
      </c>
      <c r="I33" s="79"/>
      <c r="J33" s="57"/>
    </row>
    <row r="34" customFormat="false" ht="18" hidden="false" customHeight="true" outlineLevel="0" collapsed="false">
      <c r="A34" s="42" t="s">
        <v>651</v>
      </c>
      <c r="B34" s="77" t="s">
        <v>363</v>
      </c>
      <c r="C34" s="77"/>
      <c r="D34" s="77"/>
      <c r="E34" s="77"/>
      <c r="F34" s="78" t="str">
        <f aca="false">IF('Quote Builder'!J34&gt;0,'Quote Builder'!J34,"—")</f>
        <v>—</v>
      </c>
      <c r="G34" s="78"/>
      <c r="H34" s="78" t="str">
        <f aca="false">IF('Quote Builder'!J34&gt;0,'Quote Builder'!J34*12,"—")</f>
        <v>—</v>
      </c>
      <c r="I34" s="78"/>
      <c r="J34" s="45"/>
    </row>
    <row r="35" customFormat="false" ht="18" hidden="false" customHeight="true" outlineLevel="0" collapsed="false">
      <c r="A35" s="42" t="s">
        <v>653</v>
      </c>
      <c r="B35" s="46" t="s">
        <v>139</v>
      </c>
      <c r="C35" s="46"/>
      <c r="D35" s="46"/>
      <c r="E35" s="46"/>
      <c r="F35" s="79" t="str">
        <f aca="false">IF('Quote Builder'!J35&gt;0,'Quote Builder'!J35,"—")</f>
        <v>—</v>
      </c>
      <c r="G35" s="79"/>
      <c r="H35" s="79" t="str">
        <f aca="false">IF('Quote Builder'!J35&gt;0,'Quote Builder'!J35*12,"—")</f>
        <v>—</v>
      </c>
      <c r="I35" s="79"/>
      <c r="J35" s="57"/>
    </row>
    <row r="36" customFormat="false" ht="18" hidden="false" customHeight="true" outlineLevel="0" collapsed="false">
      <c r="A36" s="42" t="s">
        <v>655</v>
      </c>
      <c r="B36" s="77" t="s">
        <v>140</v>
      </c>
      <c r="C36" s="77"/>
      <c r="D36" s="77"/>
      <c r="E36" s="77"/>
      <c r="F36" s="78" t="str">
        <f aca="false">IF('Quote Builder'!J36&gt;0,'Quote Builder'!J36,"—")</f>
        <v>—</v>
      </c>
      <c r="G36" s="78"/>
      <c r="H36" s="78" t="str">
        <f aca="false">IF('Quote Builder'!J36&gt;0,'Quote Builder'!J36*12,"—")</f>
        <v>—</v>
      </c>
      <c r="I36" s="78"/>
      <c r="J36" s="45"/>
    </row>
    <row r="37" customFormat="false" ht="18" hidden="false" customHeight="true" outlineLevel="0" collapsed="false">
      <c r="A37" s="42" t="s">
        <v>657</v>
      </c>
      <c r="B37" s="46" t="s">
        <v>372</v>
      </c>
      <c r="C37" s="46"/>
      <c r="D37" s="46"/>
      <c r="E37" s="46"/>
      <c r="F37" s="79" t="str">
        <f aca="false">IF('Quote Builder'!J37&gt;0,'Quote Builder'!J37,"—")</f>
        <v>—</v>
      </c>
      <c r="G37" s="79"/>
      <c r="H37" s="79" t="str">
        <f aca="false">IF('Quote Builder'!J37&gt;0,'Quote Builder'!J37*12,"—")</f>
        <v>—</v>
      </c>
      <c r="I37" s="79"/>
      <c r="J37" s="57"/>
    </row>
    <row r="38" customFormat="false" ht="18" hidden="false" customHeight="true" outlineLevel="0" collapsed="false">
      <c r="A38" s="42" t="s">
        <v>659</v>
      </c>
      <c r="B38" s="77" t="s">
        <v>669</v>
      </c>
      <c r="C38" s="77"/>
      <c r="D38" s="77"/>
      <c r="E38" s="77"/>
      <c r="F38" s="78" t="str">
        <f aca="false">IF('Quote Builder'!J38&gt;0,'Quote Builder'!J38,"—")</f>
        <v>—</v>
      </c>
      <c r="G38" s="78"/>
      <c r="H38" s="78" t="str">
        <f aca="false">IF('Quote Builder'!J38&gt;0,'Quote Builder'!J38*12,"—")</f>
        <v>—</v>
      </c>
      <c r="I38" s="78"/>
      <c r="J38" s="45"/>
    </row>
    <row r="39" customFormat="false" ht="18" hidden="false" customHeight="true" outlineLevel="0" collapsed="false">
      <c r="A39" s="42" t="s">
        <v>661</v>
      </c>
      <c r="B39" s="46" t="s">
        <v>128</v>
      </c>
      <c r="C39" s="46"/>
      <c r="D39" s="46"/>
      <c r="E39" s="46"/>
      <c r="F39" s="79" t="str">
        <f aca="false">IF('Quote Builder'!J39&gt;0,'Quote Builder'!J39,"—")</f>
        <v>—</v>
      </c>
      <c r="G39" s="79"/>
      <c r="H39" s="79" t="str">
        <f aca="false">IF('Quote Builder'!J39&gt;0,'Quote Builder'!J39*12,"—")</f>
        <v>—</v>
      </c>
      <c r="I39" s="79"/>
      <c r="J39" s="57"/>
    </row>
    <row r="40" customFormat="false" ht="18" hidden="false" customHeight="true" outlineLevel="0" collapsed="false">
      <c r="A40" s="42" t="s">
        <v>662</v>
      </c>
      <c r="B40" s="77" t="s">
        <v>184</v>
      </c>
      <c r="C40" s="77"/>
      <c r="D40" s="77"/>
      <c r="E40" s="77"/>
      <c r="F40" s="78" t="str">
        <f aca="false">IF('Quote Builder'!J40&gt;0,'Quote Builder'!J40,"—")</f>
        <v>—</v>
      </c>
      <c r="G40" s="78"/>
      <c r="H40" s="78" t="str">
        <f aca="false">IF('Quote Builder'!J40&gt;0,'Quote Builder'!J40*12,"—")</f>
        <v>—</v>
      </c>
      <c r="I40" s="78"/>
      <c r="J40" s="45"/>
    </row>
    <row r="41" customFormat="false" ht="18" hidden="false" customHeight="true" outlineLevel="0" collapsed="false">
      <c r="A41" s="42" t="s">
        <v>664</v>
      </c>
      <c r="B41" s="46" t="s">
        <v>673</v>
      </c>
      <c r="C41" s="46"/>
      <c r="D41" s="46"/>
      <c r="E41" s="46"/>
      <c r="F41" s="79" t="str">
        <f aca="false">IF('Quote Builder'!J41&gt;0,'Quote Builder'!J41,"—")</f>
        <v>—</v>
      </c>
      <c r="G41" s="79"/>
      <c r="H41" s="79" t="str">
        <f aca="false">IF('Quote Builder'!J41&gt;0,'Quote Builder'!J41*12,"—")</f>
        <v>—</v>
      </c>
      <c r="I41" s="79"/>
      <c r="J41" s="57"/>
    </row>
    <row r="42" customFormat="false" ht="18" hidden="false" customHeight="true" outlineLevel="0" collapsed="false">
      <c r="A42" s="42" t="s">
        <v>665</v>
      </c>
      <c r="B42" s="77" t="s">
        <v>675</v>
      </c>
      <c r="C42" s="77"/>
      <c r="D42" s="77"/>
      <c r="E42" s="77"/>
      <c r="F42" s="78" t="str">
        <f aca="false">IF('Quote Builder'!J42&gt;0,'Quote Builder'!J42,"—")</f>
        <v>—</v>
      </c>
      <c r="G42" s="78"/>
      <c r="H42" s="78" t="str">
        <f aca="false">IF('Quote Builder'!J42&gt;0,'Quote Builder'!J42*12,"—")</f>
        <v>—</v>
      </c>
      <c r="I42" s="78"/>
      <c r="J42" s="45"/>
    </row>
    <row r="43" customFormat="false" ht="18" hidden="false" customHeight="true" outlineLevel="0" collapsed="false">
      <c r="A43" s="42" t="s">
        <v>666</v>
      </c>
      <c r="B43" s="46" t="s">
        <v>711</v>
      </c>
      <c r="C43" s="46"/>
      <c r="D43" s="46"/>
      <c r="E43" s="46"/>
      <c r="F43" s="79" t="str">
        <f aca="false">IF('Quote Builder'!J43&gt;0,'Quote Builder'!J43,"—")</f>
        <v>—</v>
      </c>
      <c r="G43" s="79"/>
      <c r="H43" s="79" t="str">
        <f aca="false">IF('Quote Builder'!J43&gt;0,'Quote Builder'!J43*12,"—")</f>
        <v>—</v>
      </c>
      <c r="I43" s="79"/>
      <c r="J43" s="57"/>
    </row>
    <row r="44" customFormat="false" ht="18" hidden="false" customHeight="true" outlineLevel="0" collapsed="false">
      <c r="A44" s="42" t="s">
        <v>667</v>
      </c>
      <c r="B44" s="77" t="s">
        <v>679</v>
      </c>
      <c r="C44" s="77"/>
      <c r="D44" s="77"/>
      <c r="E44" s="77"/>
      <c r="F44" s="82" t="s">
        <v>708</v>
      </c>
      <c r="G44" s="82"/>
      <c r="H44" s="78" t="str">
        <f aca="false">IF('Quote Builder'!J44&gt;0,'Quote Builder'!J44,"—")</f>
        <v>—</v>
      </c>
      <c r="I44" s="78"/>
      <c r="J44" s="45"/>
    </row>
    <row r="45" customFormat="false" ht="18" hidden="false" customHeight="true" outlineLevel="0" collapsed="false">
      <c r="A45" s="42" t="s">
        <v>668</v>
      </c>
      <c r="B45" s="46" t="s">
        <v>681</v>
      </c>
      <c r="C45" s="46"/>
      <c r="D45" s="46"/>
      <c r="E45" s="46"/>
      <c r="F45" s="80" t="s">
        <v>708</v>
      </c>
      <c r="G45" s="80"/>
      <c r="H45" s="79" t="str">
        <f aca="false">IF('Quote Builder'!J45&gt;0,'Quote Builder'!J45,"—")</f>
        <v>—</v>
      </c>
      <c r="I45" s="79"/>
      <c r="J45" s="57"/>
    </row>
    <row r="46" customFormat="false" ht="7.5" hidden="false" customHeight="true" outlineLevel="0" collapsed="false">
      <c r="A46" s="83"/>
      <c r="B46" s="83"/>
      <c r="C46" s="83"/>
      <c r="D46" s="83"/>
      <c r="E46" s="83"/>
      <c r="F46" s="83"/>
      <c r="G46" s="83"/>
      <c r="H46" s="83"/>
      <c r="I46" s="83"/>
      <c r="J46" s="83"/>
    </row>
    <row r="47" customFormat="false" ht="18" hidden="false" customHeight="true" outlineLevel="0" collapsed="false">
      <c r="A47" s="84"/>
      <c r="B47" s="77" t="s">
        <v>712</v>
      </c>
      <c r="C47" s="77"/>
      <c r="D47" s="77"/>
      <c r="E47" s="77"/>
      <c r="F47" s="78" t="n">
        <f aca="false">'Quote Builder'!J15+'Quote Builder'!J17+'Quote Builder'!J18+SUMPRODUCT(('Quote Builder'!J25:J43)*1)</f>
        <v>0</v>
      </c>
      <c r="G47" s="78"/>
      <c r="H47" s="78" t="n">
        <f aca="false">('Quote Builder'!J15+'Quote Builder'!J17+'Quote Builder'!J18+SUMPRODUCT(('Quote Builder'!J25:J43)*1))*12</f>
        <v>0</v>
      </c>
      <c r="I47" s="78"/>
      <c r="J47" s="45"/>
    </row>
    <row r="48" customFormat="false" ht="18" hidden="false" customHeight="true" outlineLevel="0" collapsed="false">
      <c r="A48" s="85"/>
      <c r="B48" s="46" t="s">
        <v>713</v>
      </c>
      <c r="C48" s="46"/>
      <c r="D48" s="46"/>
      <c r="E48" s="46"/>
      <c r="F48" s="80" t="s">
        <v>708</v>
      </c>
      <c r="G48" s="80"/>
      <c r="H48" s="79" t="n">
        <f aca="false">'Quote Builder'!J19+'Quote Builder'!J25+'Quote Builder'!J44+'Quote Builder'!J45</f>
        <v>0</v>
      </c>
      <c r="I48" s="79"/>
      <c r="J48" s="57"/>
    </row>
    <row r="49" customFormat="false" ht="21.75" hidden="false" customHeight="true" outlineLevel="0" collapsed="false">
      <c r="A49" s="45"/>
      <c r="B49" s="58" t="str">
        <f aca="false">IF(MAX('Quote Builder'!F16,'Quote Builder'!D22)&gt;0,"Discount ("&amp;TEXT(MAX('Quote Builder'!F16,'Quote Builder'!D22),"0%")&amp;") Applied","No Discount")</f>
        <v>No Discount</v>
      </c>
      <c r="C49" s="58"/>
      <c r="D49" s="58"/>
      <c r="E49" s="58"/>
      <c r="F49" s="86" t="n">
        <f aca="false">IFERROR(-F47*MAX('Quote Builder'!F16,'Quote Builder'!D22),0)</f>
        <v>-0</v>
      </c>
      <c r="G49" s="86"/>
      <c r="H49" s="86" t="n">
        <f aca="false">IFERROR(-I48*MAX('Quote Builder'!F16,'Quote Builder'!D22),0)</f>
        <v>-0</v>
      </c>
      <c r="I49" s="86"/>
      <c r="J49" s="87"/>
    </row>
    <row r="50" customFormat="false" ht="6" hidden="false" customHeight="true" outlineLevel="0" collapsed="false">
      <c r="A50" s="83"/>
      <c r="B50" s="83"/>
      <c r="C50" s="83"/>
      <c r="D50" s="83"/>
      <c r="E50" s="83"/>
      <c r="F50" s="83"/>
      <c r="G50" s="83"/>
      <c r="H50" s="83"/>
      <c r="I50" s="83"/>
      <c r="J50" s="83"/>
    </row>
    <row r="51" customFormat="false" ht="21.75" hidden="false" customHeight="true" outlineLevel="0" collapsed="false">
      <c r="A51" s="88"/>
      <c r="B51" s="89" t="s">
        <v>714</v>
      </c>
      <c r="C51" s="89"/>
      <c r="D51" s="89"/>
      <c r="E51" s="89"/>
      <c r="F51" s="53" t="n">
        <f aca="false">F47+F49</f>
        <v>0</v>
      </c>
      <c r="G51" s="53"/>
      <c r="H51" s="53" t="n">
        <f aca="false">(F47+F49)*12</f>
        <v>0</v>
      </c>
      <c r="I51" s="53"/>
      <c r="J51" s="61"/>
    </row>
    <row r="52" customFormat="false" ht="21.75" hidden="false" customHeight="true" outlineLevel="0" collapsed="false">
      <c r="A52" s="88"/>
      <c r="B52" s="89" t="s">
        <v>715</v>
      </c>
      <c r="C52" s="89"/>
      <c r="D52" s="89"/>
      <c r="E52" s="89"/>
      <c r="F52" s="90" t="s">
        <v>708</v>
      </c>
      <c r="G52" s="90"/>
      <c r="H52" s="53" t="n">
        <f aca="false">I48+I49</f>
        <v>0</v>
      </c>
      <c r="I52" s="53"/>
      <c r="J52" s="61"/>
    </row>
    <row r="53" customFormat="false" ht="21.75" hidden="false" customHeight="true" outlineLevel="0" collapsed="false">
      <c r="A53" s="88"/>
      <c r="B53" s="89" t="s">
        <v>716</v>
      </c>
      <c r="C53" s="89"/>
      <c r="D53" s="89"/>
      <c r="E53" s="89"/>
      <c r="F53" s="90" t="s">
        <v>708</v>
      </c>
      <c r="G53" s="90"/>
      <c r="H53" s="53" t="n">
        <f aca="false">(F47+F49)*12+(I48+I49)</f>
        <v>0</v>
      </c>
      <c r="I53" s="53"/>
      <c r="J53" s="61"/>
    </row>
    <row r="54" customFormat="false" ht="7.5" hidden="false" customHeight="true" outlineLevel="0" collapsed="false">
      <c r="A54" s="83"/>
      <c r="B54" s="83"/>
      <c r="C54" s="83"/>
      <c r="D54" s="83"/>
      <c r="E54" s="83"/>
      <c r="F54" s="83"/>
      <c r="G54" s="83"/>
      <c r="H54" s="83"/>
      <c r="I54" s="83"/>
      <c r="J54" s="83"/>
    </row>
    <row r="55" customFormat="false" ht="19.5" hidden="false" customHeight="true" outlineLevel="0" collapsed="false">
      <c r="A55" s="41" t="s">
        <v>717</v>
      </c>
      <c r="B55" s="41"/>
      <c r="C55" s="41"/>
      <c r="D55" s="41"/>
      <c r="E55" s="41"/>
      <c r="F55" s="41"/>
      <c r="G55" s="41"/>
      <c r="H55" s="41"/>
      <c r="I55" s="41"/>
      <c r="J55" s="41"/>
    </row>
    <row r="56" customFormat="false" ht="15.75" hidden="false" customHeight="true" outlineLevel="0" collapsed="false">
      <c r="A56" s="91" t="s">
        <v>718</v>
      </c>
      <c r="B56" s="91"/>
      <c r="C56" s="91"/>
      <c r="D56" s="91"/>
      <c r="E56" s="91"/>
      <c r="F56" s="91"/>
      <c r="G56" s="91"/>
      <c r="H56" s="91"/>
      <c r="I56" s="91"/>
      <c r="J56" s="91"/>
    </row>
    <row r="57" customFormat="false" ht="15.75" hidden="false" customHeight="true" outlineLevel="0" collapsed="false">
      <c r="A57" s="91" t="s">
        <v>719</v>
      </c>
      <c r="B57" s="91"/>
      <c r="C57" s="91"/>
      <c r="D57" s="91"/>
      <c r="E57" s="91"/>
      <c r="F57" s="91"/>
      <c r="G57" s="91"/>
      <c r="H57" s="91"/>
      <c r="I57" s="91"/>
      <c r="J57" s="91"/>
    </row>
    <row r="58" customFormat="false" ht="15.75" hidden="false" customHeight="true" outlineLevel="0" collapsed="false">
      <c r="A58" s="91" t="s">
        <v>720</v>
      </c>
      <c r="B58" s="91"/>
      <c r="C58" s="91"/>
      <c r="D58" s="91"/>
      <c r="E58" s="91"/>
      <c r="F58" s="91"/>
      <c r="G58" s="91"/>
      <c r="H58" s="91"/>
      <c r="I58" s="91"/>
      <c r="J58" s="91"/>
    </row>
    <row r="59" customFormat="false" ht="15.75" hidden="false" customHeight="true" outlineLevel="0" collapsed="false">
      <c r="A59" s="91" t="s">
        <v>721</v>
      </c>
      <c r="B59" s="91"/>
      <c r="C59" s="91"/>
      <c r="D59" s="91"/>
      <c r="E59" s="91"/>
      <c r="F59" s="91"/>
      <c r="G59" s="91"/>
      <c r="H59" s="91"/>
      <c r="I59" s="91"/>
      <c r="J59" s="91"/>
    </row>
    <row r="60" customFormat="false" ht="15.75" hidden="false" customHeight="true" outlineLevel="0" collapsed="false">
      <c r="A60" s="91" t="s">
        <v>722</v>
      </c>
      <c r="B60" s="91"/>
      <c r="C60" s="91"/>
      <c r="D60" s="91"/>
      <c r="E60" s="91"/>
      <c r="F60" s="91"/>
      <c r="G60" s="91"/>
      <c r="H60" s="91"/>
      <c r="I60" s="91"/>
      <c r="J60" s="91"/>
    </row>
    <row r="61" customFormat="false" ht="15.75" hidden="false" customHeight="true" outlineLevel="0" collapsed="false">
      <c r="A61" s="91" t="s">
        <v>723</v>
      </c>
      <c r="B61" s="91"/>
      <c r="C61" s="91"/>
      <c r="D61" s="91"/>
      <c r="E61" s="91"/>
      <c r="F61" s="91"/>
      <c r="G61" s="91"/>
      <c r="H61" s="91"/>
      <c r="I61" s="91"/>
      <c r="J61" s="91"/>
    </row>
    <row r="62" customFormat="false" ht="7.5" hidden="false" customHeight="true" outlineLevel="0" collapsed="false">
      <c r="A62" s="83"/>
      <c r="B62" s="83"/>
      <c r="C62" s="83"/>
      <c r="D62" s="83"/>
      <c r="E62" s="83"/>
      <c r="F62" s="83"/>
      <c r="G62" s="83"/>
      <c r="H62" s="83"/>
      <c r="I62" s="83"/>
      <c r="J62" s="83"/>
    </row>
    <row r="63" customFormat="false" ht="18" hidden="false" customHeight="true" outlineLevel="0" collapsed="false">
      <c r="A63" s="92" t="s">
        <v>724</v>
      </c>
      <c r="B63" s="92"/>
      <c r="C63" s="92"/>
      <c r="D63" s="92"/>
      <c r="E63" s="92"/>
      <c r="F63" s="92"/>
      <c r="G63" s="92"/>
      <c r="H63" s="92"/>
      <c r="I63" s="92"/>
      <c r="J63" s="92"/>
    </row>
  </sheetData>
  <mergeCells count="128">
    <mergeCell ref="A1:C4"/>
    <mergeCell ref="D1:J4"/>
    <mergeCell ref="A5:J5"/>
    <mergeCell ref="A7:J7"/>
    <mergeCell ref="A8:J8"/>
    <mergeCell ref="A10:J10"/>
    <mergeCell ref="A11:E11"/>
    <mergeCell ref="F11:J11"/>
    <mergeCell ref="A12:E12"/>
    <mergeCell ref="F12:J12"/>
    <mergeCell ref="A13:E13"/>
    <mergeCell ref="F13:J13"/>
    <mergeCell ref="A14:E14"/>
    <mergeCell ref="F14:J14"/>
    <mergeCell ref="A15:E15"/>
    <mergeCell ref="F15:J15"/>
    <mergeCell ref="A16:E16"/>
    <mergeCell ref="F16:J16"/>
    <mergeCell ref="A18:J18"/>
    <mergeCell ref="B19:E19"/>
    <mergeCell ref="F19:G19"/>
    <mergeCell ref="H19:I19"/>
    <mergeCell ref="B20:E20"/>
    <mergeCell ref="F20:G20"/>
    <mergeCell ref="H20:I20"/>
    <mergeCell ref="B21:E21"/>
    <mergeCell ref="F21:G21"/>
    <mergeCell ref="H21:I21"/>
    <mergeCell ref="B22:E22"/>
    <mergeCell ref="F22:G22"/>
    <mergeCell ref="H22:I22"/>
    <mergeCell ref="B23:E23"/>
    <mergeCell ref="F23:G23"/>
    <mergeCell ref="H23:I23"/>
    <mergeCell ref="A24:J24"/>
    <mergeCell ref="B25:E25"/>
    <mergeCell ref="F25:G25"/>
    <mergeCell ref="H25:I25"/>
    <mergeCell ref="B26:E26"/>
    <mergeCell ref="F26:G26"/>
    <mergeCell ref="H26:I26"/>
    <mergeCell ref="B27:E27"/>
    <mergeCell ref="F27:G27"/>
    <mergeCell ref="H27:I27"/>
    <mergeCell ref="B28:E28"/>
    <mergeCell ref="F28:G28"/>
    <mergeCell ref="H28:I28"/>
    <mergeCell ref="B29:E29"/>
    <mergeCell ref="F29:G29"/>
    <mergeCell ref="H29:I29"/>
    <mergeCell ref="B30:E30"/>
    <mergeCell ref="F30:G30"/>
    <mergeCell ref="H30:I30"/>
    <mergeCell ref="B31:E31"/>
    <mergeCell ref="F31:G31"/>
    <mergeCell ref="H31:I31"/>
    <mergeCell ref="B32:E32"/>
    <mergeCell ref="F32:G32"/>
    <mergeCell ref="H32:I32"/>
    <mergeCell ref="B33:E33"/>
    <mergeCell ref="F33:G33"/>
    <mergeCell ref="H33:I33"/>
    <mergeCell ref="B34:E34"/>
    <mergeCell ref="F34:G34"/>
    <mergeCell ref="H34:I34"/>
    <mergeCell ref="B35:E35"/>
    <mergeCell ref="F35:G35"/>
    <mergeCell ref="H35:I35"/>
    <mergeCell ref="B36:E36"/>
    <mergeCell ref="F36:G36"/>
    <mergeCell ref="H36:I36"/>
    <mergeCell ref="B37:E37"/>
    <mergeCell ref="F37:G37"/>
    <mergeCell ref="H37:I37"/>
    <mergeCell ref="B38:E38"/>
    <mergeCell ref="F38:G38"/>
    <mergeCell ref="H38:I38"/>
    <mergeCell ref="B39:E39"/>
    <mergeCell ref="F39:G39"/>
    <mergeCell ref="H39:I39"/>
    <mergeCell ref="B40:E40"/>
    <mergeCell ref="F40:G40"/>
    <mergeCell ref="H40:I40"/>
    <mergeCell ref="B41:E41"/>
    <mergeCell ref="F41:G41"/>
    <mergeCell ref="H41:I41"/>
    <mergeCell ref="B42:E42"/>
    <mergeCell ref="F42:G42"/>
    <mergeCell ref="H42:I42"/>
    <mergeCell ref="B43:E43"/>
    <mergeCell ref="F43:G43"/>
    <mergeCell ref="H43:I43"/>
    <mergeCell ref="B44:E44"/>
    <mergeCell ref="F44:G44"/>
    <mergeCell ref="H44:I44"/>
    <mergeCell ref="B45:E45"/>
    <mergeCell ref="F45:G45"/>
    <mergeCell ref="H45:I45"/>
    <mergeCell ref="A46:J46"/>
    <mergeCell ref="B47:E47"/>
    <mergeCell ref="F47:G47"/>
    <mergeCell ref="H47:I47"/>
    <mergeCell ref="B48:E48"/>
    <mergeCell ref="F48:G48"/>
    <mergeCell ref="H48:I48"/>
    <mergeCell ref="B49:E49"/>
    <mergeCell ref="F49:G49"/>
    <mergeCell ref="H49:I49"/>
    <mergeCell ref="A50:J50"/>
    <mergeCell ref="B51:E51"/>
    <mergeCell ref="F51:G51"/>
    <mergeCell ref="H51:I51"/>
    <mergeCell ref="B52:E52"/>
    <mergeCell ref="F52:G52"/>
    <mergeCell ref="H52:I52"/>
    <mergeCell ref="B53:E53"/>
    <mergeCell ref="F53:G53"/>
    <mergeCell ref="H53:I53"/>
    <mergeCell ref="A54:J54"/>
    <mergeCell ref="A55:J55"/>
    <mergeCell ref="A56:J56"/>
    <mergeCell ref="A57:J57"/>
    <mergeCell ref="A58:J58"/>
    <mergeCell ref="A59:J59"/>
    <mergeCell ref="A60:J60"/>
    <mergeCell ref="A61:J61"/>
    <mergeCell ref="A62:J62"/>
    <mergeCell ref="A63:J63"/>
  </mergeCells>
  <printOptions headings="false" gridLines="false" gridLinesSet="true" horizontalCentered="false" verticalCentered="false"/>
  <pageMargins left="0.5" right="0.5" top="0.6" bottom="0.6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18"/>
    <col collapsed="false" customWidth="true" hidden="false" outlineLevel="0" max="5" min="3" style="1" width="24"/>
    <col collapsed="false" customWidth="true" hidden="false" outlineLevel="0" max="6" min="6" style="1" width="22"/>
  </cols>
  <sheetData>
    <row r="1" customFormat="false" ht="30" hidden="false" customHeight="true" outlineLevel="0" collapsed="false">
      <c r="A1" s="16" t="s">
        <v>59</v>
      </c>
      <c r="B1" s="16"/>
      <c r="C1" s="16"/>
      <c r="D1" s="16"/>
      <c r="E1" s="16"/>
      <c r="F1" s="16"/>
    </row>
    <row r="2" customFormat="false" ht="24" hidden="false" customHeight="true" outlineLevel="0" collapsed="false">
      <c r="A2" s="17" t="s">
        <v>725</v>
      </c>
      <c r="B2" s="17"/>
      <c r="C2" s="17"/>
      <c r="D2" s="17"/>
      <c r="E2" s="17"/>
      <c r="F2" s="17"/>
    </row>
    <row r="3" customFormat="false" ht="18" hidden="false" customHeight="true" outlineLevel="0" collapsed="false">
      <c r="A3" s="18" t="s">
        <v>726</v>
      </c>
      <c r="B3" s="18"/>
      <c r="C3" s="18"/>
      <c r="D3" s="18"/>
      <c r="E3" s="18"/>
      <c r="F3" s="18"/>
    </row>
    <row r="5" customFormat="false" ht="19.5" hidden="false" customHeight="true" outlineLevel="0" collapsed="false">
      <c r="A5" s="19" t="s">
        <v>727</v>
      </c>
      <c r="B5" s="19"/>
      <c r="C5" s="19"/>
      <c r="D5" s="19"/>
      <c r="E5" s="19"/>
      <c r="F5" s="19"/>
    </row>
    <row r="6" customFormat="false" ht="31.5" hidden="false" customHeight="true" outlineLevel="0" collapsed="false">
      <c r="A6" s="9" t="s">
        <v>728</v>
      </c>
      <c r="B6" s="9" t="s">
        <v>729</v>
      </c>
      <c r="C6" s="9" t="s">
        <v>730</v>
      </c>
      <c r="D6" s="9" t="s">
        <v>69</v>
      </c>
      <c r="E6" s="9"/>
      <c r="F6" s="9"/>
    </row>
    <row r="7" customFormat="false" ht="15.75" hidden="false" customHeight="true" outlineLevel="0" collapsed="false">
      <c r="A7" s="10" t="s">
        <v>731</v>
      </c>
      <c r="B7" s="11" t="s">
        <v>732</v>
      </c>
      <c r="C7" s="11" t="s">
        <v>733</v>
      </c>
      <c r="D7" s="11" t="s">
        <v>734</v>
      </c>
      <c r="E7" s="11"/>
      <c r="F7" s="11"/>
    </row>
    <row r="8" customFormat="false" ht="15.75" hidden="false" customHeight="true" outlineLevel="0" collapsed="false">
      <c r="A8" s="12" t="s">
        <v>735</v>
      </c>
      <c r="B8" s="13" t="s">
        <v>736</v>
      </c>
      <c r="C8" s="13" t="s">
        <v>733</v>
      </c>
      <c r="D8" s="13"/>
      <c r="E8" s="13"/>
      <c r="F8" s="13"/>
    </row>
    <row r="9" customFormat="false" ht="15.75" hidden="false" customHeight="true" outlineLevel="0" collapsed="false">
      <c r="A9" s="10" t="s">
        <v>737</v>
      </c>
      <c r="B9" s="11" t="s">
        <v>738</v>
      </c>
      <c r="C9" s="11" t="s">
        <v>739</v>
      </c>
      <c r="D9" s="11"/>
      <c r="E9" s="11"/>
      <c r="F9" s="11"/>
    </row>
    <row r="10" customFormat="false" ht="15.75" hidden="false" customHeight="true" outlineLevel="0" collapsed="false">
      <c r="A10" s="12" t="s">
        <v>740</v>
      </c>
      <c r="B10" s="13" t="s">
        <v>732</v>
      </c>
      <c r="C10" s="13" t="s">
        <v>733</v>
      </c>
      <c r="D10" s="13" t="s">
        <v>741</v>
      </c>
      <c r="E10" s="13"/>
      <c r="F10" s="13"/>
    </row>
    <row r="11" customFormat="false" ht="15.75" hidden="false" customHeight="true" outlineLevel="0" collapsed="false">
      <c r="A11" s="10" t="s">
        <v>742</v>
      </c>
      <c r="B11" s="11" t="s">
        <v>736</v>
      </c>
      <c r="C11" s="11" t="s">
        <v>739</v>
      </c>
      <c r="D11" s="11" t="s">
        <v>743</v>
      </c>
      <c r="E11" s="11"/>
      <c r="F11" s="11"/>
    </row>
    <row r="12" customFormat="false" ht="15.75" hidden="false" customHeight="true" outlineLevel="0" collapsed="false">
      <c r="A12" s="12" t="s">
        <v>744</v>
      </c>
      <c r="B12" s="13" t="s">
        <v>732</v>
      </c>
      <c r="C12" s="13" t="s">
        <v>733</v>
      </c>
      <c r="D12" s="13"/>
      <c r="E12" s="13"/>
      <c r="F12" s="13"/>
    </row>
    <row r="13" customFormat="false" ht="15.75" hidden="false" customHeight="true" outlineLevel="0" collapsed="false">
      <c r="A13" s="10" t="s">
        <v>745</v>
      </c>
      <c r="B13" s="11" t="s">
        <v>736</v>
      </c>
      <c r="C13" s="11" t="s">
        <v>733</v>
      </c>
      <c r="D13" s="11" t="s">
        <v>746</v>
      </c>
      <c r="E13" s="11"/>
      <c r="F13" s="11"/>
    </row>
    <row r="14" customFormat="false" ht="15.75" hidden="false" customHeight="true" outlineLevel="0" collapsed="false">
      <c r="A14" s="12" t="s">
        <v>747</v>
      </c>
      <c r="B14" s="13" t="s">
        <v>738</v>
      </c>
      <c r="C14" s="13" t="s">
        <v>739</v>
      </c>
      <c r="D14" s="13" t="s">
        <v>748</v>
      </c>
      <c r="E14" s="13"/>
      <c r="F14" s="13"/>
    </row>
    <row r="15" customFormat="false" ht="15.75" hidden="false" customHeight="true" outlineLevel="0" collapsed="false">
      <c r="A15" s="10" t="s">
        <v>749</v>
      </c>
      <c r="B15" s="11" t="s">
        <v>750</v>
      </c>
      <c r="C15" s="11" t="s">
        <v>751</v>
      </c>
      <c r="D15" s="11" t="s">
        <v>752</v>
      </c>
      <c r="E15" s="11"/>
      <c r="F15" s="11"/>
    </row>
    <row r="16" customFormat="false" ht="7.5" hidden="false" customHeight="true" outlineLevel="0" collapsed="false">
      <c r="A16" s="5"/>
      <c r="B16" s="5"/>
      <c r="C16" s="5"/>
      <c r="D16" s="5"/>
      <c r="E16" s="5"/>
      <c r="F16" s="5"/>
      <c r="G16" s="5"/>
      <c r="H16" s="5"/>
    </row>
    <row r="17" customFormat="false" ht="19.5" hidden="false" customHeight="true" outlineLevel="0" collapsed="false">
      <c r="A17" s="19" t="s">
        <v>753</v>
      </c>
      <c r="B17" s="19"/>
      <c r="C17" s="19"/>
      <c r="D17" s="19"/>
      <c r="E17" s="19"/>
      <c r="F17" s="19"/>
    </row>
    <row r="18" customFormat="false" ht="31.5" hidden="false" customHeight="true" outlineLevel="0" collapsed="false">
      <c r="A18" s="9" t="s">
        <v>754</v>
      </c>
      <c r="B18" s="9" t="s">
        <v>755</v>
      </c>
      <c r="C18" s="9" t="s">
        <v>756</v>
      </c>
      <c r="D18" s="9"/>
      <c r="E18" s="9"/>
      <c r="F18" s="9"/>
    </row>
    <row r="19" customFormat="false" ht="15.75" hidden="false" customHeight="true" outlineLevel="0" collapsed="false">
      <c r="A19" s="10" t="s">
        <v>648</v>
      </c>
      <c r="B19" s="11" t="s">
        <v>757</v>
      </c>
      <c r="C19" s="11" t="s">
        <v>758</v>
      </c>
      <c r="D19" s="11"/>
      <c r="E19" s="11"/>
      <c r="F19" s="11"/>
    </row>
    <row r="20" customFormat="false" ht="15.75" hidden="false" customHeight="true" outlineLevel="0" collapsed="false">
      <c r="A20" s="12" t="s">
        <v>759</v>
      </c>
      <c r="B20" s="13" t="s">
        <v>760</v>
      </c>
      <c r="C20" s="13" t="s">
        <v>761</v>
      </c>
      <c r="D20" s="13"/>
      <c r="E20" s="13"/>
      <c r="F20" s="13"/>
    </row>
    <row r="21" customFormat="false" ht="15.75" hidden="false" customHeight="true" outlineLevel="0" collapsed="false">
      <c r="A21" s="10" t="s">
        <v>679</v>
      </c>
      <c r="B21" s="11" t="s">
        <v>762</v>
      </c>
      <c r="C21" s="11" t="s">
        <v>763</v>
      </c>
      <c r="D21" s="11"/>
      <c r="E21" s="11"/>
      <c r="F21" s="11"/>
    </row>
    <row r="22" customFormat="false" ht="15.75" hidden="false" customHeight="true" outlineLevel="0" collapsed="false">
      <c r="A22" s="12" t="s">
        <v>764</v>
      </c>
      <c r="B22" s="13" t="s">
        <v>765</v>
      </c>
      <c r="C22" s="13" t="s">
        <v>766</v>
      </c>
      <c r="D22" s="13"/>
      <c r="E22" s="13"/>
      <c r="F22" s="13"/>
    </row>
    <row r="23" customFormat="false" ht="7.5" hidden="false" customHeight="true" outlineLevel="0" collapsed="false">
      <c r="A23" s="5"/>
      <c r="B23" s="5"/>
      <c r="C23" s="5"/>
      <c r="D23" s="5"/>
      <c r="E23" s="5"/>
      <c r="F23" s="5"/>
      <c r="G23" s="5"/>
      <c r="H23" s="5"/>
    </row>
    <row r="24" customFormat="false" ht="15.75" hidden="false" customHeight="true" outlineLevel="0" collapsed="false">
      <c r="A24" s="33" t="s">
        <v>767</v>
      </c>
      <c r="B24" s="33"/>
      <c r="C24" s="33"/>
      <c r="D24" s="33"/>
      <c r="E24" s="33"/>
      <c r="F24" s="33"/>
    </row>
    <row r="25" customFormat="false" ht="15.75" hidden="false" customHeight="true" outlineLevel="0" collapsed="false">
      <c r="A25" s="28" t="s">
        <v>768</v>
      </c>
      <c r="B25" s="28"/>
      <c r="C25" s="28"/>
      <c r="D25" s="28"/>
      <c r="E25" s="28"/>
      <c r="F25" s="28"/>
    </row>
  </sheetData>
  <mergeCells count="9">
    <mergeCell ref="A1:F1"/>
    <mergeCell ref="A2:F2"/>
    <mergeCell ref="A3:F3"/>
    <mergeCell ref="A5:F5"/>
    <mergeCell ref="A16:H16"/>
    <mergeCell ref="A17:F17"/>
    <mergeCell ref="A23:H23"/>
    <mergeCell ref="A24:F24"/>
    <mergeCell ref="A25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3" min="2" style="1" width="18"/>
    <col collapsed="false" customWidth="true" hidden="false" outlineLevel="0" max="10" min="4" style="1" width="22"/>
  </cols>
  <sheetData>
    <row r="1" customFormat="false" ht="18" hidden="false" customHeight="true" outlineLevel="0" collapsed="false">
      <c r="A1" s="93" t="s">
        <v>59</v>
      </c>
      <c r="B1" s="93"/>
      <c r="C1" s="93"/>
      <c r="D1" s="93"/>
      <c r="E1" s="93"/>
      <c r="F1" s="93"/>
      <c r="G1" s="93"/>
      <c r="H1" s="93"/>
      <c r="I1" s="93"/>
      <c r="J1" s="93"/>
    </row>
    <row r="2" customFormat="false" ht="21.75" hidden="false" customHeight="true" outlineLevel="0" collapsed="false">
      <c r="A2" s="94" t="s">
        <v>769</v>
      </c>
      <c r="B2" s="94"/>
      <c r="C2" s="94"/>
      <c r="D2" s="94"/>
      <c r="E2" s="94"/>
      <c r="F2" s="94"/>
      <c r="G2" s="94"/>
      <c r="H2" s="94"/>
      <c r="I2" s="94"/>
      <c r="J2" s="94"/>
    </row>
    <row r="3" customFormat="false" ht="15" hidden="false" customHeight="true" outlineLevel="0" collapsed="false">
      <c r="A3" s="95" t="s">
        <v>770</v>
      </c>
      <c r="B3" s="95"/>
      <c r="C3" s="95"/>
      <c r="D3" s="95"/>
      <c r="E3" s="95"/>
      <c r="F3" s="95"/>
      <c r="G3" s="95"/>
      <c r="H3" s="95"/>
      <c r="I3" s="95"/>
      <c r="J3" s="95"/>
    </row>
    <row r="5" customFormat="false" ht="15.75" hidden="false" customHeight="true" outlineLevel="0" collapsed="false">
      <c r="A5" s="96" t="s">
        <v>771</v>
      </c>
      <c r="B5" s="96"/>
      <c r="C5" s="96"/>
      <c r="D5" s="96"/>
      <c r="E5" s="96"/>
      <c r="F5" s="96"/>
      <c r="G5" s="96"/>
      <c r="H5" s="96"/>
      <c r="I5" s="96"/>
      <c r="J5" s="96"/>
    </row>
    <row r="6" customFormat="false" ht="27.75" hidden="false" customHeight="true" outlineLevel="0" collapsed="false">
      <c r="A6" s="97" t="s">
        <v>63</v>
      </c>
      <c r="B6" s="97" t="s">
        <v>772</v>
      </c>
      <c r="C6" s="97" t="s">
        <v>69</v>
      </c>
      <c r="D6" s="97"/>
      <c r="E6" s="97"/>
      <c r="F6" s="97"/>
      <c r="G6" s="97"/>
      <c r="H6" s="97"/>
      <c r="I6" s="97"/>
      <c r="J6" s="97"/>
    </row>
    <row r="7" customFormat="false" ht="15" hidden="false" customHeight="true" outlineLevel="0" collapsed="false">
      <c r="A7" s="98" t="s">
        <v>773</v>
      </c>
      <c r="B7" s="99" t="s">
        <v>774</v>
      </c>
      <c r="C7" s="100" t="s">
        <v>775</v>
      </c>
      <c r="D7" s="101"/>
      <c r="E7" s="101"/>
      <c r="F7" s="101"/>
      <c r="G7" s="101"/>
      <c r="H7" s="101"/>
      <c r="I7" s="101"/>
      <c r="J7" s="101"/>
    </row>
    <row r="8" customFormat="false" ht="15" hidden="false" customHeight="true" outlineLevel="0" collapsed="false">
      <c r="A8" s="102" t="s">
        <v>776</v>
      </c>
      <c r="B8" s="103" t="s">
        <v>777</v>
      </c>
      <c r="C8" s="104" t="s">
        <v>778</v>
      </c>
      <c r="D8" s="105"/>
      <c r="E8" s="105"/>
      <c r="F8" s="105"/>
      <c r="G8" s="105"/>
      <c r="H8" s="105"/>
      <c r="I8" s="105"/>
      <c r="J8" s="105"/>
    </row>
    <row r="9" customFormat="false" ht="15" hidden="false" customHeight="true" outlineLevel="0" collapsed="false">
      <c r="A9" s="98" t="s">
        <v>779</v>
      </c>
      <c r="B9" s="99" t="s">
        <v>780</v>
      </c>
      <c r="C9" s="100" t="s">
        <v>781</v>
      </c>
      <c r="D9" s="101"/>
      <c r="E9" s="101"/>
      <c r="F9" s="101"/>
      <c r="G9" s="101"/>
      <c r="H9" s="101"/>
      <c r="I9" s="101"/>
      <c r="J9" s="101"/>
    </row>
    <row r="10" customFormat="false" ht="15" hidden="false" customHeight="true" outlineLevel="0" collapsed="false">
      <c r="A10" s="102" t="s">
        <v>636</v>
      </c>
      <c r="B10" s="103" t="s">
        <v>782</v>
      </c>
      <c r="C10" s="104" t="s">
        <v>783</v>
      </c>
      <c r="D10" s="105"/>
      <c r="E10" s="105"/>
      <c r="F10" s="105"/>
      <c r="G10" s="105"/>
      <c r="H10" s="105"/>
      <c r="I10" s="105"/>
      <c r="J10" s="105"/>
    </row>
    <row r="12" customFormat="false" ht="15.75" hidden="false" customHeight="true" outlineLevel="0" collapsed="false">
      <c r="A12" s="96" t="s">
        <v>784</v>
      </c>
      <c r="B12" s="96"/>
      <c r="C12" s="96"/>
      <c r="D12" s="96"/>
      <c r="E12" s="96"/>
      <c r="F12" s="96"/>
      <c r="G12" s="96"/>
      <c r="H12" s="96"/>
      <c r="I12" s="96"/>
      <c r="J12" s="96"/>
    </row>
    <row r="13" customFormat="false" ht="27.75" hidden="false" customHeight="true" outlineLevel="0" collapsed="false">
      <c r="A13" s="97" t="s">
        <v>785</v>
      </c>
      <c r="B13" s="97" t="s">
        <v>786</v>
      </c>
      <c r="C13" s="97" t="s">
        <v>787</v>
      </c>
      <c r="D13" s="97" t="s">
        <v>788</v>
      </c>
      <c r="E13" s="97" t="s">
        <v>69</v>
      </c>
      <c r="F13" s="97"/>
      <c r="G13" s="97"/>
      <c r="H13" s="97"/>
      <c r="I13" s="97"/>
      <c r="J13" s="97"/>
    </row>
    <row r="14" customFormat="false" ht="15" hidden="false" customHeight="true" outlineLevel="0" collapsed="false">
      <c r="A14" s="101" t="s">
        <v>789</v>
      </c>
      <c r="B14" s="101" t="s">
        <v>790</v>
      </c>
      <c r="C14" s="99" t="s">
        <v>791</v>
      </c>
      <c r="D14" s="99" t="s">
        <v>792</v>
      </c>
      <c r="E14" s="100" t="s">
        <v>793</v>
      </c>
      <c r="F14" s="101"/>
      <c r="G14" s="101"/>
      <c r="H14" s="101"/>
      <c r="I14" s="101"/>
      <c r="J14" s="101"/>
    </row>
    <row r="15" customFormat="false" ht="15" hidden="false" customHeight="true" outlineLevel="0" collapsed="false">
      <c r="A15" s="105" t="s">
        <v>794</v>
      </c>
      <c r="B15" s="105" t="s">
        <v>795</v>
      </c>
      <c r="C15" s="103" t="s">
        <v>796</v>
      </c>
      <c r="D15" s="103" t="s">
        <v>797</v>
      </c>
      <c r="E15" s="104"/>
      <c r="F15" s="105"/>
      <c r="G15" s="105"/>
      <c r="H15" s="105"/>
      <c r="I15" s="105"/>
      <c r="J15" s="105"/>
    </row>
    <row r="16" customFormat="false" ht="15" hidden="false" customHeight="true" outlineLevel="0" collapsed="false">
      <c r="A16" s="101" t="s">
        <v>798</v>
      </c>
      <c r="B16" s="101" t="s">
        <v>799</v>
      </c>
      <c r="C16" s="99" t="s">
        <v>800</v>
      </c>
      <c r="D16" s="99" t="s">
        <v>801</v>
      </c>
      <c r="E16" s="100"/>
      <c r="F16" s="101"/>
      <c r="G16" s="101"/>
      <c r="H16" s="101"/>
      <c r="I16" s="101"/>
      <c r="J16" s="101"/>
    </row>
    <row r="17" customFormat="false" ht="15" hidden="false" customHeight="true" outlineLevel="0" collapsed="false">
      <c r="A17" s="105" t="s">
        <v>802</v>
      </c>
      <c r="B17" s="105" t="s">
        <v>803</v>
      </c>
      <c r="C17" s="103" t="s">
        <v>804</v>
      </c>
      <c r="D17" s="103" t="s">
        <v>805</v>
      </c>
      <c r="E17" s="104"/>
      <c r="F17" s="105"/>
      <c r="G17" s="105"/>
      <c r="H17" s="105"/>
      <c r="I17" s="105"/>
      <c r="J17" s="105"/>
    </row>
    <row r="18" customFormat="false" ht="15" hidden="false" customHeight="true" outlineLevel="0" collapsed="false">
      <c r="A18" s="101" t="s">
        <v>806</v>
      </c>
      <c r="B18" s="101" t="s">
        <v>807</v>
      </c>
      <c r="C18" s="99" t="s">
        <v>808</v>
      </c>
      <c r="D18" s="99" t="s">
        <v>809</v>
      </c>
      <c r="E18" s="100"/>
      <c r="F18" s="101"/>
      <c r="G18" s="101"/>
      <c r="H18" s="101"/>
      <c r="I18" s="101"/>
      <c r="J18" s="101"/>
    </row>
    <row r="19" customFormat="false" ht="15" hidden="false" customHeight="true" outlineLevel="0" collapsed="false">
      <c r="A19" s="105" t="s">
        <v>810</v>
      </c>
      <c r="B19" s="105" t="s">
        <v>811</v>
      </c>
      <c r="C19" s="103" t="s">
        <v>812</v>
      </c>
      <c r="D19" s="103" t="s">
        <v>813</v>
      </c>
      <c r="E19" s="104"/>
      <c r="F19" s="105"/>
      <c r="G19" s="105"/>
      <c r="H19" s="105"/>
      <c r="I19" s="105"/>
      <c r="J19" s="105"/>
    </row>
    <row r="21" customFormat="false" ht="15.75" hidden="false" customHeight="true" outlineLevel="0" collapsed="false">
      <c r="A21" s="96" t="s">
        <v>814</v>
      </c>
      <c r="B21" s="96"/>
      <c r="C21" s="96"/>
      <c r="D21" s="96"/>
      <c r="E21" s="96"/>
      <c r="F21" s="96"/>
      <c r="G21" s="96"/>
      <c r="H21" s="96"/>
      <c r="I21" s="96"/>
      <c r="J21" s="96"/>
    </row>
    <row r="22" customFormat="false" ht="27.75" hidden="false" customHeight="true" outlineLevel="0" collapsed="false">
      <c r="A22" s="97" t="s">
        <v>815</v>
      </c>
      <c r="B22" s="97" t="s">
        <v>816</v>
      </c>
      <c r="C22" s="97" t="s">
        <v>817</v>
      </c>
      <c r="D22" s="97"/>
      <c r="E22" s="97"/>
      <c r="F22" s="97"/>
      <c r="G22" s="97"/>
      <c r="H22" s="97"/>
      <c r="I22" s="97"/>
      <c r="J22" s="97"/>
    </row>
    <row r="23" customFormat="false" ht="15" hidden="false" customHeight="true" outlineLevel="0" collapsed="false">
      <c r="A23" s="101" t="s">
        <v>818</v>
      </c>
      <c r="B23" s="99" t="s">
        <v>819</v>
      </c>
      <c r="C23" s="100" t="s">
        <v>820</v>
      </c>
      <c r="D23" s="101"/>
      <c r="E23" s="101"/>
      <c r="F23" s="101"/>
      <c r="G23" s="101"/>
      <c r="H23" s="101"/>
      <c r="I23" s="101"/>
      <c r="J23" s="101"/>
    </row>
    <row r="24" customFormat="false" ht="15" hidden="false" customHeight="true" outlineLevel="0" collapsed="false">
      <c r="A24" s="105" t="s">
        <v>821</v>
      </c>
      <c r="B24" s="103" t="s">
        <v>791</v>
      </c>
      <c r="C24" s="104" t="s">
        <v>822</v>
      </c>
      <c r="D24" s="105"/>
      <c r="E24" s="105"/>
      <c r="F24" s="105"/>
      <c r="G24" s="105"/>
      <c r="H24" s="105"/>
      <c r="I24" s="105"/>
      <c r="J24" s="105"/>
    </row>
    <row r="25" customFormat="false" ht="15" hidden="false" customHeight="true" outlineLevel="0" collapsed="false">
      <c r="A25" s="101" t="s">
        <v>823</v>
      </c>
      <c r="B25" s="99" t="s">
        <v>824</v>
      </c>
      <c r="C25" s="100" t="s">
        <v>825</v>
      </c>
      <c r="D25" s="101"/>
      <c r="E25" s="101"/>
      <c r="F25" s="101"/>
      <c r="G25" s="101"/>
      <c r="H25" s="101"/>
      <c r="I25" s="101"/>
      <c r="J25" s="101"/>
    </row>
    <row r="26" customFormat="false" ht="15" hidden="false" customHeight="true" outlineLevel="0" collapsed="false">
      <c r="A26" s="105" t="s">
        <v>826</v>
      </c>
      <c r="B26" s="103" t="s">
        <v>827</v>
      </c>
      <c r="C26" s="104" t="s">
        <v>828</v>
      </c>
      <c r="D26" s="105"/>
      <c r="E26" s="105"/>
      <c r="F26" s="105"/>
      <c r="G26" s="105"/>
      <c r="H26" s="105"/>
      <c r="I26" s="105"/>
      <c r="J26" s="105"/>
    </row>
    <row r="28" customFormat="false" ht="15.75" hidden="false" customHeight="true" outlineLevel="0" collapsed="false">
      <c r="A28" s="96" t="s">
        <v>829</v>
      </c>
      <c r="B28" s="96"/>
      <c r="C28" s="96"/>
      <c r="D28" s="96"/>
      <c r="E28" s="96"/>
      <c r="F28" s="96"/>
      <c r="G28" s="96"/>
      <c r="H28" s="96"/>
      <c r="I28" s="96"/>
      <c r="J28" s="96"/>
    </row>
    <row r="29" customFormat="false" ht="27.75" hidden="false" customHeight="true" outlineLevel="0" collapsed="false">
      <c r="A29" s="97" t="s">
        <v>106</v>
      </c>
      <c r="B29" s="97" t="s">
        <v>107</v>
      </c>
      <c r="C29" s="97" t="s">
        <v>69</v>
      </c>
      <c r="D29" s="97"/>
      <c r="E29" s="97"/>
      <c r="F29" s="97"/>
      <c r="G29" s="97"/>
      <c r="H29" s="97"/>
      <c r="I29" s="97"/>
      <c r="J29" s="97"/>
    </row>
    <row r="30" customFormat="false" ht="15" hidden="false" customHeight="true" outlineLevel="0" collapsed="false">
      <c r="A30" s="101" t="s">
        <v>830</v>
      </c>
      <c r="B30" s="106" t="s">
        <v>109</v>
      </c>
      <c r="C30" s="100" t="s">
        <v>831</v>
      </c>
      <c r="D30" s="101"/>
      <c r="E30" s="101"/>
      <c r="F30" s="101"/>
      <c r="G30" s="101"/>
      <c r="H30" s="101"/>
      <c r="I30" s="101"/>
      <c r="J30" s="101"/>
    </row>
    <row r="31" customFormat="false" ht="15" hidden="false" customHeight="true" outlineLevel="0" collapsed="false">
      <c r="A31" s="105" t="s">
        <v>832</v>
      </c>
      <c r="B31" s="107" t="s">
        <v>109</v>
      </c>
      <c r="C31" s="104" t="s">
        <v>833</v>
      </c>
      <c r="D31" s="105"/>
      <c r="E31" s="105"/>
      <c r="F31" s="105"/>
      <c r="G31" s="105"/>
      <c r="H31" s="105"/>
      <c r="I31" s="105"/>
      <c r="J31" s="105"/>
    </row>
    <row r="32" customFormat="false" ht="15" hidden="false" customHeight="true" outlineLevel="0" collapsed="false">
      <c r="A32" s="101" t="s">
        <v>834</v>
      </c>
      <c r="B32" s="106" t="s">
        <v>109</v>
      </c>
      <c r="C32" s="100" t="s">
        <v>835</v>
      </c>
      <c r="D32" s="101"/>
      <c r="E32" s="101"/>
      <c r="F32" s="101"/>
      <c r="G32" s="101"/>
      <c r="H32" s="101"/>
      <c r="I32" s="101"/>
      <c r="J32" s="101"/>
    </row>
    <row r="33" customFormat="false" ht="15" hidden="false" customHeight="true" outlineLevel="0" collapsed="false">
      <c r="A33" s="105" t="s">
        <v>836</v>
      </c>
      <c r="B33" s="107" t="s">
        <v>109</v>
      </c>
      <c r="C33" s="104" t="s">
        <v>837</v>
      </c>
      <c r="D33" s="105"/>
      <c r="E33" s="105"/>
      <c r="F33" s="105"/>
      <c r="G33" s="105"/>
      <c r="H33" s="105"/>
      <c r="I33" s="105"/>
      <c r="J33" s="105"/>
    </row>
    <row r="34" customFormat="false" ht="15" hidden="false" customHeight="true" outlineLevel="0" collapsed="false">
      <c r="A34" s="101" t="s">
        <v>838</v>
      </c>
      <c r="B34" s="106" t="s">
        <v>109</v>
      </c>
      <c r="C34" s="100" t="s">
        <v>839</v>
      </c>
      <c r="D34" s="101"/>
      <c r="E34" s="101"/>
      <c r="F34" s="101"/>
      <c r="G34" s="101"/>
      <c r="H34" s="101"/>
      <c r="I34" s="101"/>
      <c r="J34" s="101"/>
    </row>
    <row r="35" customFormat="false" ht="15" hidden="false" customHeight="true" outlineLevel="0" collapsed="false">
      <c r="A35" s="105" t="s">
        <v>840</v>
      </c>
      <c r="B35" s="107" t="s">
        <v>109</v>
      </c>
      <c r="C35" s="104" t="s">
        <v>841</v>
      </c>
      <c r="D35" s="105"/>
      <c r="E35" s="105"/>
      <c r="F35" s="105"/>
      <c r="G35" s="105"/>
      <c r="H35" s="105"/>
      <c r="I35" s="105"/>
      <c r="J35" s="105"/>
    </row>
    <row r="36" customFormat="false" ht="15" hidden="false" customHeight="true" outlineLevel="0" collapsed="false">
      <c r="A36" s="101" t="s">
        <v>842</v>
      </c>
      <c r="B36" s="106" t="s">
        <v>109</v>
      </c>
      <c r="C36" s="100" t="s">
        <v>843</v>
      </c>
      <c r="D36" s="101"/>
      <c r="E36" s="101"/>
      <c r="F36" s="101"/>
      <c r="G36" s="101"/>
      <c r="H36" s="101"/>
      <c r="I36" s="101"/>
      <c r="J36" s="101"/>
    </row>
    <row r="37" customFormat="false" ht="15" hidden="false" customHeight="true" outlineLevel="0" collapsed="false">
      <c r="A37" s="105" t="s">
        <v>844</v>
      </c>
      <c r="B37" s="107" t="s">
        <v>109</v>
      </c>
      <c r="C37" s="104" t="s">
        <v>845</v>
      </c>
      <c r="D37" s="105"/>
      <c r="E37" s="105"/>
      <c r="F37" s="105"/>
      <c r="G37" s="105"/>
      <c r="H37" s="105"/>
      <c r="I37" s="105"/>
      <c r="J37" s="105"/>
    </row>
    <row r="38" customFormat="false" ht="15" hidden="false" customHeight="true" outlineLevel="0" collapsed="false">
      <c r="A38" s="101" t="s">
        <v>846</v>
      </c>
      <c r="B38" s="106" t="s">
        <v>109</v>
      </c>
      <c r="C38" s="100" t="s">
        <v>847</v>
      </c>
      <c r="D38" s="101"/>
      <c r="E38" s="101"/>
      <c r="F38" s="101"/>
      <c r="G38" s="101"/>
      <c r="H38" s="101"/>
      <c r="I38" s="101"/>
      <c r="J38" s="101"/>
    </row>
    <row r="39" customFormat="false" ht="15" hidden="false" customHeight="true" outlineLevel="0" collapsed="false">
      <c r="A39" s="105" t="s">
        <v>848</v>
      </c>
      <c r="B39" s="107" t="s">
        <v>109</v>
      </c>
      <c r="C39" s="104" t="s">
        <v>849</v>
      </c>
      <c r="D39" s="105"/>
      <c r="E39" s="105"/>
      <c r="F39" s="105"/>
      <c r="G39" s="105"/>
      <c r="H39" s="105"/>
      <c r="I39" s="105"/>
      <c r="J39" s="105"/>
    </row>
    <row r="40" customFormat="false" ht="15" hidden="false" customHeight="true" outlineLevel="0" collapsed="false">
      <c r="A40" s="101" t="s">
        <v>850</v>
      </c>
      <c r="B40" s="106" t="s">
        <v>109</v>
      </c>
      <c r="C40" s="100" t="s">
        <v>851</v>
      </c>
      <c r="D40" s="101"/>
      <c r="E40" s="101"/>
      <c r="F40" s="101"/>
      <c r="G40" s="101"/>
      <c r="H40" s="101"/>
      <c r="I40" s="101"/>
      <c r="J40" s="101"/>
    </row>
    <row r="41" customFormat="false" ht="15" hidden="false" customHeight="true" outlineLevel="0" collapsed="false">
      <c r="A41" s="105" t="s">
        <v>852</v>
      </c>
      <c r="B41" s="107" t="s">
        <v>109</v>
      </c>
      <c r="C41" s="104" t="s">
        <v>853</v>
      </c>
      <c r="D41" s="105"/>
      <c r="E41" s="105"/>
      <c r="F41" s="105"/>
      <c r="G41" s="105"/>
      <c r="H41" s="105"/>
      <c r="I41" s="105"/>
      <c r="J41" s="105"/>
    </row>
    <row r="42" customFormat="false" ht="15" hidden="false" customHeight="true" outlineLevel="0" collapsed="false">
      <c r="A42" s="101" t="s">
        <v>854</v>
      </c>
      <c r="B42" s="106" t="s">
        <v>109</v>
      </c>
      <c r="C42" s="100" t="s">
        <v>855</v>
      </c>
      <c r="D42" s="101"/>
      <c r="E42" s="101"/>
      <c r="F42" s="101"/>
      <c r="G42" s="101"/>
      <c r="H42" s="101"/>
      <c r="I42" s="101"/>
      <c r="J42" s="101"/>
    </row>
    <row r="43" customFormat="false" ht="15" hidden="false" customHeight="true" outlineLevel="0" collapsed="false">
      <c r="A43" s="105" t="s">
        <v>492</v>
      </c>
      <c r="B43" s="107" t="s">
        <v>109</v>
      </c>
      <c r="C43" s="104" t="s">
        <v>496</v>
      </c>
      <c r="D43" s="105"/>
      <c r="E43" s="105"/>
      <c r="F43" s="105"/>
      <c r="G43" s="105"/>
      <c r="H43" s="105"/>
      <c r="I43" s="105"/>
      <c r="J43" s="105"/>
    </row>
    <row r="44" customFormat="false" ht="15" hidden="false" customHeight="true" outlineLevel="0" collapsed="false">
      <c r="A44" s="101" t="s">
        <v>131</v>
      </c>
      <c r="B44" s="106" t="s">
        <v>109</v>
      </c>
      <c r="C44" s="100" t="s">
        <v>856</v>
      </c>
      <c r="D44" s="101"/>
      <c r="E44" s="101"/>
      <c r="F44" s="101"/>
      <c r="G44" s="101"/>
      <c r="H44" s="101"/>
      <c r="I44" s="101"/>
      <c r="J44" s="101"/>
    </row>
    <row r="46" customFormat="false" ht="15.75" hidden="false" customHeight="true" outlineLevel="0" collapsed="false">
      <c r="A46" s="96" t="s">
        <v>857</v>
      </c>
      <c r="B46" s="96"/>
      <c r="C46" s="96"/>
      <c r="D46" s="96"/>
      <c r="E46" s="96"/>
      <c r="F46" s="96"/>
      <c r="G46" s="96"/>
      <c r="H46" s="96"/>
      <c r="I46" s="96"/>
      <c r="J46" s="96"/>
    </row>
    <row r="47" customFormat="false" ht="27.75" hidden="false" customHeight="true" outlineLevel="0" collapsed="false">
      <c r="A47" s="97" t="s">
        <v>134</v>
      </c>
      <c r="B47" s="97" t="s">
        <v>858</v>
      </c>
      <c r="C47" s="97" t="s">
        <v>859</v>
      </c>
      <c r="D47" s="97" t="s">
        <v>69</v>
      </c>
      <c r="E47" s="97"/>
      <c r="F47" s="97"/>
      <c r="G47" s="97"/>
      <c r="H47" s="97"/>
      <c r="I47" s="97"/>
      <c r="J47" s="97"/>
    </row>
    <row r="48" customFormat="false" ht="15" hidden="false" customHeight="true" outlineLevel="0" collapsed="false">
      <c r="A48" s="101" t="s">
        <v>860</v>
      </c>
      <c r="B48" s="99" t="s">
        <v>861</v>
      </c>
      <c r="C48" s="99" t="s">
        <v>819</v>
      </c>
      <c r="D48" s="100" t="s">
        <v>862</v>
      </c>
      <c r="E48" s="101"/>
      <c r="F48" s="101"/>
      <c r="G48" s="101"/>
      <c r="H48" s="101"/>
      <c r="I48" s="101"/>
      <c r="J48" s="101"/>
    </row>
    <row r="49" customFormat="false" ht="15" hidden="false" customHeight="true" outlineLevel="0" collapsed="false">
      <c r="A49" s="105" t="s">
        <v>863</v>
      </c>
      <c r="B49" s="103" t="s">
        <v>864</v>
      </c>
      <c r="C49" s="103" t="s">
        <v>865</v>
      </c>
      <c r="D49" s="104" t="s">
        <v>866</v>
      </c>
      <c r="E49" s="105"/>
      <c r="F49" s="105"/>
      <c r="G49" s="105"/>
      <c r="H49" s="105"/>
      <c r="I49" s="105"/>
      <c r="J49" s="105"/>
    </row>
    <row r="50" customFormat="false" ht="15" hidden="false" customHeight="true" outlineLevel="0" collapsed="false">
      <c r="A50" s="101" t="s">
        <v>867</v>
      </c>
      <c r="B50" s="99" t="s">
        <v>861</v>
      </c>
      <c r="C50" s="99" t="s">
        <v>868</v>
      </c>
      <c r="D50" s="100" t="s">
        <v>869</v>
      </c>
      <c r="E50" s="101"/>
      <c r="F50" s="101"/>
      <c r="G50" s="101"/>
      <c r="H50" s="101"/>
      <c r="I50" s="101"/>
      <c r="J50" s="101"/>
    </row>
    <row r="51" customFormat="false" ht="15" hidden="false" customHeight="true" outlineLevel="0" collapsed="false">
      <c r="A51" s="105" t="s">
        <v>870</v>
      </c>
      <c r="B51" s="103" t="s">
        <v>871</v>
      </c>
      <c r="C51" s="103" t="s">
        <v>791</v>
      </c>
      <c r="D51" s="104" t="s">
        <v>872</v>
      </c>
      <c r="E51" s="105"/>
      <c r="F51" s="105"/>
      <c r="G51" s="105"/>
      <c r="H51" s="105"/>
      <c r="I51" s="105"/>
      <c r="J51" s="105"/>
    </row>
    <row r="52" customFormat="false" ht="15" hidden="false" customHeight="true" outlineLevel="0" collapsed="false">
      <c r="A52" s="101" t="s">
        <v>873</v>
      </c>
      <c r="B52" s="99" t="s">
        <v>874</v>
      </c>
      <c r="C52" s="99" t="s">
        <v>875</v>
      </c>
      <c r="D52" s="100" t="s">
        <v>876</v>
      </c>
      <c r="E52" s="101"/>
      <c r="F52" s="101"/>
      <c r="G52" s="101"/>
      <c r="H52" s="101"/>
      <c r="I52" s="101"/>
      <c r="J52" s="101"/>
    </row>
    <row r="53" customFormat="false" ht="15" hidden="false" customHeight="true" outlineLevel="0" collapsed="false">
      <c r="A53" s="105" t="s">
        <v>877</v>
      </c>
      <c r="B53" s="103" t="s">
        <v>864</v>
      </c>
      <c r="C53" s="103" t="s">
        <v>865</v>
      </c>
      <c r="D53" s="104" t="s">
        <v>878</v>
      </c>
      <c r="E53" s="105"/>
      <c r="F53" s="105"/>
      <c r="G53" s="105"/>
      <c r="H53" s="105"/>
      <c r="I53" s="105"/>
      <c r="J53" s="105"/>
    </row>
    <row r="54" customFormat="false" ht="15" hidden="false" customHeight="true" outlineLevel="0" collapsed="false">
      <c r="A54" s="101" t="s">
        <v>879</v>
      </c>
      <c r="B54" s="99" t="s">
        <v>880</v>
      </c>
      <c r="C54" s="99" t="s">
        <v>880</v>
      </c>
      <c r="D54" s="100" t="s">
        <v>881</v>
      </c>
      <c r="E54" s="101"/>
      <c r="F54" s="101"/>
      <c r="G54" s="101"/>
      <c r="H54" s="101"/>
      <c r="I54" s="101"/>
      <c r="J54" s="101"/>
    </row>
    <row r="55" customFormat="false" ht="15" hidden="false" customHeight="true" outlineLevel="0" collapsed="false">
      <c r="A55" s="105" t="s">
        <v>882</v>
      </c>
      <c r="B55" s="103" t="s">
        <v>874</v>
      </c>
      <c r="C55" s="103" t="s">
        <v>875</v>
      </c>
      <c r="D55" s="104" t="s">
        <v>883</v>
      </c>
      <c r="E55" s="105"/>
      <c r="F55" s="105"/>
      <c r="G55" s="105"/>
      <c r="H55" s="105"/>
      <c r="I55" s="105"/>
      <c r="J55" s="105"/>
    </row>
    <row r="56" customFormat="false" ht="15" hidden="false" customHeight="true" outlineLevel="0" collapsed="false">
      <c r="A56" s="101" t="s">
        <v>147</v>
      </c>
      <c r="B56" s="99" t="s">
        <v>884</v>
      </c>
      <c r="C56" s="99" t="s">
        <v>861</v>
      </c>
      <c r="D56" s="100" t="s">
        <v>885</v>
      </c>
      <c r="E56" s="101"/>
      <c r="F56" s="101"/>
      <c r="G56" s="101"/>
      <c r="H56" s="101"/>
      <c r="I56" s="101"/>
      <c r="J56" s="101"/>
    </row>
    <row r="57" customFormat="false" ht="15" hidden="false" customHeight="true" outlineLevel="0" collapsed="false">
      <c r="A57" s="105" t="s">
        <v>886</v>
      </c>
      <c r="B57" s="103" t="s">
        <v>865</v>
      </c>
      <c r="C57" s="103" t="s">
        <v>824</v>
      </c>
      <c r="D57" s="104" t="s">
        <v>887</v>
      </c>
      <c r="E57" s="105"/>
      <c r="F57" s="105"/>
      <c r="G57" s="105"/>
      <c r="H57" s="105"/>
      <c r="I57" s="105"/>
      <c r="J57" s="105"/>
    </row>
    <row r="59" customFormat="false" ht="24" hidden="false" customHeight="true" outlineLevel="0" collapsed="false">
      <c r="A59" s="108" t="s">
        <v>888</v>
      </c>
      <c r="B59" s="108"/>
      <c r="C59" s="108"/>
      <c r="D59" s="108"/>
      <c r="E59" s="108"/>
      <c r="F59" s="108"/>
      <c r="G59" s="108"/>
      <c r="H59" s="108"/>
      <c r="I59" s="108"/>
      <c r="J59" s="108"/>
    </row>
    <row r="60" customFormat="false" ht="27.75" hidden="false" customHeight="true" outlineLevel="0" collapsed="false">
      <c r="A60" s="109" t="s">
        <v>889</v>
      </c>
      <c r="B60" s="109"/>
      <c r="C60" s="109"/>
      <c r="D60" s="109"/>
      <c r="E60" s="109"/>
      <c r="F60" s="109"/>
      <c r="G60" s="109"/>
      <c r="H60" s="109"/>
      <c r="I60" s="109"/>
      <c r="J60" s="109"/>
    </row>
    <row r="61" customFormat="false" ht="13.5" hidden="false" customHeight="true" outlineLevel="0" collapsed="false">
      <c r="A61" s="110" t="s">
        <v>890</v>
      </c>
      <c r="B61" s="110"/>
      <c r="C61" s="110"/>
      <c r="D61" s="110"/>
      <c r="E61" s="110"/>
      <c r="F61" s="110"/>
      <c r="G61" s="110"/>
      <c r="H61" s="110"/>
      <c r="I61" s="110"/>
      <c r="J61" s="110"/>
    </row>
  </sheetData>
  <mergeCells count="11">
    <mergeCell ref="A1:J1"/>
    <mergeCell ref="A2:J2"/>
    <mergeCell ref="A3:J3"/>
    <mergeCell ref="A5:J5"/>
    <mergeCell ref="A12:J12"/>
    <mergeCell ref="A21:J21"/>
    <mergeCell ref="A28:J28"/>
    <mergeCell ref="A46:J46"/>
    <mergeCell ref="A59:J59"/>
    <mergeCell ref="A60:J60"/>
    <mergeCell ref="A61:J6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3" min="2" style="1" width="18"/>
    <col collapsed="false" customWidth="true" hidden="false" outlineLevel="0" max="10" min="4" style="1" width="22"/>
  </cols>
  <sheetData>
    <row r="1" customFormat="false" ht="18" hidden="false" customHeight="true" outlineLevel="0" collapsed="false">
      <c r="A1" s="93" t="s">
        <v>59</v>
      </c>
      <c r="B1" s="93"/>
      <c r="C1" s="93"/>
      <c r="D1" s="93"/>
      <c r="E1" s="93"/>
      <c r="F1" s="93"/>
      <c r="G1" s="93"/>
      <c r="H1" s="93"/>
      <c r="I1" s="93"/>
      <c r="J1" s="93"/>
    </row>
    <row r="2" customFormat="false" ht="21.75" hidden="false" customHeight="true" outlineLevel="0" collapsed="false">
      <c r="A2" s="94" t="s">
        <v>891</v>
      </c>
      <c r="B2" s="94"/>
      <c r="C2" s="94"/>
      <c r="D2" s="94"/>
      <c r="E2" s="94"/>
      <c r="F2" s="94"/>
      <c r="G2" s="94"/>
      <c r="H2" s="94"/>
      <c r="I2" s="94"/>
      <c r="J2" s="94"/>
    </row>
    <row r="3" customFormat="false" ht="15" hidden="false" customHeight="true" outlineLevel="0" collapsed="false">
      <c r="A3" s="95" t="s">
        <v>892</v>
      </c>
      <c r="B3" s="95"/>
      <c r="C3" s="95"/>
      <c r="D3" s="95"/>
      <c r="E3" s="95"/>
      <c r="F3" s="95"/>
      <c r="G3" s="95"/>
      <c r="H3" s="95"/>
      <c r="I3" s="95"/>
      <c r="J3" s="95"/>
    </row>
    <row r="5" customFormat="false" ht="15.75" hidden="false" customHeight="true" outlineLevel="0" collapsed="false">
      <c r="A5" s="96" t="s">
        <v>893</v>
      </c>
      <c r="B5" s="96"/>
      <c r="C5" s="96"/>
      <c r="D5" s="96"/>
      <c r="E5" s="96"/>
      <c r="F5" s="96"/>
      <c r="G5" s="96"/>
      <c r="H5" s="96"/>
      <c r="I5" s="96"/>
      <c r="J5" s="96"/>
    </row>
    <row r="6" customFormat="false" ht="27.75" hidden="false" customHeight="true" outlineLevel="0" collapsed="false">
      <c r="A6" s="97" t="s">
        <v>894</v>
      </c>
      <c r="B6" s="97" t="s">
        <v>895</v>
      </c>
      <c r="C6" s="97" t="s">
        <v>85</v>
      </c>
      <c r="D6" s="97" t="s">
        <v>788</v>
      </c>
      <c r="E6" s="97" t="s">
        <v>896</v>
      </c>
      <c r="F6" s="97"/>
      <c r="G6" s="97"/>
      <c r="H6" s="97"/>
      <c r="I6" s="97"/>
      <c r="J6" s="97"/>
    </row>
    <row r="7" customFormat="false" ht="15" hidden="false" customHeight="true" outlineLevel="0" collapsed="false">
      <c r="A7" s="101" t="s">
        <v>897</v>
      </c>
      <c r="B7" s="101" t="s">
        <v>898</v>
      </c>
      <c r="C7" s="99" t="s">
        <v>899</v>
      </c>
      <c r="D7" s="99" t="s">
        <v>880</v>
      </c>
      <c r="E7" s="100" t="s">
        <v>900</v>
      </c>
      <c r="F7" s="101"/>
      <c r="G7" s="101"/>
      <c r="H7" s="101"/>
      <c r="I7" s="101"/>
      <c r="J7" s="101"/>
    </row>
    <row r="8" customFormat="false" ht="15" hidden="false" customHeight="true" outlineLevel="0" collapsed="false">
      <c r="A8" s="105" t="s">
        <v>901</v>
      </c>
      <c r="B8" s="105" t="s">
        <v>902</v>
      </c>
      <c r="C8" s="103" t="s">
        <v>903</v>
      </c>
      <c r="D8" s="103" t="s">
        <v>904</v>
      </c>
      <c r="E8" s="104" t="s">
        <v>905</v>
      </c>
      <c r="F8" s="105"/>
      <c r="G8" s="105"/>
      <c r="H8" s="105"/>
      <c r="I8" s="105"/>
      <c r="J8" s="105"/>
    </row>
    <row r="9" customFormat="false" ht="15" hidden="false" customHeight="true" outlineLevel="0" collapsed="false">
      <c r="A9" s="101" t="s">
        <v>906</v>
      </c>
      <c r="B9" s="101" t="s">
        <v>907</v>
      </c>
      <c r="C9" s="99" t="s">
        <v>908</v>
      </c>
      <c r="D9" s="99" t="s">
        <v>909</v>
      </c>
      <c r="E9" s="100" t="s">
        <v>910</v>
      </c>
      <c r="F9" s="101"/>
      <c r="G9" s="101"/>
      <c r="H9" s="101"/>
      <c r="I9" s="101"/>
      <c r="J9" s="101"/>
    </row>
    <row r="10" customFormat="false" ht="15" hidden="false" customHeight="true" outlineLevel="0" collapsed="false">
      <c r="A10" s="105" t="s">
        <v>911</v>
      </c>
      <c r="B10" s="105" t="s">
        <v>912</v>
      </c>
      <c r="C10" s="103" t="s">
        <v>913</v>
      </c>
      <c r="D10" s="103" t="s">
        <v>875</v>
      </c>
      <c r="E10" s="104" t="s">
        <v>914</v>
      </c>
      <c r="F10" s="105"/>
      <c r="G10" s="105"/>
      <c r="H10" s="105"/>
      <c r="I10" s="105"/>
      <c r="J10" s="105"/>
    </row>
    <row r="11" customFormat="false" ht="15" hidden="false" customHeight="true" outlineLevel="0" collapsed="false">
      <c r="A11" s="101" t="s">
        <v>915</v>
      </c>
      <c r="B11" s="101" t="s">
        <v>916</v>
      </c>
      <c r="C11" s="99" t="s">
        <v>284</v>
      </c>
      <c r="D11" s="99" t="s">
        <v>284</v>
      </c>
      <c r="E11" s="100" t="s">
        <v>917</v>
      </c>
      <c r="F11" s="101"/>
      <c r="G11" s="101"/>
      <c r="H11" s="101"/>
      <c r="I11" s="101"/>
      <c r="J11" s="101"/>
    </row>
    <row r="13" customFormat="false" ht="15.75" hidden="false" customHeight="true" outlineLevel="0" collapsed="false">
      <c r="A13" s="96" t="s">
        <v>814</v>
      </c>
      <c r="B13" s="96"/>
      <c r="C13" s="96"/>
      <c r="D13" s="96"/>
      <c r="E13" s="96"/>
      <c r="F13" s="96"/>
      <c r="G13" s="96"/>
      <c r="H13" s="96"/>
      <c r="I13" s="96"/>
      <c r="J13" s="96"/>
    </row>
    <row r="14" customFormat="false" ht="27.75" hidden="false" customHeight="true" outlineLevel="0" collapsed="false">
      <c r="A14" s="97" t="s">
        <v>894</v>
      </c>
      <c r="B14" s="97" t="s">
        <v>816</v>
      </c>
      <c r="C14" s="97" t="s">
        <v>817</v>
      </c>
      <c r="D14" s="97"/>
      <c r="E14" s="97"/>
      <c r="F14" s="97"/>
      <c r="G14" s="97"/>
      <c r="H14" s="97"/>
      <c r="I14" s="97"/>
      <c r="J14" s="97"/>
    </row>
    <row r="15" customFormat="false" ht="15" hidden="false" customHeight="true" outlineLevel="0" collapsed="false">
      <c r="A15" s="101" t="s">
        <v>918</v>
      </c>
      <c r="B15" s="99" t="s">
        <v>865</v>
      </c>
      <c r="C15" s="100" t="s">
        <v>919</v>
      </c>
      <c r="D15" s="101"/>
      <c r="E15" s="101"/>
      <c r="F15" s="101"/>
      <c r="G15" s="101"/>
      <c r="H15" s="101"/>
      <c r="I15" s="101"/>
      <c r="J15" s="101"/>
    </row>
    <row r="16" customFormat="false" ht="15" hidden="false" customHeight="true" outlineLevel="0" collapsed="false">
      <c r="A16" s="105" t="s">
        <v>920</v>
      </c>
      <c r="B16" s="103" t="s">
        <v>899</v>
      </c>
      <c r="C16" s="104" t="s">
        <v>921</v>
      </c>
      <c r="D16" s="105"/>
      <c r="E16" s="105"/>
      <c r="F16" s="105"/>
      <c r="G16" s="105"/>
      <c r="H16" s="105"/>
      <c r="I16" s="105"/>
      <c r="J16" s="105"/>
    </row>
    <row r="17" customFormat="false" ht="15" hidden="false" customHeight="true" outlineLevel="0" collapsed="false">
      <c r="A17" s="101" t="s">
        <v>922</v>
      </c>
      <c r="B17" s="99" t="s">
        <v>903</v>
      </c>
      <c r="C17" s="100" t="s">
        <v>923</v>
      </c>
      <c r="D17" s="101"/>
      <c r="E17" s="101"/>
      <c r="F17" s="101"/>
      <c r="G17" s="101"/>
      <c r="H17" s="101"/>
      <c r="I17" s="101"/>
      <c r="J17" s="101"/>
    </row>
    <row r="18" customFormat="false" ht="15" hidden="false" customHeight="true" outlineLevel="0" collapsed="false">
      <c r="A18" s="105" t="s">
        <v>911</v>
      </c>
      <c r="B18" s="103" t="s">
        <v>924</v>
      </c>
      <c r="C18" s="104" t="s">
        <v>925</v>
      </c>
      <c r="D18" s="105"/>
      <c r="E18" s="105"/>
      <c r="F18" s="105"/>
      <c r="G18" s="105"/>
      <c r="H18" s="105"/>
      <c r="I18" s="105"/>
      <c r="J18" s="105"/>
    </row>
    <row r="20" customFormat="false" ht="15.75" hidden="false" customHeight="true" outlineLevel="0" collapsed="false">
      <c r="A20" s="96" t="s">
        <v>926</v>
      </c>
      <c r="B20" s="96"/>
      <c r="C20" s="96"/>
      <c r="D20" s="96"/>
      <c r="E20" s="96"/>
      <c r="F20" s="96"/>
      <c r="G20" s="96"/>
      <c r="H20" s="96"/>
      <c r="I20" s="96"/>
      <c r="J20" s="96"/>
    </row>
    <row r="21" customFormat="false" ht="27.75" hidden="false" customHeight="true" outlineLevel="0" collapsed="false">
      <c r="A21" s="97" t="s">
        <v>106</v>
      </c>
      <c r="B21" s="97" t="s">
        <v>107</v>
      </c>
      <c r="C21" s="97" t="s">
        <v>69</v>
      </c>
      <c r="D21" s="97"/>
      <c r="E21" s="97"/>
      <c r="F21" s="97"/>
      <c r="G21" s="97"/>
      <c r="H21" s="97"/>
      <c r="I21" s="97"/>
      <c r="J21" s="97"/>
    </row>
    <row r="22" customFormat="false" ht="15" hidden="false" customHeight="true" outlineLevel="0" collapsed="false">
      <c r="A22" s="101" t="s">
        <v>927</v>
      </c>
      <c r="B22" s="106" t="s">
        <v>109</v>
      </c>
      <c r="C22" s="100" t="s">
        <v>928</v>
      </c>
      <c r="D22" s="101"/>
      <c r="E22" s="101"/>
      <c r="F22" s="101"/>
      <c r="G22" s="101"/>
      <c r="H22" s="101"/>
      <c r="I22" s="101"/>
      <c r="J22" s="101"/>
    </row>
    <row r="23" customFormat="false" ht="15" hidden="false" customHeight="true" outlineLevel="0" collapsed="false">
      <c r="A23" s="105" t="s">
        <v>838</v>
      </c>
      <c r="B23" s="107" t="s">
        <v>109</v>
      </c>
      <c r="C23" s="104" t="s">
        <v>929</v>
      </c>
      <c r="D23" s="105"/>
      <c r="E23" s="105"/>
      <c r="F23" s="105"/>
      <c r="G23" s="105"/>
      <c r="H23" s="105"/>
      <c r="I23" s="105"/>
      <c r="J23" s="105"/>
    </row>
    <row r="24" customFormat="false" ht="15" hidden="false" customHeight="true" outlineLevel="0" collapsed="false">
      <c r="A24" s="101" t="s">
        <v>832</v>
      </c>
      <c r="B24" s="106" t="s">
        <v>109</v>
      </c>
      <c r="C24" s="100" t="s">
        <v>930</v>
      </c>
      <c r="D24" s="101"/>
      <c r="E24" s="101"/>
      <c r="F24" s="101"/>
      <c r="G24" s="101"/>
      <c r="H24" s="101"/>
      <c r="I24" s="101"/>
      <c r="J24" s="101"/>
    </row>
    <row r="25" customFormat="false" ht="15" hidden="false" customHeight="true" outlineLevel="0" collapsed="false">
      <c r="A25" s="105" t="s">
        <v>931</v>
      </c>
      <c r="B25" s="107" t="s">
        <v>109</v>
      </c>
      <c r="C25" s="104" t="s">
        <v>932</v>
      </c>
      <c r="D25" s="105"/>
      <c r="E25" s="105"/>
      <c r="F25" s="105"/>
      <c r="G25" s="105"/>
      <c r="H25" s="105"/>
      <c r="I25" s="105"/>
      <c r="J25" s="105"/>
    </row>
    <row r="26" customFormat="false" ht="15" hidden="false" customHeight="true" outlineLevel="0" collapsed="false">
      <c r="A26" s="101" t="s">
        <v>836</v>
      </c>
      <c r="B26" s="106" t="s">
        <v>109</v>
      </c>
      <c r="C26" s="100" t="s">
        <v>933</v>
      </c>
      <c r="D26" s="101"/>
      <c r="E26" s="101"/>
      <c r="F26" s="101"/>
      <c r="G26" s="101"/>
      <c r="H26" s="101"/>
      <c r="I26" s="101"/>
      <c r="J26" s="101"/>
    </row>
    <row r="27" customFormat="false" ht="15" hidden="false" customHeight="true" outlineLevel="0" collapsed="false">
      <c r="A27" s="105" t="s">
        <v>934</v>
      </c>
      <c r="B27" s="107" t="s">
        <v>109</v>
      </c>
      <c r="C27" s="104" t="s">
        <v>935</v>
      </c>
      <c r="D27" s="105"/>
      <c r="E27" s="105"/>
      <c r="F27" s="105"/>
      <c r="G27" s="105"/>
      <c r="H27" s="105"/>
      <c r="I27" s="105"/>
      <c r="J27" s="105"/>
    </row>
    <row r="28" customFormat="false" ht="15" hidden="false" customHeight="true" outlineLevel="0" collapsed="false">
      <c r="A28" s="101" t="s">
        <v>936</v>
      </c>
      <c r="B28" s="106" t="s">
        <v>109</v>
      </c>
      <c r="C28" s="100" t="s">
        <v>937</v>
      </c>
      <c r="D28" s="101"/>
      <c r="E28" s="101"/>
      <c r="F28" s="101"/>
      <c r="G28" s="101"/>
      <c r="H28" s="101"/>
      <c r="I28" s="101"/>
      <c r="J28" s="101"/>
    </row>
    <row r="29" customFormat="false" ht="15" hidden="false" customHeight="true" outlineLevel="0" collapsed="false">
      <c r="A29" s="105" t="s">
        <v>938</v>
      </c>
      <c r="B29" s="107" t="s">
        <v>109</v>
      </c>
      <c r="C29" s="104" t="s">
        <v>939</v>
      </c>
      <c r="D29" s="105"/>
      <c r="E29" s="105"/>
      <c r="F29" s="105"/>
      <c r="G29" s="105"/>
      <c r="H29" s="105"/>
      <c r="I29" s="105"/>
      <c r="J29" s="105"/>
    </row>
    <row r="30" customFormat="false" ht="15" hidden="false" customHeight="true" outlineLevel="0" collapsed="false">
      <c r="A30" s="101" t="s">
        <v>940</v>
      </c>
      <c r="B30" s="106" t="s">
        <v>109</v>
      </c>
      <c r="C30" s="100" t="s">
        <v>941</v>
      </c>
      <c r="D30" s="101"/>
      <c r="E30" s="101"/>
      <c r="F30" s="101"/>
      <c r="G30" s="101"/>
      <c r="H30" s="101"/>
      <c r="I30" s="101"/>
      <c r="J30" s="101"/>
    </row>
    <row r="31" customFormat="false" ht="15" hidden="false" customHeight="true" outlineLevel="0" collapsed="false">
      <c r="A31" s="105" t="s">
        <v>846</v>
      </c>
      <c r="B31" s="107" t="s">
        <v>109</v>
      </c>
      <c r="C31" s="104" t="s">
        <v>942</v>
      </c>
      <c r="D31" s="105"/>
      <c r="E31" s="105"/>
      <c r="F31" s="105"/>
      <c r="G31" s="105"/>
      <c r="H31" s="105"/>
      <c r="I31" s="105"/>
      <c r="J31" s="105"/>
    </row>
    <row r="32" customFormat="false" ht="15" hidden="false" customHeight="true" outlineLevel="0" collapsed="false">
      <c r="A32" s="101" t="s">
        <v>852</v>
      </c>
      <c r="B32" s="106" t="s">
        <v>109</v>
      </c>
      <c r="C32" s="100" t="s">
        <v>943</v>
      </c>
      <c r="D32" s="101"/>
      <c r="E32" s="101"/>
      <c r="F32" s="101"/>
      <c r="G32" s="101"/>
      <c r="H32" s="101"/>
      <c r="I32" s="101"/>
      <c r="J32" s="101"/>
    </row>
    <row r="33" customFormat="false" ht="15" hidden="false" customHeight="true" outlineLevel="0" collapsed="false">
      <c r="A33" s="105" t="s">
        <v>944</v>
      </c>
      <c r="B33" s="107" t="s">
        <v>109</v>
      </c>
      <c r="C33" s="104" t="s">
        <v>945</v>
      </c>
      <c r="D33" s="105"/>
      <c r="E33" s="105"/>
      <c r="F33" s="105"/>
      <c r="G33" s="105"/>
      <c r="H33" s="105"/>
      <c r="I33" s="105"/>
      <c r="J33" s="105"/>
    </row>
    <row r="34" customFormat="false" ht="15" hidden="false" customHeight="true" outlineLevel="0" collapsed="false">
      <c r="A34" s="101" t="s">
        <v>492</v>
      </c>
      <c r="B34" s="106" t="s">
        <v>109</v>
      </c>
      <c r="C34" s="100" t="s">
        <v>496</v>
      </c>
      <c r="D34" s="101"/>
      <c r="E34" s="101"/>
      <c r="F34" s="101"/>
      <c r="G34" s="101"/>
      <c r="H34" s="101"/>
      <c r="I34" s="101"/>
      <c r="J34" s="101"/>
    </row>
    <row r="35" customFormat="false" ht="15" hidden="false" customHeight="true" outlineLevel="0" collapsed="false">
      <c r="A35" s="105" t="s">
        <v>131</v>
      </c>
      <c r="B35" s="107" t="s">
        <v>109</v>
      </c>
      <c r="C35" s="104" t="s">
        <v>856</v>
      </c>
      <c r="D35" s="105"/>
      <c r="E35" s="105"/>
      <c r="F35" s="105"/>
      <c r="G35" s="105"/>
      <c r="H35" s="105"/>
      <c r="I35" s="105"/>
      <c r="J35" s="105"/>
    </row>
    <row r="37" customFormat="false" ht="15.75" hidden="false" customHeight="true" outlineLevel="0" collapsed="false">
      <c r="A37" s="96" t="s">
        <v>946</v>
      </c>
      <c r="B37" s="96"/>
      <c r="C37" s="96"/>
      <c r="D37" s="96"/>
      <c r="E37" s="96"/>
      <c r="F37" s="96"/>
      <c r="G37" s="96"/>
      <c r="H37" s="96"/>
      <c r="I37" s="96"/>
      <c r="J37" s="96"/>
    </row>
    <row r="38" customFormat="false" ht="27.75" hidden="false" customHeight="true" outlineLevel="0" collapsed="false">
      <c r="A38" s="97" t="s">
        <v>134</v>
      </c>
      <c r="B38" s="97" t="s">
        <v>858</v>
      </c>
      <c r="C38" s="97" t="s">
        <v>859</v>
      </c>
      <c r="D38" s="97" t="s">
        <v>69</v>
      </c>
      <c r="E38" s="97"/>
      <c r="F38" s="97"/>
      <c r="G38" s="97"/>
      <c r="H38" s="97"/>
      <c r="I38" s="97"/>
      <c r="J38" s="97"/>
    </row>
    <row r="39" customFormat="false" ht="15" hidden="false" customHeight="true" outlineLevel="0" collapsed="false">
      <c r="A39" s="101" t="s">
        <v>860</v>
      </c>
      <c r="B39" s="99" t="s">
        <v>861</v>
      </c>
      <c r="C39" s="99" t="s">
        <v>819</v>
      </c>
      <c r="D39" s="100" t="s">
        <v>947</v>
      </c>
      <c r="E39" s="101"/>
      <c r="F39" s="101"/>
      <c r="G39" s="101"/>
      <c r="H39" s="101"/>
      <c r="I39" s="101"/>
      <c r="J39" s="101"/>
    </row>
    <row r="40" customFormat="false" ht="15" hidden="false" customHeight="true" outlineLevel="0" collapsed="false">
      <c r="A40" s="105" t="s">
        <v>870</v>
      </c>
      <c r="B40" s="103" t="s">
        <v>875</v>
      </c>
      <c r="C40" s="103" t="s">
        <v>899</v>
      </c>
      <c r="D40" s="104" t="s">
        <v>948</v>
      </c>
      <c r="E40" s="105"/>
      <c r="F40" s="105"/>
      <c r="G40" s="105"/>
      <c r="H40" s="105"/>
      <c r="I40" s="105"/>
      <c r="J40" s="105"/>
    </row>
    <row r="41" customFormat="false" ht="15" hidden="false" customHeight="true" outlineLevel="0" collapsed="false">
      <c r="A41" s="101" t="s">
        <v>372</v>
      </c>
      <c r="B41" s="99" t="s">
        <v>871</v>
      </c>
      <c r="C41" s="99" t="s">
        <v>949</v>
      </c>
      <c r="D41" s="100" t="s">
        <v>950</v>
      </c>
      <c r="E41" s="101"/>
      <c r="F41" s="101"/>
      <c r="G41" s="101"/>
      <c r="H41" s="101"/>
      <c r="I41" s="101"/>
      <c r="J41" s="101"/>
    </row>
    <row r="42" customFormat="false" ht="15" hidden="false" customHeight="true" outlineLevel="0" collapsed="false">
      <c r="A42" s="105" t="s">
        <v>877</v>
      </c>
      <c r="B42" s="103" t="s">
        <v>864</v>
      </c>
      <c r="C42" s="103" t="s">
        <v>865</v>
      </c>
      <c r="D42" s="104" t="s">
        <v>951</v>
      </c>
      <c r="E42" s="105"/>
      <c r="F42" s="105"/>
      <c r="G42" s="105"/>
      <c r="H42" s="105"/>
      <c r="I42" s="105"/>
      <c r="J42" s="105"/>
    </row>
    <row r="43" customFormat="false" ht="15" hidden="false" customHeight="true" outlineLevel="0" collapsed="false">
      <c r="A43" s="101" t="s">
        <v>879</v>
      </c>
      <c r="B43" s="99" t="s">
        <v>880</v>
      </c>
      <c r="C43" s="99" t="s">
        <v>880</v>
      </c>
      <c r="D43" s="100" t="s">
        <v>952</v>
      </c>
      <c r="E43" s="101"/>
      <c r="F43" s="101"/>
      <c r="G43" s="101"/>
      <c r="H43" s="101"/>
      <c r="I43" s="101"/>
      <c r="J43" s="101"/>
    </row>
    <row r="44" customFormat="false" ht="15" hidden="false" customHeight="true" outlineLevel="0" collapsed="false">
      <c r="A44" s="105" t="s">
        <v>873</v>
      </c>
      <c r="B44" s="103" t="s">
        <v>874</v>
      </c>
      <c r="C44" s="103" t="s">
        <v>875</v>
      </c>
      <c r="D44" s="104" t="s">
        <v>876</v>
      </c>
      <c r="E44" s="105"/>
      <c r="F44" s="105"/>
      <c r="G44" s="105"/>
      <c r="H44" s="105"/>
      <c r="I44" s="105"/>
      <c r="J44" s="105"/>
    </row>
    <row r="45" customFormat="false" ht="15" hidden="false" customHeight="true" outlineLevel="0" collapsed="false">
      <c r="A45" s="101" t="s">
        <v>882</v>
      </c>
      <c r="B45" s="99" t="s">
        <v>874</v>
      </c>
      <c r="C45" s="99" t="s">
        <v>875</v>
      </c>
      <c r="D45" s="100" t="s">
        <v>883</v>
      </c>
      <c r="E45" s="101"/>
      <c r="F45" s="101"/>
      <c r="G45" s="101"/>
      <c r="H45" s="101"/>
      <c r="I45" s="101"/>
      <c r="J45" s="101"/>
    </row>
    <row r="46" customFormat="false" ht="15" hidden="false" customHeight="true" outlineLevel="0" collapsed="false">
      <c r="A46" s="105" t="s">
        <v>147</v>
      </c>
      <c r="B46" s="103" t="s">
        <v>884</v>
      </c>
      <c r="C46" s="103" t="s">
        <v>861</v>
      </c>
      <c r="D46" s="104" t="s">
        <v>953</v>
      </c>
      <c r="E46" s="105"/>
      <c r="F46" s="105"/>
      <c r="G46" s="105"/>
      <c r="H46" s="105"/>
      <c r="I46" s="105"/>
      <c r="J46" s="105"/>
    </row>
    <row r="47" customFormat="false" ht="15" hidden="false" customHeight="true" outlineLevel="0" collapsed="false">
      <c r="A47" s="101" t="s">
        <v>954</v>
      </c>
      <c r="B47" s="99" t="s">
        <v>865</v>
      </c>
      <c r="C47" s="99" t="s">
        <v>955</v>
      </c>
      <c r="D47" s="100" t="s">
        <v>956</v>
      </c>
      <c r="E47" s="101"/>
      <c r="F47" s="101"/>
      <c r="G47" s="101"/>
      <c r="H47" s="101"/>
      <c r="I47" s="101"/>
      <c r="J47" s="101"/>
    </row>
    <row r="49" customFormat="false" ht="31.5" hidden="false" customHeight="true" outlineLevel="0" collapsed="false">
      <c r="A49" s="109" t="s">
        <v>957</v>
      </c>
      <c r="B49" s="109"/>
      <c r="C49" s="109"/>
      <c r="D49" s="109"/>
      <c r="E49" s="109"/>
      <c r="F49" s="109"/>
      <c r="G49" s="109"/>
      <c r="H49" s="109"/>
      <c r="I49" s="109"/>
      <c r="J49" s="109"/>
    </row>
    <row r="50" customFormat="false" ht="13.5" hidden="false" customHeight="true" outlineLevel="0" collapsed="false">
      <c r="A50" s="110" t="s">
        <v>958</v>
      </c>
      <c r="B50" s="110"/>
      <c r="C50" s="110"/>
      <c r="D50" s="110"/>
      <c r="E50" s="110"/>
      <c r="F50" s="110"/>
      <c r="G50" s="110"/>
      <c r="H50" s="110"/>
      <c r="I50" s="110"/>
      <c r="J50" s="110"/>
    </row>
  </sheetData>
  <mergeCells count="9">
    <mergeCell ref="A1:J1"/>
    <mergeCell ref="A2:J2"/>
    <mergeCell ref="A3:J3"/>
    <mergeCell ref="A5:J5"/>
    <mergeCell ref="A13:J13"/>
    <mergeCell ref="A20:J20"/>
    <mergeCell ref="A37:J37"/>
    <mergeCell ref="A49:J49"/>
    <mergeCell ref="A50:J5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3" min="2" style="1" width="18"/>
    <col collapsed="false" customWidth="true" hidden="false" outlineLevel="0" max="10" min="4" style="1" width="22"/>
  </cols>
  <sheetData>
    <row r="1" customFormat="false" ht="18" hidden="false" customHeight="true" outlineLevel="0" collapsed="false">
      <c r="A1" s="93" t="s">
        <v>59</v>
      </c>
      <c r="B1" s="93"/>
      <c r="C1" s="93"/>
      <c r="D1" s="93"/>
      <c r="E1" s="93"/>
      <c r="F1" s="93"/>
      <c r="G1" s="93"/>
      <c r="H1" s="93"/>
      <c r="I1" s="93"/>
      <c r="J1" s="93"/>
    </row>
    <row r="2" customFormat="false" ht="21.75" hidden="false" customHeight="true" outlineLevel="0" collapsed="false">
      <c r="A2" s="94" t="s">
        <v>959</v>
      </c>
      <c r="B2" s="94"/>
      <c r="C2" s="94"/>
      <c r="D2" s="94"/>
      <c r="E2" s="94"/>
      <c r="F2" s="94"/>
      <c r="G2" s="94"/>
      <c r="H2" s="94"/>
      <c r="I2" s="94"/>
      <c r="J2" s="94"/>
    </row>
    <row r="3" customFormat="false" ht="15" hidden="false" customHeight="true" outlineLevel="0" collapsed="false">
      <c r="A3" s="95" t="s">
        <v>960</v>
      </c>
      <c r="B3" s="95"/>
      <c r="C3" s="95"/>
      <c r="D3" s="95"/>
      <c r="E3" s="95"/>
      <c r="F3" s="95"/>
      <c r="G3" s="95"/>
      <c r="H3" s="95"/>
      <c r="I3" s="95"/>
      <c r="J3" s="95"/>
    </row>
    <row r="5" customFormat="false" ht="15.75" hidden="false" customHeight="true" outlineLevel="0" collapsed="false">
      <c r="A5" s="96" t="s">
        <v>961</v>
      </c>
      <c r="B5" s="96"/>
      <c r="C5" s="96"/>
      <c r="D5" s="96"/>
      <c r="E5" s="96"/>
      <c r="F5" s="96"/>
      <c r="G5" s="96"/>
      <c r="H5" s="96"/>
      <c r="I5" s="96"/>
      <c r="J5" s="96"/>
    </row>
    <row r="6" customFormat="false" ht="27.75" hidden="false" customHeight="true" outlineLevel="0" collapsed="false">
      <c r="A6" s="97" t="s">
        <v>962</v>
      </c>
      <c r="B6" s="97" t="s">
        <v>963</v>
      </c>
      <c r="C6" s="97" t="s">
        <v>85</v>
      </c>
      <c r="D6" s="97" t="s">
        <v>788</v>
      </c>
      <c r="E6" s="97" t="s">
        <v>964</v>
      </c>
      <c r="F6" s="97"/>
      <c r="G6" s="97"/>
      <c r="H6" s="97"/>
      <c r="I6" s="97"/>
      <c r="J6" s="97"/>
    </row>
    <row r="7" customFormat="false" ht="15" hidden="false" customHeight="true" outlineLevel="0" collapsed="false">
      <c r="A7" s="101" t="s">
        <v>965</v>
      </c>
      <c r="B7" s="101" t="s">
        <v>966</v>
      </c>
      <c r="C7" s="99" t="s">
        <v>899</v>
      </c>
      <c r="D7" s="99" t="s">
        <v>880</v>
      </c>
      <c r="E7" s="100" t="s">
        <v>967</v>
      </c>
      <c r="F7" s="101"/>
      <c r="G7" s="101"/>
      <c r="H7" s="101"/>
      <c r="I7" s="101"/>
      <c r="J7" s="101"/>
    </row>
    <row r="8" customFormat="false" ht="15" hidden="false" customHeight="true" outlineLevel="0" collapsed="false">
      <c r="A8" s="105" t="s">
        <v>968</v>
      </c>
      <c r="B8" s="105" t="s">
        <v>969</v>
      </c>
      <c r="C8" s="103" t="s">
        <v>955</v>
      </c>
      <c r="D8" s="103" t="s">
        <v>874</v>
      </c>
      <c r="E8" s="104" t="s">
        <v>970</v>
      </c>
      <c r="F8" s="105"/>
      <c r="G8" s="105"/>
      <c r="H8" s="105"/>
      <c r="I8" s="105"/>
      <c r="J8" s="105"/>
    </row>
    <row r="9" customFormat="false" ht="15" hidden="false" customHeight="true" outlineLevel="0" collapsed="false">
      <c r="A9" s="101" t="s">
        <v>971</v>
      </c>
      <c r="B9" s="101" t="s">
        <v>972</v>
      </c>
      <c r="C9" s="99" t="s">
        <v>973</v>
      </c>
      <c r="D9" s="99" t="s">
        <v>864</v>
      </c>
      <c r="E9" s="100" t="s">
        <v>974</v>
      </c>
      <c r="F9" s="101"/>
      <c r="G9" s="101"/>
      <c r="H9" s="101"/>
      <c r="I9" s="101"/>
      <c r="J9" s="101"/>
    </row>
    <row r="10" customFormat="false" ht="15" hidden="false" customHeight="true" outlineLevel="0" collapsed="false">
      <c r="A10" s="105" t="s">
        <v>975</v>
      </c>
      <c r="B10" s="105" t="s">
        <v>976</v>
      </c>
      <c r="C10" s="103" t="s">
        <v>977</v>
      </c>
      <c r="D10" s="103" t="s">
        <v>284</v>
      </c>
      <c r="E10" s="104" t="s">
        <v>978</v>
      </c>
      <c r="F10" s="105"/>
      <c r="G10" s="105"/>
      <c r="H10" s="105"/>
      <c r="I10" s="105"/>
      <c r="J10" s="105"/>
    </row>
    <row r="12" customFormat="false" ht="15.75" hidden="false" customHeight="true" outlineLevel="0" collapsed="false">
      <c r="A12" s="96" t="s">
        <v>814</v>
      </c>
      <c r="B12" s="96"/>
      <c r="C12" s="96"/>
      <c r="D12" s="96"/>
      <c r="E12" s="96"/>
      <c r="F12" s="96"/>
      <c r="G12" s="96"/>
      <c r="H12" s="96"/>
      <c r="I12" s="96"/>
      <c r="J12" s="96"/>
    </row>
    <row r="13" customFormat="false" ht="27.75" hidden="false" customHeight="true" outlineLevel="0" collapsed="false">
      <c r="A13" s="97" t="s">
        <v>322</v>
      </c>
      <c r="B13" s="97" t="s">
        <v>816</v>
      </c>
      <c r="C13" s="97" t="s">
        <v>817</v>
      </c>
      <c r="D13" s="97"/>
      <c r="E13" s="97"/>
      <c r="F13" s="97"/>
      <c r="G13" s="97"/>
      <c r="H13" s="97"/>
      <c r="I13" s="97"/>
      <c r="J13" s="97"/>
    </row>
    <row r="14" customFormat="false" ht="15" hidden="false" customHeight="true" outlineLevel="0" collapsed="false">
      <c r="A14" s="101" t="s">
        <v>918</v>
      </c>
      <c r="B14" s="99" t="s">
        <v>865</v>
      </c>
      <c r="C14" s="100" t="s">
        <v>979</v>
      </c>
      <c r="D14" s="101"/>
      <c r="E14" s="101"/>
      <c r="F14" s="101"/>
      <c r="G14" s="101"/>
      <c r="H14" s="101"/>
      <c r="I14" s="101"/>
      <c r="J14" s="101"/>
    </row>
    <row r="15" customFormat="false" ht="15" hidden="false" customHeight="true" outlineLevel="0" collapsed="false">
      <c r="A15" s="105" t="s">
        <v>920</v>
      </c>
      <c r="B15" s="103" t="s">
        <v>899</v>
      </c>
      <c r="C15" s="104" t="s">
        <v>980</v>
      </c>
      <c r="D15" s="105"/>
      <c r="E15" s="105"/>
      <c r="F15" s="105"/>
      <c r="G15" s="105"/>
      <c r="H15" s="105"/>
      <c r="I15" s="105"/>
      <c r="J15" s="105"/>
    </row>
    <row r="16" customFormat="false" ht="15" hidden="false" customHeight="true" outlineLevel="0" collapsed="false">
      <c r="A16" s="101" t="s">
        <v>922</v>
      </c>
      <c r="B16" s="99" t="s">
        <v>903</v>
      </c>
      <c r="C16" s="100" t="s">
        <v>981</v>
      </c>
      <c r="D16" s="101"/>
      <c r="E16" s="101"/>
      <c r="F16" s="101"/>
      <c r="G16" s="101"/>
      <c r="H16" s="101"/>
      <c r="I16" s="101"/>
      <c r="J16" s="101"/>
    </row>
    <row r="17" customFormat="false" ht="15" hidden="false" customHeight="true" outlineLevel="0" collapsed="false">
      <c r="A17" s="105" t="s">
        <v>982</v>
      </c>
      <c r="B17" s="103" t="s">
        <v>908</v>
      </c>
      <c r="C17" s="104" t="s">
        <v>983</v>
      </c>
      <c r="D17" s="105"/>
      <c r="E17" s="105"/>
      <c r="F17" s="105"/>
      <c r="G17" s="105"/>
      <c r="H17" s="105"/>
      <c r="I17" s="105"/>
      <c r="J17" s="105"/>
    </row>
    <row r="19" customFormat="false" ht="15.75" hidden="false" customHeight="true" outlineLevel="0" collapsed="false">
      <c r="A19" s="96" t="s">
        <v>984</v>
      </c>
      <c r="B19" s="96"/>
      <c r="C19" s="96"/>
      <c r="D19" s="96"/>
      <c r="E19" s="96"/>
      <c r="F19" s="96"/>
      <c r="G19" s="96"/>
      <c r="H19" s="96"/>
      <c r="I19" s="96"/>
      <c r="J19" s="96"/>
    </row>
    <row r="20" customFormat="false" ht="27.75" hidden="false" customHeight="true" outlineLevel="0" collapsed="false">
      <c r="A20" s="97" t="s">
        <v>106</v>
      </c>
      <c r="B20" s="97" t="s">
        <v>107</v>
      </c>
      <c r="C20" s="97" t="s">
        <v>69</v>
      </c>
      <c r="D20" s="97"/>
      <c r="E20" s="97"/>
      <c r="F20" s="97"/>
      <c r="G20" s="97"/>
      <c r="H20" s="97"/>
      <c r="I20" s="97"/>
      <c r="J20" s="97"/>
    </row>
    <row r="21" customFormat="false" ht="15" hidden="false" customHeight="true" outlineLevel="0" collapsed="false">
      <c r="A21" s="101" t="s">
        <v>985</v>
      </c>
      <c r="B21" s="106" t="s">
        <v>109</v>
      </c>
      <c r="C21" s="100" t="s">
        <v>986</v>
      </c>
      <c r="D21" s="101"/>
      <c r="E21" s="101"/>
      <c r="F21" s="101"/>
      <c r="G21" s="101"/>
      <c r="H21" s="101"/>
      <c r="I21" s="101"/>
      <c r="J21" s="101"/>
    </row>
    <row r="22" customFormat="false" ht="15" hidden="false" customHeight="true" outlineLevel="0" collapsed="false">
      <c r="A22" s="105" t="s">
        <v>987</v>
      </c>
      <c r="B22" s="107" t="s">
        <v>109</v>
      </c>
      <c r="C22" s="104" t="s">
        <v>988</v>
      </c>
      <c r="D22" s="105"/>
      <c r="E22" s="105"/>
      <c r="F22" s="105"/>
      <c r="G22" s="105"/>
      <c r="H22" s="105"/>
      <c r="I22" s="105"/>
      <c r="J22" s="105"/>
    </row>
    <row r="23" customFormat="false" ht="15" hidden="false" customHeight="true" outlineLevel="0" collapsed="false">
      <c r="A23" s="101" t="s">
        <v>989</v>
      </c>
      <c r="B23" s="106" t="s">
        <v>109</v>
      </c>
      <c r="C23" s="100" t="s">
        <v>990</v>
      </c>
      <c r="D23" s="101"/>
      <c r="E23" s="101"/>
      <c r="F23" s="101"/>
      <c r="G23" s="101"/>
      <c r="H23" s="101"/>
      <c r="I23" s="101"/>
      <c r="J23" s="101"/>
    </row>
    <row r="24" customFormat="false" ht="15" hidden="false" customHeight="true" outlineLevel="0" collapsed="false">
      <c r="A24" s="105" t="s">
        <v>991</v>
      </c>
      <c r="B24" s="107" t="s">
        <v>109</v>
      </c>
      <c r="C24" s="104" t="s">
        <v>992</v>
      </c>
      <c r="D24" s="105"/>
      <c r="E24" s="105"/>
      <c r="F24" s="105"/>
      <c r="G24" s="105"/>
      <c r="H24" s="105"/>
      <c r="I24" s="105"/>
      <c r="J24" s="105"/>
    </row>
    <row r="25" customFormat="false" ht="15" hidden="false" customHeight="true" outlineLevel="0" collapsed="false">
      <c r="A25" s="101" t="s">
        <v>993</v>
      </c>
      <c r="B25" s="106" t="s">
        <v>109</v>
      </c>
      <c r="C25" s="100" t="s">
        <v>994</v>
      </c>
      <c r="D25" s="101"/>
      <c r="E25" s="101"/>
      <c r="F25" s="101"/>
      <c r="G25" s="101"/>
      <c r="H25" s="101"/>
      <c r="I25" s="101"/>
      <c r="J25" s="101"/>
    </row>
    <row r="26" customFormat="false" ht="15" hidden="false" customHeight="true" outlineLevel="0" collapsed="false">
      <c r="A26" s="105" t="s">
        <v>846</v>
      </c>
      <c r="B26" s="107" t="s">
        <v>109</v>
      </c>
      <c r="C26" s="104" t="s">
        <v>942</v>
      </c>
      <c r="D26" s="105"/>
      <c r="E26" s="105"/>
      <c r="F26" s="105"/>
      <c r="G26" s="105"/>
      <c r="H26" s="105"/>
      <c r="I26" s="105"/>
      <c r="J26" s="105"/>
    </row>
    <row r="27" customFormat="false" ht="15" hidden="false" customHeight="true" outlineLevel="0" collapsed="false">
      <c r="A27" s="101" t="s">
        <v>852</v>
      </c>
      <c r="B27" s="106" t="s">
        <v>109</v>
      </c>
      <c r="C27" s="100" t="s">
        <v>995</v>
      </c>
      <c r="D27" s="101"/>
      <c r="E27" s="101"/>
      <c r="F27" s="101"/>
      <c r="G27" s="101"/>
      <c r="H27" s="101"/>
      <c r="I27" s="101"/>
      <c r="J27" s="101"/>
    </row>
    <row r="28" customFormat="false" ht="15" hidden="false" customHeight="true" outlineLevel="0" collapsed="false">
      <c r="A28" s="105" t="s">
        <v>996</v>
      </c>
      <c r="B28" s="107" t="s">
        <v>109</v>
      </c>
      <c r="C28" s="104" t="s">
        <v>997</v>
      </c>
      <c r="D28" s="105"/>
      <c r="E28" s="105"/>
      <c r="F28" s="105"/>
      <c r="G28" s="105"/>
      <c r="H28" s="105"/>
      <c r="I28" s="105"/>
      <c r="J28" s="105"/>
    </row>
    <row r="29" customFormat="false" ht="15" hidden="false" customHeight="true" outlineLevel="0" collapsed="false">
      <c r="A29" s="101" t="s">
        <v>998</v>
      </c>
      <c r="B29" s="106" t="s">
        <v>109</v>
      </c>
      <c r="C29" s="100" t="s">
        <v>999</v>
      </c>
      <c r="D29" s="101"/>
      <c r="E29" s="101"/>
      <c r="F29" s="101"/>
      <c r="G29" s="101"/>
      <c r="H29" s="101"/>
      <c r="I29" s="101"/>
      <c r="J29" s="101"/>
    </row>
    <row r="30" customFormat="false" ht="15" hidden="false" customHeight="true" outlineLevel="0" collapsed="false">
      <c r="A30" s="105" t="s">
        <v>492</v>
      </c>
      <c r="B30" s="107" t="s">
        <v>109</v>
      </c>
      <c r="C30" s="104" t="s">
        <v>496</v>
      </c>
      <c r="D30" s="105"/>
      <c r="E30" s="105"/>
      <c r="F30" s="105"/>
      <c r="G30" s="105"/>
      <c r="H30" s="105"/>
      <c r="I30" s="105"/>
      <c r="J30" s="105"/>
    </row>
    <row r="31" customFormat="false" ht="15" hidden="false" customHeight="true" outlineLevel="0" collapsed="false">
      <c r="A31" s="101" t="s">
        <v>131</v>
      </c>
      <c r="B31" s="106" t="s">
        <v>109</v>
      </c>
      <c r="C31" s="100" t="s">
        <v>856</v>
      </c>
      <c r="D31" s="101"/>
      <c r="E31" s="101"/>
      <c r="F31" s="101"/>
      <c r="G31" s="101"/>
      <c r="H31" s="101"/>
      <c r="I31" s="101"/>
      <c r="J31" s="101"/>
    </row>
    <row r="33" customFormat="false" ht="15.75" hidden="false" customHeight="true" outlineLevel="0" collapsed="false">
      <c r="A33" s="96" t="s">
        <v>1000</v>
      </c>
      <c r="B33" s="96"/>
      <c r="C33" s="96"/>
      <c r="D33" s="96"/>
      <c r="E33" s="96"/>
      <c r="F33" s="96"/>
      <c r="G33" s="96"/>
      <c r="H33" s="96"/>
      <c r="I33" s="96"/>
      <c r="J33" s="96"/>
    </row>
    <row r="34" customFormat="false" ht="27.75" hidden="false" customHeight="true" outlineLevel="0" collapsed="false">
      <c r="A34" s="97" t="s">
        <v>134</v>
      </c>
      <c r="B34" s="97" t="s">
        <v>858</v>
      </c>
      <c r="C34" s="97" t="s">
        <v>859</v>
      </c>
      <c r="D34" s="97" t="s">
        <v>69</v>
      </c>
      <c r="E34" s="97"/>
      <c r="F34" s="97"/>
      <c r="G34" s="97"/>
      <c r="H34" s="97"/>
      <c r="I34" s="97"/>
      <c r="J34" s="97"/>
    </row>
    <row r="35" customFormat="false" ht="15" hidden="false" customHeight="true" outlineLevel="0" collapsed="false">
      <c r="A35" s="101" t="s">
        <v>860</v>
      </c>
      <c r="B35" s="99" t="s">
        <v>861</v>
      </c>
      <c r="C35" s="99" t="s">
        <v>819</v>
      </c>
      <c r="D35" s="100" t="s">
        <v>1001</v>
      </c>
      <c r="E35" s="101"/>
      <c r="F35" s="101"/>
      <c r="G35" s="101"/>
      <c r="H35" s="101"/>
      <c r="I35" s="101"/>
      <c r="J35" s="101"/>
    </row>
    <row r="36" customFormat="false" ht="15" hidden="false" customHeight="true" outlineLevel="0" collapsed="false">
      <c r="A36" s="105" t="s">
        <v>1002</v>
      </c>
      <c r="B36" s="103" t="s">
        <v>819</v>
      </c>
      <c r="C36" s="103" t="s">
        <v>949</v>
      </c>
      <c r="D36" s="104" t="s">
        <v>1003</v>
      </c>
      <c r="E36" s="105"/>
      <c r="F36" s="105"/>
      <c r="G36" s="105"/>
      <c r="H36" s="105"/>
      <c r="I36" s="105"/>
      <c r="J36" s="105"/>
    </row>
    <row r="37" customFormat="false" ht="15" hidden="false" customHeight="true" outlineLevel="0" collapsed="false">
      <c r="A37" s="101" t="s">
        <v>1004</v>
      </c>
      <c r="B37" s="99" t="s">
        <v>791</v>
      </c>
      <c r="C37" s="99" t="s">
        <v>924</v>
      </c>
      <c r="D37" s="100" t="s">
        <v>1005</v>
      </c>
      <c r="E37" s="101"/>
      <c r="F37" s="101"/>
      <c r="G37" s="101"/>
      <c r="H37" s="101"/>
      <c r="I37" s="101"/>
      <c r="J37" s="101"/>
    </row>
    <row r="38" customFormat="false" ht="15" hidden="false" customHeight="true" outlineLevel="0" collapsed="false">
      <c r="A38" s="105" t="s">
        <v>879</v>
      </c>
      <c r="B38" s="103" t="s">
        <v>880</v>
      </c>
      <c r="C38" s="103" t="s">
        <v>880</v>
      </c>
      <c r="D38" s="104" t="s">
        <v>952</v>
      </c>
      <c r="E38" s="105"/>
      <c r="F38" s="105"/>
      <c r="G38" s="105"/>
      <c r="H38" s="105"/>
      <c r="I38" s="105"/>
      <c r="J38" s="105"/>
    </row>
    <row r="39" customFormat="false" ht="15" hidden="false" customHeight="true" outlineLevel="0" collapsed="false">
      <c r="A39" s="101" t="s">
        <v>877</v>
      </c>
      <c r="B39" s="99" t="s">
        <v>864</v>
      </c>
      <c r="C39" s="99" t="s">
        <v>865</v>
      </c>
      <c r="D39" s="100" t="s">
        <v>1006</v>
      </c>
      <c r="E39" s="101"/>
      <c r="F39" s="101"/>
      <c r="G39" s="101"/>
      <c r="H39" s="101"/>
      <c r="I39" s="101"/>
      <c r="J39" s="101"/>
    </row>
    <row r="40" customFormat="false" ht="15" hidden="false" customHeight="true" outlineLevel="0" collapsed="false">
      <c r="A40" s="105" t="s">
        <v>147</v>
      </c>
      <c r="B40" s="103" t="s">
        <v>884</v>
      </c>
      <c r="C40" s="103" t="s">
        <v>861</v>
      </c>
      <c r="D40" s="104" t="s">
        <v>1007</v>
      </c>
      <c r="E40" s="105"/>
      <c r="F40" s="105"/>
      <c r="G40" s="105"/>
      <c r="H40" s="105"/>
      <c r="I40" s="105"/>
      <c r="J40" s="105"/>
    </row>
    <row r="41" customFormat="false" ht="15" hidden="false" customHeight="true" outlineLevel="0" collapsed="false">
      <c r="A41" s="101" t="s">
        <v>886</v>
      </c>
      <c r="B41" s="99" t="s">
        <v>865</v>
      </c>
      <c r="C41" s="99" t="s">
        <v>824</v>
      </c>
      <c r="D41" s="100" t="s">
        <v>887</v>
      </c>
      <c r="E41" s="101"/>
      <c r="F41" s="101"/>
      <c r="G41" s="101"/>
      <c r="H41" s="101"/>
      <c r="I41" s="101"/>
      <c r="J41" s="101"/>
    </row>
    <row r="43" customFormat="false" ht="13.5" hidden="false" customHeight="true" outlineLevel="0" collapsed="false">
      <c r="A43" s="110" t="s">
        <v>958</v>
      </c>
      <c r="B43" s="110"/>
      <c r="C43" s="110"/>
      <c r="D43" s="110"/>
      <c r="E43" s="110"/>
      <c r="F43" s="110"/>
      <c r="G43" s="110"/>
      <c r="H43" s="110"/>
      <c r="I43" s="110"/>
      <c r="J43" s="110"/>
    </row>
  </sheetData>
  <mergeCells count="8">
    <mergeCell ref="A1:J1"/>
    <mergeCell ref="A2:J2"/>
    <mergeCell ref="A3:J3"/>
    <mergeCell ref="A5:J5"/>
    <mergeCell ref="A12:J12"/>
    <mergeCell ref="A19:J19"/>
    <mergeCell ref="A33:J33"/>
    <mergeCell ref="A43:J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3" min="2" style="1" width="18"/>
    <col collapsed="false" customWidth="true" hidden="false" outlineLevel="0" max="10" min="4" style="1" width="22"/>
  </cols>
  <sheetData>
    <row r="1" customFormat="false" ht="18" hidden="false" customHeight="true" outlineLevel="0" collapsed="false">
      <c r="A1" s="93" t="s">
        <v>59</v>
      </c>
      <c r="B1" s="93"/>
      <c r="C1" s="93"/>
      <c r="D1" s="93"/>
      <c r="E1" s="93"/>
      <c r="F1" s="93"/>
      <c r="G1" s="93"/>
      <c r="H1" s="93"/>
      <c r="I1" s="93"/>
      <c r="J1" s="93"/>
    </row>
    <row r="2" customFormat="false" ht="21.75" hidden="false" customHeight="true" outlineLevel="0" collapsed="false">
      <c r="A2" s="94" t="s">
        <v>1008</v>
      </c>
      <c r="B2" s="94"/>
      <c r="C2" s="94"/>
      <c r="D2" s="94"/>
      <c r="E2" s="94"/>
      <c r="F2" s="94"/>
      <c r="G2" s="94"/>
      <c r="H2" s="94"/>
      <c r="I2" s="94"/>
      <c r="J2" s="94"/>
    </row>
    <row r="3" customFormat="false" ht="15" hidden="false" customHeight="true" outlineLevel="0" collapsed="false">
      <c r="A3" s="95" t="s">
        <v>1009</v>
      </c>
      <c r="B3" s="95"/>
      <c r="C3" s="95"/>
      <c r="D3" s="95"/>
      <c r="E3" s="95"/>
      <c r="F3" s="95"/>
      <c r="G3" s="95"/>
      <c r="H3" s="95"/>
      <c r="I3" s="95"/>
      <c r="J3" s="95"/>
    </row>
    <row r="5" customFormat="false" ht="15.75" hidden="false" customHeight="true" outlineLevel="0" collapsed="false">
      <c r="A5" s="96" t="s">
        <v>1010</v>
      </c>
      <c r="B5" s="96"/>
      <c r="C5" s="96"/>
      <c r="D5" s="96"/>
      <c r="E5" s="96"/>
      <c r="F5" s="96"/>
      <c r="G5" s="96"/>
      <c r="H5" s="96"/>
      <c r="I5" s="96"/>
      <c r="J5" s="96"/>
    </row>
    <row r="6" customFormat="false" ht="27.75" hidden="false" customHeight="true" outlineLevel="0" collapsed="false">
      <c r="A6" s="97" t="s">
        <v>1011</v>
      </c>
      <c r="B6" s="97" t="s">
        <v>1012</v>
      </c>
      <c r="C6" s="97" t="s">
        <v>85</v>
      </c>
      <c r="D6" s="97" t="s">
        <v>788</v>
      </c>
      <c r="E6" s="97" t="s">
        <v>1013</v>
      </c>
      <c r="F6" s="97"/>
      <c r="G6" s="97"/>
      <c r="H6" s="97"/>
      <c r="I6" s="97"/>
      <c r="J6" s="97"/>
    </row>
    <row r="7" customFormat="false" ht="15" hidden="false" customHeight="true" outlineLevel="0" collapsed="false">
      <c r="A7" s="101" t="s">
        <v>1014</v>
      </c>
      <c r="B7" s="101" t="s">
        <v>1015</v>
      </c>
      <c r="C7" s="99" t="s">
        <v>899</v>
      </c>
      <c r="D7" s="99" t="s">
        <v>880</v>
      </c>
      <c r="E7" s="100" t="s">
        <v>1016</v>
      </c>
      <c r="F7" s="101"/>
      <c r="G7" s="101"/>
      <c r="H7" s="101"/>
      <c r="I7" s="101"/>
      <c r="J7" s="101"/>
    </row>
    <row r="8" customFormat="false" ht="15" hidden="false" customHeight="true" outlineLevel="0" collapsed="false">
      <c r="A8" s="105" t="s">
        <v>1017</v>
      </c>
      <c r="B8" s="105" t="s">
        <v>1018</v>
      </c>
      <c r="C8" s="103" t="s">
        <v>1019</v>
      </c>
      <c r="D8" s="103" t="s">
        <v>1020</v>
      </c>
      <c r="E8" s="104" t="s">
        <v>1021</v>
      </c>
      <c r="F8" s="105"/>
      <c r="G8" s="105"/>
      <c r="H8" s="105"/>
      <c r="I8" s="105"/>
      <c r="J8" s="105"/>
    </row>
    <row r="9" customFormat="false" ht="15" hidden="false" customHeight="true" outlineLevel="0" collapsed="false">
      <c r="A9" s="101" t="s">
        <v>1022</v>
      </c>
      <c r="B9" s="101" t="s">
        <v>1023</v>
      </c>
      <c r="C9" s="99" t="s">
        <v>1024</v>
      </c>
      <c r="D9" s="99" t="s">
        <v>1025</v>
      </c>
      <c r="E9" s="100" t="s">
        <v>1026</v>
      </c>
      <c r="F9" s="101"/>
      <c r="G9" s="101"/>
      <c r="H9" s="101"/>
      <c r="I9" s="101"/>
      <c r="J9" s="101"/>
    </row>
    <row r="10" customFormat="false" ht="15" hidden="false" customHeight="true" outlineLevel="0" collapsed="false">
      <c r="A10" s="105" t="s">
        <v>1027</v>
      </c>
      <c r="B10" s="105" t="s">
        <v>1028</v>
      </c>
      <c r="C10" s="103" t="s">
        <v>1029</v>
      </c>
      <c r="D10" s="103" t="s">
        <v>284</v>
      </c>
      <c r="E10" s="104" t="s">
        <v>1030</v>
      </c>
      <c r="F10" s="105"/>
      <c r="G10" s="105"/>
      <c r="H10" s="105"/>
      <c r="I10" s="105"/>
      <c r="J10" s="105"/>
    </row>
    <row r="12" customFormat="false" ht="15.75" hidden="false" customHeight="true" outlineLevel="0" collapsed="false">
      <c r="A12" s="96" t="s">
        <v>814</v>
      </c>
      <c r="B12" s="96"/>
      <c r="C12" s="96"/>
      <c r="D12" s="96"/>
      <c r="E12" s="96"/>
      <c r="F12" s="96"/>
      <c r="G12" s="96"/>
      <c r="H12" s="96"/>
      <c r="I12" s="96"/>
      <c r="J12" s="96"/>
    </row>
    <row r="13" customFormat="false" ht="27.75" hidden="false" customHeight="true" outlineLevel="0" collapsed="false">
      <c r="A13" s="97" t="s">
        <v>322</v>
      </c>
      <c r="B13" s="97" t="s">
        <v>816</v>
      </c>
      <c r="C13" s="97" t="s">
        <v>817</v>
      </c>
      <c r="D13" s="97"/>
      <c r="E13" s="97"/>
      <c r="F13" s="97"/>
      <c r="G13" s="97"/>
      <c r="H13" s="97"/>
      <c r="I13" s="97"/>
      <c r="J13" s="97"/>
    </row>
    <row r="14" customFormat="false" ht="15" hidden="false" customHeight="true" outlineLevel="0" collapsed="false">
      <c r="A14" s="101" t="s">
        <v>918</v>
      </c>
      <c r="B14" s="99" t="s">
        <v>865</v>
      </c>
      <c r="C14" s="100" t="s">
        <v>1031</v>
      </c>
      <c r="D14" s="101"/>
      <c r="E14" s="101"/>
      <c r="F14" s="101"/>
      <c r="G14" s="101"/>
      <c r="H14" s="101"/>
      <c r="I14" s="101"/>
      <c r="J14" s="101"/>
    </row>
    <row r="15" customFormat="false" ht="15" hidden="false" customHeight="true" outlineLevel="0" collapsed="false">
      <c r="A15" s="105" t="s">
        <v>920</v>
      </c>
      <c r="B15" s="103" t="s">
        <v>899</v>
      </c>
      <c r="C15" s="104" t="s">
        <v>1032</v>
      </c>
      <c r="D15" s="105"/>
      <c r="E15" s="105"/>
      <c r="F15" s="105"/>
      <c r="G15" s="105"/>
      <c r="H15" s="105"/>
      <c r="I15" s="105"/>
      <c r="J15" s="105"/>
    </row>
    <row r="16" customFormat="false" ht="15" hidden="false" customHeight="true" outlineLevel="0" collapsed="false">
      <c r="A16" s="101" t="s">
        <v>922</v>
      </c>
      <c r="B16" s="99" t="s">
        <v>903</v>
      </c>
      <c r="C16" s="100" t="s">
        <v>1033</v>
      </c>
      <c r="D16" s="101"/>
      <c r="E16" s="101"/>
      <c r="F16" s="101"/>
      <c r="G16" s="101"/>
      <c r="H16" s="101"/>
      <c r="I16" s="101"/>
      <c r="J16" s="101"/>
    </row>
    <row r="17" customFormat="false" ht="15" hidden="false" customHeight="true" outlineLevel="0" collapsed="false">
      <c r="A17" s="105" t="s">
        <v>1034</v>
      </c>
      <c r="B17" s="103" t="s">
        <v>908</v>
      </c>
      <c r="C17" s="104" t="s">
        <v>1035</v>
      </c>
      <c r="D17" s="105"/>
      <c r="E17" s="105"/>
      <c r="F17" s="105"/>
      <c r="G17" s="105"/>
      <c r="H17" s="105"/>
      <c r="I17" s="105"/>
      <c r="J17" s="105"/>
    </row>
    <row r="19" customFormat="false" ht="15.75" hidden="false" customHeight="true" outlineLevel="0" collapsed="false">
      <c r="A19" s="96" t="s">
        <v>1036</v>
      </c>
      <c r="B19" s="96"/>
      <c r="C19" s="96"/>
      <c r="D19" s="96"/>
      <c r="E19" s="96"/>
      <c r="F19" s="96"/>
      <c r="G19" s="96"/>
      <c r="H19" s="96"/>
      <c r="I19" s="96"/>
      <c r="J19" s="96"/>
    </row>
    <row r="20" customFormat="false" ht="27.75" hidden="false" customHeight="true" outlineLevel="0" collapsed="false">
      <c r="A20" s="97" t="s">
        <v>106</v>
      </c>
      <c r="B20" s="97" t="s">
        <v>107</v>
      </c>
      <c r="C20" s="97" t="s">
        <v>69</v>
      </c>
      <c r="D20" s="97"/>
      <c r="E20" s="97"/>
      <c r="F20" s="97"/>
      <c r="G20" s="97"/>
      <c r="H20" s="97"/>
      <c r="I20" s="97"/>
      <c r="J20" s="97"/>
    </row>
    <row r="21" customFormat="false" ht="15" hidden="false" customHeight="true" outlineLevel="0" collapsed="false">
      <c r="A21" s="101" t="s">
        <v>1037</v>
      </c>
      <c r="B21" s="106" t="s">
        <v>109</v>
      </c>
      <c r="C21" s="100" t="s">
        <v>1038</v>
      </c>
      <c r="D21" s="101"/>
      <c r="E21" s="101"/>
      <c r="F21" s="101"/>
      <c r="G21" s="101"/>
      <c r="H21" s="101"/>
      <c r="I21" s="101"/>
      <c r="J21" s="101"/>
    </row>
    <row r="22" customFormat="false" ht="15" hidden="false" customHeight="true" outlineLevel="0" collapsed="false">
      <c r="A22" s="105" t="s">
        <v>1039</v>
      </c>
      <c r="B22" s="107" t="s">
        <v>109</v>
      </c>
      <c r="C22" s="104" t="s">
        <v>1040</v>
      </c>
      <c r="D22" s="105"/>
      <c r="E22" s="105"/>
      <c r="F22" s="105"/>
      <c r="G22" s="105"/>
      <c r="H22" s="105"/>
      <c r="I22" s="105"/>
      <c r="J22" s="105"/>
    </row>
    <row r="23" customFormat="false" ht="15" hidden="false" customHeight="true" outlineLevel="0" collapsed="false">
      <c r="A23" s="101" t="s">
        <v>1041</v>
      </c>
      <c r="B23" s="106" t="s">
        <v>109</v>
      </c>
      <c r="C23" s="100" t="s">
        <v>1042</v>
      </c>
      <c r="D23" s="101"/>
      <c r="E23" s="101"/>
      <c r="F23" s="101"/>
      <c r="G23" s="101"/>
      <c r="H23" s="101"/>
      <c r="I23" s="101"/>
      <c r="J23" s="101"/>
    </row>
    <row r="24" customFormat="false" ht="15" hidden="false" customHeight="true" outlineLevel="0" collapsed="false">
      <c r="A24" s="105" t="s">
        <v>1043</v>
      </c>
      <c r="B24" s="107" t="s">
        <v>109</v>
      </c>
      <c r="C24" s="104" t="s">
        <v>1044</v>
      </c>
      <c r="D24" s="105"/>
      <c r="E24" s="105"/>
      <c r="F24" s="105"/>
      <c r="G24" s="105"/>
      <c r="H24" s="105"/>
      <c r="I24" s="105"/>
      <c r="J24" s="105"/>
    </row>
    <row r="25" customFormat="false" ht="15" hidden="false" customHeight="true" outlineLevel="0" collapsed="false">
      <c r="A25" s="101" t="s">
        <v>1045</v>
      </c>
      <c r="B25" s="106" t="s">
        <v>109</v>
      </c>
      <c r="C25" s="100" t="s">
        <v>1046</v>
      </c>
      <c r="D25" s="101"/>
      <c r="E25" s="101"/>
      <c r="F25" s="101"/>
      <c r="G25" s="101"/>
      <c r="H25" s="101"/>
      <c r="I25" s="101"/>
      <c r="J25" s="101"/>
    </row>
    <row r="26" customFormat="false" ht="15" hidden="false" customHeight="true" outlineLevel="0" collapsed="false">
      <c r="A26" s="105" t="s">
        <v>832</v>
      </c>
      <c r="B26" s="107" t="s">
        <v>109</v>
      </c>
      <c r="C26" s="104" t="s">
        <v>1047</v>
      </c>
      <c r="D26" s="105"/>
      <c r="E26" s="105"/>
      <c r="F26" s="105"/>
      <c r="G26" s="105"/>
      <c r="H26" s="105"/>
      <c r="I26" s="105"/>
      <c r="J26" s="105"/>
    </row>
    <row r="27" customFormat="false" ht="15" hidden="false" customHeight="true" outlineLevel="0" collapsed="false">
      <c r="A27" s="101" t="s">
        <v>1048</v>
      </c>
      <c r="B27" s="106" t="s">
        <v>109</v>
      </c>
      <c r="C27" s="100" t="s">
        <v>932</v>
      </c>
      <c r="D27" s="101"/>
      <c r="E27" s="101"/>
      <c r="F27" s="101"/>
      <c r="G27" s="101"/>
      <c r="H27" s="101"/>
      <c r="I27" s="101"/>
      <c r="J27" s="101"/>
    </row>
    <row r="28" customFormat="false" ht="15" hidden="false" customHeight="true" outlineLevel="0" collapsed="false">
      <c r="A28" s="105" t="s">
        <v>836</v>
      </c>
      <c r="B28" s="107" t="s">
        <v>109</v>
      </c>
      <c r="C28" s="104" t="s">
        <v>933</v>
      </c>
      <c r="D28" s="105"/>
      <c r="E28" s="105"/>
      <c r="F28" s="105"/>
      <c r="G28" s="105"/>
      <c r="H28" s="105"/>
      <c r="I28" s="105"/>
      <c r="J28" s="105"/>
    </row>
    <row r="29" customFormat="false" ht="15" hidden="false" customHeight="true" outlineLevel="0" collapsed="false">
      <c r="A29" s="101" t="s">
        <v>846</v>
      </c>
      <c r="B29" s="106" t="s">
        <v>109</v>
      </c>
      <c r="C29" s="100" t="s">
        <v>942</v>
      </c>
      <c r="D29" s="101"/>
      <c r="E29" s="101"/>
      <c r="F29" s="101"/>
      <c r="G29" s="101"/>
      <c r="H29" s="101"/>
      <c r="I29" s="101"/>
      <c r="J29" s="101"/>
    </row>
    <row r="30" customFormat="false" ht="15" hidden="false" customHeight="true" outlineLevel="0" collapsed="false">
      <c r="A30" s="105" t="s">
        <v>852</v>
      </c>
      <c r="B30" s="107" t="s">
        <v>109</v>
      </c>
      <c r="C30" s="104" t="s">
        <v>1049</v>
      </c>
      <c r="D30" s="105"/>
      <c r="E30" s="105"/>
      <c r="F30" s="105"/>
      <c r="G30" s="105"/>
      <c r="H30" s="105"/>
      <c r="I30" s="105"/>
      <c r="J30" s="105"/>
    </row>
    <row r="31" customFormat="false" ht="15" hidden="false" customHeight="true" outlineLevel="0" collapsed="false">
      <c r="A31" s="101" t="s">
        <v>1050</v>
      </c>
      <c r="B31" s="106" t="s">
        <v>109</v>
      </c>
      <c r="C31" s="100" t="s">
        <v>1051</v>
      </c>
      <c r="D31" s="101"/>
      <c r="E31" s="101"/>
      <c r="F31" s="101"/>
      <c r="G31" s="101"/>
      <c r="H31" s="101"/>
      <c r="I31" s="101"/>
      <c r="J31" s="101"/>
    </row>
    <row r="32" customFormat="false" ht="15" hidden="false" customHeight="true" outlineLevel="0" collapsed="false">
      <c r="A32" s="105" t="s">
        <v>492</v>
      </c>
      <c r="B32" s="107" t="s">
        <v>109</v>
      </c>
      <c r="C32" s="104" t="s">
        <v>496</v>
      </c>
      <c r="D32" s="105"/>
      <c r="E32" s="105"/>
      <c r="F32" s="105"/>
      <c r="G32" s="105"/>
      <c r="H32" s="105"/>
      <c r="I32" s="105"/>
      <c r="J32" s="105"/>
    </row>
    <row r="33" customFormat="false" ht="15" hidden="false" customHeight="true" outlineLevel="0" collapsed="false">
      <c r="A33" s="101" t="s">
        <v>131</v>
      </c>
      <c r="B33" s="106" t="s">
        <v>109</v>
      </c>
      <c r="C33" s="100" t="s">
        <v>856</v>
      </c>
      <c r="D33" s="101"/>
      <c r="E33" s="101"/>
      <c r="F33" s="101"/>
      <c r="G33" s="101"/>
      <c r="H33" s="101"/>
      <c r="I33" s="101"/>
      <c r="J33" s="101"/>
    </row>
    <row r="35" customFormat="false" ht="15.75" hidden="false" customHeight="true" outlineLevel="0" collapsed="false">
      <c r="A35" s="96" t="s">
        <v>1052</v>
      </c>
      <c r="B35" s="96"/>
      <c r="C35" s="96"/>
      <c r="D35" s="96"/>
      <c r="E35" s="96"/>
      <c r="F35" s="96"/>
      <c r="G35" s="96"/>
      <c r="H35" s="96"/>
      <c r="I35" s="96"/>
      <c r="J35" s="96"/>
    </row>
    <row r="36" customFormat="false" ht="27.75" hidden="false" customHeight="true" outlineLevel="0" collapsed="false">
      <c r="A36" s="97" t="s">
        <v>134</v>
      </c>
      <c r="B36" s="97" t="s">
        <v>858</v>
      </c>
      <c r="C36" s="97" t="s">
        <v>859</v>
      </c>
      <c r="D36" s="97" t="s">
        <v>69</v>
      </c>
      <c r="E36" s="97"/>
      <c r="F36" s="97"/>
      <c r="G36" s="97"/>
      <c r="H36" s="97"/>
      <c r="I36" s="97"/>
      <c r="J36" s="97"/>
    </row>
    <row r="37" customFormat="false" ht="15" hidden="false" customHeight="true" outlineLevel="0" collapsed="false">
      <c r="A37" s="101" t="s">
        <v>860</v>
      </c>
      <c r="B37" s="99" t="s">
        <v>861</v>
      </c>
      <c r="C37" s="99" t="s">
        <v>819</v>
      </c>
      <c r="D37" s="100" t="s">
        <v>1001</v>
      </c>
      <c r="E37" s="101"/>
      <c r="F37" s="101"/>
      <c r="G37" s="101"/>
      <c r="H37" s="101"/>
      <c r="I37" s="101"/>
      <c r="J37" s="101"/>
    </row>
    <row r="38" customFormat="false" ht="15" hidden="false" customHeight="true" outlineLevel="0" collapsed="false">
      <c r="A38" s="105" t="s">
        <v>870</v>
      </c>
      <c r="B38" s="103" t="s">
        <v>875</v>
      </c>
      <c r="C38" s="103" t="s">
        <v>899</v>
      </c>
      <c r="D38" s="104" t="s">
        <v>1053</v>
      </c>
      <c r="E38" s="105"/>
      <c r="F38" s="105"/>
      <c r="G38" s="105"/>
      <c r="H38" s="105"/>
      <c r="I38" s="105"/>
      <c r="J38" s="105"/>
    </row>
    <row r="39" customFormat="false" ht="15" hidden="false" customHeight="true" outlineLevel="0" collapsed="false">
      <c r="A39" s="101" t="s">
        <v>879</v>
      </c>
      <c r="B39" s="99" t="s">
        <v>880</v>
      </c>
      <c r="C39" s="99" t="s">
        <v>880</v>
      </c>
      <c r="D39" s="100" t="s">
        <v>952</v>
      </c>
      <c r="E39" s="101"/>
      <c r="F39" s="101"/>
      <c r="G39" s="101"/>
      <c r="H39" s="101"/>
      <c r="I39" s="101"/>
      <c r="J39" s="101"/>
    </row>
    <row r="40" customFormat="false" ht="15" hidden="false" customHeight="true" outlineLevel="0" collapsed="false">
      <c r="A40" s="105" t="s">
        <v>877</v>
      </c>
      <c r="B40" s="103" t="s">
        <v>864</v>
      </c>
      <c r="C40" s="103" t="s">
        <v>865</v>
      </c>
      <c r="D40" s="104" t="s">
        <v>1054</v>
      </c>
      <c r="E40" s="105"/>
      <c r="F40" s="105"/>
      <c r="G40" s="105"/>
      <c r="H40" s="105"/>
      <c r="I40" s="105"/>
      <c r="J40" s="105"/>
    </row>
    <row r="41" customFormat="false" ht="15" hidden="false" customHeight="true" outlineLevel="0" collapsed="false">
      <c r="A41" s="101" t="s">
        <v>873</v>
      </c>
      <c r="B41" s="99" t="s">
        <v>874</v>
      </c>
      <c r="C41" s="99" t="s">
        <v>875</v>
      </c>
      <c r="D41" s="100" t="s">
        <v>1055</v>
      </c>
      <c r="E41" s="101"/>
      <c r="F41" s="101"/>
      <c r="G41" s="101"/>
      <c r="H41" s="101"/>
      <c r="I41" s="101"/>
      <c r="J41" s="101"/>
    </row>
    <row r="42" customFormat="false" ht="15" hidden="false" customHeight="true" outlineLevel="0" collapsed="false">
      <c r="A42" s="105" t="s">
        <v>882</v>
      </c>
      <c r="B42" s="103" t="s">
        <v>874</v>
      </c>
      <c r="C42" s="103" t="s">
        <v>875</v>
      </c>
      <c r="D42" s="104" t="s">
        <v>883</v>
      </c>
      <c r="E42" s="105"/>
      <c r="F42" s="105"/>
      <c r="G42" s="105"/>
      <c r="H42" s="105"/>
      <c r="I42" s="105"/>
      <c r="J42" s="105"/>
    </row>
    <row r="43" customFormat="false" ht="15" hidden="false" customHeight="true" outlineLevel="0" collapsed="false">
      <c r="A43" s="101" t="s">
        <v>147</v>
      </c>
      <c r="B43" s="99" t="s">
        <v>884</v>
      </c>
      <c r="C43" s="99" t="s">
        <v>861</v>
      </c>
      <c r="D43" s="100" t="s">
        <v>1007</v>
      </c>
      <c r="E43" s="101"/>
      <c r="F43" s="101"/>
      <c r="G43" s="101"/>
      <c r="H43" s="101"/>
      <c r="I43" s="101"/>
      <c r="J43" s="101"/>
    </row>
    <row r="44" customFormat="false" ht="15" hidden="false" customHeight="true" outlineLevel="0" collapsed="false">
      <c r="A44" s="105" t="s">
        <v>886</v>
      </c>
      <c r="B44" s="103" t="s">
        <v>865</v>
      </c>
      <c r="C44" s="103" t="s">
        <v>824</v>
      </c>
      <c r="D44" s="104" t="s">
        <v>887</v>
      </c>
      <c r="E44" s="105"/>
      <c r="F44" s="105"/>
      <c r="G44" s="105"/>
      <c r="H44" s="105"/>
      <c r="I44" s="105"/>
      <c r="J44" s="105"/>
    </row>
    <row r="46" customFormat="false" ht="13.5" hidden="false" customHeight="true" outlineLevel="0" collapsed="false">
      <c r="A46" s="110" t="s">
        <v>958</v>
      </c>
      <c r="B46" s="110"/>
      <c r="C46" s="110"/>
      <c r="D46" s="110"/>
      <c r="E46" s="110"/>
      <c r="F46" s="110"/>
      <c r="G46" s="110"/>
      <c r="H46" s="110"/>
      <c r="I46" s="110"/>
      <c r="J46" s="110"/>
    </row>
  </sheetData>
  <mergeCells count="8">
    <mergeCell ref="A1:J1"/>
    <mergeCell ref="A2:J2"/>
    <mergeCell ref="A3:J3"/>
    <mergeCell ref="A5:J5"/>
    <mergeCell ref="A12:J12"/>
    <mergeCell ref="A19:J19"/>
    <mergeCell ref="A35:J35"/>
    <mergeCell ref="A46:J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10" min="2" style="1" width="16"/>
  </cols>
  <sheetData>
    <row r="1" customFormat="false" ht="18" hidden="false" customHeight="true" outlineLevel="0" collapsed="false">
      <c r="A1" s="93" t="s">
        <v>59</v>
      </c>
      <c r="B1" s="93"/>
      <c r="C1" s="93"/>
      <c r="D1" s="93"/>
      <c r="E1" s="93"/>
      <c r="F1" s="93"/>
      <c r="G1" s="93"/>
      <c r="H1" s="93"/>
      <c r="I1" s="93"/>
      <c r="J1" s="93"/>
    </row>
    <row r="2" customFormat="false" ht="21.75" hidden="false" customHeight="true" outlineLevel="0" collapsed="false">
      <c r="A2" s="94" t="s">
        <v>1056</v>
      </c>
      <c r="B2" s="94"/>
      <c r="C2" s="94"/>
      <c r="D2" s="94"/>
      <c r="E2" s="94"/>
      <c r="F2" s="94"/>
      <c r="G2" s="94"/>
      <c r="H2" s="94"/>
      <c r="I2" s="94"/>
      <c r="J2" s="94"/>
    </row>
    <row r="3" customFormat="false" ht="15" hidden="false" customHeight="true" outlineLevel="0" collapsed="false">
      <c r="A3" s="95" t="s">
        <v>1057</v>
      </c>
      <c r="B3" s="95"/>
      <c r="C3" s="95"/>
      <c r="D3" s="95"/>
      <c r="E3" s="95"/>
      <c r="F3" s="95"/>
      <c r="G3" s="95"/>
      <c r="H3" s="95"/>
      <c r="I3" s="95"/>
      <c r="J3" s="95"/>
    </row>
    <row r="5" customFormat="false" ht="15.75" hidden="false" customHeight="true" outlineLevel="0" collapsed="false">
      <c r="A5" s="96" t="s">
        <v>1058</v>
      </c>
      <c r="B5" s="96"/>
      <c r="C5" s="96"/>
      <c r="D5" s="96"/>
      <c r="E5" s="96"/>
      <c r="F5" s="96"/>
      <c r="G5" s="96"/>
      <c r="H5" s="96"/>
      <c r="I5" s="96"/>
      <c r="J5" s="96"/>
    </row>
    <row r="6" customFormat="false" ht="27.75" hidden="false" customHeight="true" outlineLevel="0" collapsed="false">
      <c r="A6" s="97" t="s">
        <v>1059</v>
      </c>
      <c r="B6" s="97" t="s">
        <v>1060</v>
      </c>
      <c r="C6" s="97" t="s">
        <v>1061</v>
      </c>
      <c r="D6" s="97" t="s">
        <v>1062</v>
      </c>
      <c r="E6" s="97" t="s">
        <v>1063</v>
      </c>
      <c r="F6" s="97" t="s">
        <v>69</v>
      </c>
    </row>
    <row r="7" customFormat="false" ht="15" hidden="false" customHeight="true" outlineLevel="0" collapsed="false">
      <c r="A7" s="98" t="s">
        <v>1064</v>
      </c>
      <c r="B7" s="101" t="s">
        <v>1065</v>
      </c>
      <c r="C7" s="99" t="s">
        <v>1066</v>
      </c>
      <c r="D7" s="99" t="s">
        <v>1067</v>
      </c>
      <c r="E7" s="99" t="s">
        <v>1068</v>
      </c>
      <c r="F7" s="100" t="s">
        <v>1069</v>
      </c>
      <c r="G7" s="101"/>
      <c r="H7" s="101"/>
      <c r="I7" s="101"/>
      <c r="J7" s="101"/>
    </row>
    <row r="8" customFormat="false" ht="15" hidden="false" customHeight="true" outlineLevel="0" collapsed="false">
      <c r="A8" s="102" t="s">
        <v>1070</v>
      </c>
      <c r="B8" s="105" t="s">
        <v>1071</v>
      </c>
      <c r="C8" s="103" t="s">
        <v>1072</v>
      </c>
      <c r="D8" s="103" t="s">
        <v>1073</v>
      </c>
      <c r="E8" s="103" t="s">
        <v>1072</v>
      </c>
      <c r="F8" s="104" t="s">
        <v>1074</v>
      </c>
      <c r="G8" s="105"/>
      <c r="H8" s="105"/>
      <c r="I8" s="105"/>
      <c r="J8" s="105"/>
    </row>
    <row r="9" customFormat="false" ht="15" hidden="false" customHeight="true" outlineLevel="0" collapsed="false">
      <c r="A9" s="98" t="s">
        <v>1075</v>
      </c>
      <c r="B9" s="101" t="s">
        <v>1076</v>
      </c>
      <c r="C9" s="99" t="s">
        <v>1077</v>
      </c>
      <c r="D9" s="99" t="s">
        <v>1078</v>
      </c>
      <c r="E9" s="99" t="s">
        <v>1068</v>
      </c>
      <c r="F9" s="100" t="s">
        <v>1079</v>
      </c>
      <c r="G9" s="101"/>
      <c r="H9" s="101"/>
      <c r="I9" s="101"/>
      <c r="J9" s="101"/>
    </row>
    <row r="10" customFormat="false" ht="15" hidden="false" customHeight="true" outlineLevel="0" collapsed="false">
      <c r="A10" s="102" t="s">
        <v>1080</v>
      </c>
      <c r="B10" s="105" t="s">
        <v>1081</v>
      </c>
      <c r="C10" s="103" t="s">
        <v>1077</v>
      </c>
      <c r="D10" s="103" t="s">
        <v>1082</v>
      </c>
      <c r="E10" s="103" t="s">
        <v>1068</v>
      </c>
      <c r="F10" s="104" t="s">
        <v>1083</v>
      </c>
      <c r="G10" s="105"/>
      <c r="H10" s="105"/>
      <c r="I10" s="105"/>
      <c r="J10" s="105"/>
    </row>
    <row r="11" customFormat="false" ht="15" hidden="false" customHeight="true" outlineLevel="0" collapsed="false">
      <c r="A11" s="98" t="s">
        <v>1084</v>
      </c>
      <c r="B11" s="101" t="s">
        <v>1085</v>
      </c>
      <c r="C11" s="99" t="s">
        <v>1077</v>
      </c>
      <c r="D11" s="99" t="s">
        <v>1086</v>
      </c>
      <c r="E11" s="99" t="s">
        <v>1068</v>
      </c>
      <c r="F11" s="100" t="s">
        <v>1087</v>
      </c>
      <c r="G11" s="101"/>
      <c r="H11" s="101"/>
      <c r="I11" s="101"/>
      <c r="J11" s="101"/>
    </row>
    <row r="13" customFormat="false" ht="15.75" hidden="false" customHeight="true" outlineLevel="0" collapsed="false">
      <c r="A13" s="96" t="s">
        <v>1088</v>
      </c>
      <c r="B13" s="96"/>
      <c r="C13" s="96"/>
      <c r="D13" s="96"/>
      <c r="E13" s="96"/>
      <c r="F13" s="96"/>
      <c r="G13" s="96"/>
      <c r="H13" s="96"/>
      <c r="I13" s="96"/>
      <c r="J13" s="96"/>
    </row>
    <row r="14" customFormat="false" ht="27.75" hidden="false" customHeight="true" outlineLevel="0" collapsed="false">
      <c r="A14" s="97" t="s">
        <v>106</v>
      </c>
      <c r="B14" s="97" t="s">
        <v>1064</v>
      </c>
      <c r="C14" s="97" t="s">
        <v>1070</v>
      </c>
      <c r="D14" s="97" t="s">
        <v>1075</v>
      </c>
      <c r="E14" s="97" t="s">
        <v>1080</v>
      </c>
      <c r="F14" s="97" t="s">
        <v>1084</v>
      </c>
      <c r="G14" s="97" t="s">
        <v>69</v>
      </c>
    </row>
    <row r="15" customFormat="false" ht="15" hidden="false" customHeight="true" outlineLevel="0" collapsed="false">
      <c r="A15" s="101" t="s">
        <v>852</v>
      </c>
      <c r="B15" s="106" t="s">
        <v>1089</v>
      </c>
      <c r="C15" s="106" t="s">
        <v>1089</v>
      </c>
      <c r="D15" s="106" t="s">
        <v>1089</v>
      </c>
      <c r="E15" s="106" t="s">
        <v>1089</v>
      </c>
      <c r="F15" s="106" t="s">
        <v>1089</v>
      </c>
      <c r="G15" s="100" t="s">
        <v>1090</v>
      </c>
      <c r="H15" s="101"/>
      <c r="I15" s="101"/>
      <c r="J15" s="101"/>
    </row>
    <row r="16" customFormat="false" ht="15" hidden="false" customHeight="true" outlineLevel="0" collapsed="false">
      <c r="A16" s="105" t="s">
        <v>1091</v>
      </c>
      <c r="B16" s="107" t="s">
        <v>1089</v>
      </c>
      <c r="C16" s="107" t="s">
        <v>1089</v>
      </c>
      <c r="D16" s="107" t="s">
        <v>1089</v>
      </c>
      <c r="E16" s="104" t="s">
        <v>123</v>
      </c>
      <c r="F16" s="107" t="s">
        <v>1089</v>
      </c>
      <c r="G16" s="104" t="s">
        <v>1092</v>
      </c>
      <c r="H16" s="105"/>
      <c r="I16" s="105"/>
      <c r="J16" s="105"/>
    </row>
    <row r="17" customFormat="false" ht="15" hidden="false" customHeight="true" outlineLevel="0" collapsed="false">
      <c r="A17" s="101" t="s">
        <v>838</v>
      </c>
      <c r="B17" s="106" t="s">
        <v>1089</v>
      </c>
      <c r="C17" s="106" t="s">
        <v>1089</v>
      </c>
      <c r="D17" s="106" t="s">
        <v>1089</v>
      </c>
      <c r="E17" s="100" t="s">
        <v>123</v>
      </c>
      <c r="F17" s="106" t="s">
        <v>1089</v>
      </c>
      <c r="G17" s="100" t="s">
        <v>1093</v>
      </c>
      <c r="H17" s="101"/>
      <c r="I17" s="101"/>
      <c r="J17" s="101"/>
    </row>
    <row r="18" customFormat="false" ht="15" hidden="false" customHeight="true" outlineLevel="0" collapsed="false">
      <c r="A18" s="105" t="s">
        <v>1094</v>
      </c>
      <c r="B18" s="107" t="s">
        <v>1089</v>
      </c>
      <c r="C18" s="107" t="s">
        <v>1089</v>
      </c>
      <c r="D18" s="107" t="s">
        <v>1089</v>
      </c>
      <c r="E18" s="111" t="s">
        <v>708</v>
      </c>
      <c r="F18" s="107" t="s">
        <v>1089</v>
      </c>
      <c r="G18" s="104"/>
      <c r="H18" s="105"/>
      <c r="I18" s="105"/>
      <c r="J18" s="105"/>
    </row>
    <row r="19" customFormat="false" ht="15" hidden="false" customHeight="true" outlineLevel="0" collapsed="false">
      <c r="A19" s="101" t="s">
        <v>834</v>
      </c>
      <c r="B19" s="106" t="s">
        <v>1089</v>
      </c>
      <c r="C19" s="106" t="s">
        <v>1089</v>
      </c>
      <c r="D19" s="106" t="s">
        <v>1089</v>
      </c>
      <c r="E19" s="112" t="s">
        <v>708</v>
      </c>
      <c r="F19" s="106" t="s">
        <v>1089</v>
      </c>
      <c r="G19" s="100"/>
      <c r="H19" s="101"/>
      <c r="I19" s="101"/>
      <c r="J19" s="101"/>
    </row>
    <row r="20" customFormat="false" ht="15" hidden="false" customHeight="true" outlineLevel="0" collapsed="false">
      <c r="A20" s="105" t="s">
        <v>1095</v>
      </c>
      <c r="B20" s="107" t="s">
        <v>1089</v>
      </c>
      <c r="C20" s="107" t="s">
        <v>1089</v>
      </c>
      <c r="D20" s="107" t="s">
        <v>1089</v>
      </c>
      <c r="E20" s="111" t="s">
        <v>708</v>
      </c>
      <c r="F20" s="107" t="s">
        <v>1089</v>
      </c>
      <c r="G20" s="104"/>
      <c r="H20" s="105"/>
      <c r="I20" s="105"/>
      <c r="J20" s="105"/>
    </row>
    <row r="21" customFormat="false" ht="15" hidden="false" customHeight="true" outlineLevel="0" collapsed="false">
      <c r="A21" s="101" t="s">
        <v>846</v>
      </c>
      <c r="B21" s="106" t="s">
        <v>1089</v>
      </c>
      <c r="C21" s="106" t="s">
        <v>1089</v>
      </c>
      <c r="D21" s="106" t="s">
        <v>1089</v>
      </c>
      <c r="E21" s="106" t="s">
        <v>1089</v>
      </c>
      <c r="F21" s="106" t="s">
        <v>1089</v>
      </c>
      <c r="G21" s="100" t="s">
        <v>1096</v>
      </c>
      <c r="H21" s="101"/>
      <c r="I21" s="101"/>
      <c r="J21" s="101"/>
    </row>
    <row r="22" customFormat="false" ht="15" hidden="false" customHeight="true" outlineLevel="0" collapsed="false">
      <c r="A22" s="105" t="s">
        <v>860</v>
      </c>
      <c r="B22" s="113" t="s">
        <v>195</v>
      </c>
      <c r="C22" s="113" t="s">
        <v>195</v>
      </c>
      <c r="D22" s="113" t="s">
        <v>195</v>
      </c>
      <c r="E22" s="113" t="s">
        <v>195</v>
      </c>
      <c r="F22" s="113" t="s">
        <v>195</v>
      </c>
      <c r="G22" s="104" t="s">
        <v>1097</v>
      </c>
      <c r="H22" s="105"/>
      <c r="I22" s="105"/>
      <c r="J22" s="105"/>
    </row>
    <row r="23" customFormat="false" ht="15" hidden="false" customHeight="true" outlineLevel="0" collapsed="false">
      <c r="A23" s="101" t="s">
        <v>1098</v>
      </c>
      <c r="B23" s="114" t="s">
        <v>195</v>
      </c>
      <c r="C23" s="114" t="s">
        <v>195</v>
      </c>
      <c r="D23" s="114" t="s">
        <v>195</v>
      </c>
      <c r="E23" s="112" t="s">
        <v>708</v>
      </c>
      <c r="F23" s="114" t="s">
        <v>195</v>
      </c>
      <c r="G23" s="100" t="s">
        <v>1099</v>
      </c>
      <c r="H23" s="101"/>
      <c r="I23" s="101"/>
      <c r="J23" s="101"/>
    </row>
    <row r="24" customFormat="false" ht="15" hidden="false" customHeight="true" outlineLevel="0" collapsed="false">
      <c r="A24" s="105" t="s">
        <v>879</v>
      </c>
      <c r="B24" s="113" t="s">
        <v>195</v>
      </c>
      <c r="C24" s="113" t="s">
        <v>195</v>
      </c>
      <c r="D24" s="111" t="s">
        <v>708</v>
      </c>
      <c r="E24" s="113" t="s">
        <v>195</v>
      </c>
      <c r="F24" s="111" t="s">
        <v>708</v>
      </c>
      <c r="G24" s="104" t="s">
        <v>1100</v>
      </c>
      <c r="H24" s="105"/>
      <c r="I24" s="105"/>
      <c r="J24" s="105"/>
    </row>
    <row r="25" customFormat="false" ht="15" hidden="false" customHeight="true" outlineLevel="0" collapsed="false">
      <c r="A25" s="101" t="s">
        <v>648</v>
      </c>
      <c r="B25" s="106" t="s">
        <v>1089</v>
      </c>
      <c r="C25" s="112" t="s">
        <v>708</v>
      </c>
      <c r="D25" s="112" t="s">
        <v>708</v>
      </c>
      <c r="E25" s="112" t="s">
        <v>708</v>
      </c>
      <c r="F25" s="112" t="s">
        <v>708</v>
      </c>
      <c r="G25" s="100" t="s">
        <v>1101</v>
      </c>
      <c r="H25" s="101"/>
      <c r="I25" s="101"/>
      <c r="J25" s="101"/>
    </row>
    <row r="26" customFormat="false" ht="15" hidden="false" customHeight="true" outlineLevel="0" collapsed="false">
      <c r="A26" s="105" t="s">
        <v>1102</v>
      </c>
      <c r="B26" s="111" t="s">
        <v>708</v>
      </c>
      <c r="C26" s="107" t="s">
        <v>1089</v>
      </c>
      <c r="D26" s="111" t="s">
        <v>708</v>
      </c>
      <c r="E26" s="111" t="s">
        <v>708</v>
      </c>
      <c r="F26" s="111" t="s">
        <v>708</v>
      </c>
      <c r="G26" s="104" t="s">
        <v>1103</v>
      </c>
      <c r="H26" s="105"/>
      <c r="I26" s="105"/>
      <c r="J26" s="105"/>
    </row>
    <row r="27" customFormat="false" ht="15" hidden="false" customHeight="true" outlineLevel="0" collapsed="false">
      <c r="A27" s="101" t="s">
        <v>1104</v>
      </c>
      <c r="B27" s="112" t="s">
        <v>708</v>
      </c>
      <c r="C27" s="112" t="s">
        <v>708</v>
      </c>
      <c r="D27" s="112" t="s">
        <v>708</v>
      </c>
      <c r="E27" s="106" t="s">
        <v>1089</v>
      </c>
      <c r="F27" s="112" t="s">
        <v>708</v>
      </c>
      <c r="G27" s="100" t="s">
        <v>1105</v>
      </c>
      <c r="H27" s="101"/>
      <c r="I27" s="101"/>
      <c r="J27" s="101"/>
    </row>
    <row r="28" customFormat="false" ht="15" hidden="false" customHeight="true" outlineLevel="0" collapsed="false">
      <c r="A28" s="105" t="s">
        <v>1106</v>
      </c>
      <c r="B28" s="107" t="s">
        <v>1089</v>
      </c>
      <c r="C28" s="107" t="s">
        <v>1089</v>
      </c>
      <c r="D28" s="107" t="s">
        <v>1089</v>
      </c>
      <c r="E28" s="107" t="s">
        <v>1089</v>
      </c>
      <c r="F28" s="107" t="s">
        <v>1089</v>
      </c>
      <c r="G28" s="104" t="s">
        <v>1107</v>
      </c>
      <c r="H28" s="105"/>
      <c r="I28" s="105"/>
      <c r="J28" s="105"/>
    </row>
    <row r="29" customFormat="false" ht="15" hidden="false" customHeight="true" outlineLevel="0" collapsed="false">
      <c r="A29" s="101" t="s">
        <v>882</v>
      </c>
      <c r="B29" s="114" t="s">
        <v>195</v>
      </c>
      <c r="C29" s="114" t="s">
        <v>195</v>
      </c>
      <c r="D29" s="114" t="s">
        <v>195</v>
      </c>
      <c r="E29" s="112" t="s">
        <v>708</v>
      </c>
      <c r="F29" s="114" t="s">
        <v>195</v>
      </c>
      <c r="G29" s="100" t="s">
        <v>1108</v>
      </c>
      <c r="H29" s="101"/>
      <c r="I29" s="101"/>
      <c r="J29" s="101"/>
    </row>
    <row r="30" customFormat="false" ht="15" hidden="false" customHeight="true" outlineLevel="0" collapsed="false">
      <c r="A30" s="105" t="s">
        <v>1109</v>
      </c>
      <c r="B30" s="107" t="s">
        <v>1089</v>
      </c>
      <c r="C30" s="107" t="s">
        <v>1089</v>
      </c>
      <c r="D30" s="107" t="s">
        <v>1089</v>
      </c>
      <c r="E30" s="107" t="s">
        <v>1089</v>
      </c>
      <c r="F30" s="107" t="s">
        <v>1089</v>
      </c>
      <c r="G30" s="104" t="s">
        <v>1110</v>
      </c>
      <c r="H30" s="105"/>
      <c r="I30" s="105"/>
      <c r="J30" s="105"/>
    </row>
    <row r="32" customFormat="false" ht="15.75" hidden="false" customHeight="true" outlineLevel="0" collapsed="false">
      <c r="A32" s="96" t="s">
        <v>1111</v>
      </c>
      <c r="B32" s="96"/>
      <c r="C32" s="96"/>
      <c r="D32" s="96"/>
      <c r="E32" s="96"/>
      <c r="F32" s="96"/>
      <c r="G32" s="96"/>
      <c r="H32" s="96"/>
      <c r="I32" s="96"/>
      <c r="J32" s="96"/>
    </row>
    <row r="33" customFormat="false" ht="27.75" hidden="false" customHeight="true" outlineLevel="0" collapsed="false">
      <c r="A33" s="97" t="s">
        <v>1059</v>
      </c>
      <c r="B33" s="97" t="s">
        <v>1112</v>
      </c>
      <c r="C33" s="97" t="s">
        <v>1113</v>
      </c>
      <c r="D33" s="97" t="s">
        <v>69</v>
      </c>
      <c r="E33" s="97"/>
      <c r="F33" s="97"/>
      <c r="G33" s="97"/>
    </row>
    <row r="34" customFormat="false" ht="15" hidden="false" customHeight="true" outlineLevel="0" collapsed="false">
      <c r="A34" s="98" t="s">
        <v>1064</v>
      </c>
      <c r="B34" s="99" t="s">
        <v>865</v>
      </c>
      <c r="C34" s="99" t="s">
        <v>1114</v>
      </c>
      <c r="D34" s="100" t="s">
        <v>1115</v>
      </c>
      <c r="E34" s="101"/>
      <c r="F34" s="101"/>
      <c r="G34" s="101"/>
      <c r="H34" s="101"/>
    </row>
    <row r="35" customFormat="false" ht="15" hidden="false" customHeight="true" outlineLevel="0" collapsed="false">
      <c r="A35" s="102" t="s">
        <v>1070</v>
      </c>
      <c r="B35" s="103" t="s">
        <v>819</v>
      </c>
      <c r="C35" s="103" t="s">
        <v>827</v>
      </c>
      <c r="D35" s="104" t="s">
        <v>1116</v>
      </c>
      <c r="E35" s="105"/>
      <c r="F35" s="105"/>
      <c r="G35" s="105"/>
      <c r="H35" s="105"/>
    </row>
    <row r="36" customFormat="false" ht="15" hidden="false" customHeight="true" outlineLevel="0" collapsed="false">
      <c r="A36" s="98" t="s">
        <v>1075</v>
      </c>
      <c r="B36" s="99" t="s">
        <v>865</v>
      </c>
      <c r="C36" s="99" t="s">
        <v>924</v>
      </c>
      <c r="D36" s="100" t="s">
        <v>1117</v>
      </c>
      <c r="E36" s="101"/>
      <c r="F36" s="101"/>
      <c r="G36" s="101"/>
      <c r="H36" s="101"/>
    </row>
    <row r="37" customFormat="false" ht="15" hidden="false" customHeight="true" outlineLevel="0" collapsed="false">
      <c r="A37" s="102" t="s">
        <v>1080</v>
      </c>
      <c r="B37" s="103" t="s">
        <v>865</v>
      </c>
      <c r="C37" s="103" t="s">
        <v>908</v>
      </c>
      <c r="D37" s="104" t="s">
        <v>1118</v>
      </c>
      <c r="E37" s="105"/>
      <c r="F37" s="105"/>
      <c r="G37" s="105"/>
      <c r="H37" s="105"/>
    </row>
    <row r="38" customFormat="false" ht="15" hidden="false" customHeight="true" outlineLevel="0" collapsed="false">
      <c r="A38" s="98" t="s">
        <v>1084</v>
      </c>
      <c r="B38" s="99" t="s">
        <v>865</v>
      </c>
      <c r="C38" s="99" t="s">
        <v>908</v>
      </c>
      <c r="D38" s="100" t="s">
        <v>1119</v>
      </c>
      <c r="E38" s="101"/>
      <c r="F38" s="101"/>
      <c r="G38" s="101"/>
      <c r="H38" s="101"/>
    </row>
    <row r="40" customFormat="false" ht="13.5" hidden="false" customHeight="true" outlineLevel="0" collapsed="false">
      <c r="A40" s="110" t="s">
        <v>1120</v>
      </c>
      <c r="B40" s="110"/>
      <c r="C40" s="110"/>
      <c r="D40" s="110"/>
      <c r="E40" s="110"/>
      <c r="F40" s="110"/>
      <c r="G40" s="110"/>
      <c r="H40" s="110"/>
      <c r="I40" s="110"/>
      <c r="J40" s="110"/>
    </row>
  </sheetData>
  <mergeCells count="7">
    <mergeCell ref="A1:J1"/>
    <mergeCell ref="A2:J2"/>
    <mergeCell ref="A3:J3"/>
    <mergeCell ref="A5:J5"/>
    <mergeCell ref="A13:J13"/>
    <mergeCell ref="A32:J32"/>
    <mergeCell ref="A40:J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3" min="2" style="1" width="18"/>
    <col collapsed="false" customWidth="true" hidden="false" outlineLevel="0" max="4" min="4" style="1" width="22"/>
    <col collapsed="false" customWidth="true" hidden="false" outlineLevel="0" max="6" min="5" style="1" width="18"/>
    <col collapsed="false" customWidth="true" hidden="false" outlineLevel="0" max="7" min="7" style="1" width="22"/>
    <col collapsed="false" customWidth="true" hidden="false" outlineLevel="0" max="10" min="8" style="1" width="18"/>
  </cols>
  <sheetData>
    <row r="1" customFormat="false" ht="18" hidden="false" customHeight="true" outlineLevel="0" collapsed="false">
      <c r="A1" s="93" t="s">
        <v>59</v>
      </c>
      <c r="B1" s="93"/>
      <c r="C1" s="93"/>
      <c r="D1" s="93"/>
      <c r="E1" s="93"/>
      <c r="F1" s="93"/>
      <c r="G1" s="93"/>
      <c r="H1" s="93"/>
      <c r="I1" s="93"/>
      <c r="J1" s="93"/>
    </row>
    <row r="2" customFormat="false" ht="21.75" hidden="false" customHeight="true" outlineLevel="0" collapsed="false">
      <c r="A2" s="94" t="s">
        <v>1121</v>
      </c>
      <c r="B2" s="94"/>
      <c r="C2" s="94"/>
      <c r="D2" s="94"/>
      <c r="E2" s="94"/>
      <c r="F2" s="94"/>
      <c r="G2" s="94"/>
      <c r="H2" s="94"/>
      <c r="I2" s="94"/>
      <c r="J2" s="94"/>
    </row>
    <row r="3" customFormat="false" ht="15" hidden="false" customHeight="true" outlineLevel="0" collapsed="false">
      <c r="A3" s="95" t="s">
        <v>1122</v>
      </c>
      <c r="B3" s="95"/>
      <c r="C3" s="95"/>
      <c r="D3" s="95"/>
      <c r="E3" s="95"/>
      <c r="F3" s="95"/>
      <c r="G3" s="95"/>
      <c r="H3" s="95"/>
      <c r="I3" s="95"/>
      <c r="J3" s="95"/>
    </row>
    <row r="5" customFormat="false" ht="15.75" hidden="false" customHeight="true" outlineLevel="0" collapsed="false">
      <c r="A5" s="96" t="s">
        <v>1123</v>
      </c>
      <c r="B5" s="96"/>
      <c r="C5" s="96"/>
      <c r="D5" s="96"/>
      <c r="E5" s="96"/>
      <c r="F5" s="96"/>
      <c r="G5" s="96"/>
      <c r="H5" s="96"/>
      <c r="I5" s="96"/>
      <c r="J5" s="96"/>
    </row>
    <row r="6" customFormat="false" ht="19.5" hidden="false" customHeight="true" outlineLevel="0" collapsed="false">
      <c r="A6" s="115" t="s">
        <v>1124</v>
      </c>
      <c r="B6" s="115"/>
      <c r="C6" s="115"/>
      <c r="D6" s="115"/>
      <c r="E6" s="115"/>
      <c r="F6" s="115"/>
      <c r="G6" s="115"/>
      <c r="H6" s="115"/>
      <c r="I6" s="115"/>
      <c r="J6" s="115"/>
    </row>
    <row r="7" customFormat="false" ht="27.75" hidden="false" customHeight="true" outlineLevel="0" collapsed="false">
      <c r="A7" s="97" t="s">
        <v>1125</v>
      </c>
      <c r="B7" s="97" t="s">
        <v>1126</v>
      </c>
      <c r="C7" s="97" t="s">
        <v>1127</v>
      </c>
      <c r="D7" s="97" t="s">
        <v>69</v>
      </c>
      <c r="E7" s="97"/>
      <c r="F7" s="97"/>
      <c r="G7" s="97"/>
      <c r="H7" s="97"/>
      <c r="I7" s="97"/>
      <c r="J7" s="97"/>
    </row>
    <row r="8" customFormat="false" ht="15" hidden="false" customHeight="true" outlineLevel="0" collapsed="false">
      <c r="A8" s="101" t="s">
        <v>1128</v>
      </c>
      <c r="B8" s="114" t="s">
        <v>1129</v>
      </c>
      <c r="C8" s="99" t="s">
        <v>1130</v>
      </c>
      <c r="D8" s="100" t="s">
        <v>1131</v>
      </c>
      <c r="E8" s="101"/>
      <c r="F8" s="101"/>
      <c r="G8" s="101"/>
      <c r="H8" s="101"/>
      <c r="I8" s="101"/>
      <c r="J8" s="101"/>
    </row>
    <row r="9" customFormat="false" ht="15" hidden="false" customHeight="true" outlineLevel="0" collapsed="false">
      <c r="A9" s="105" t="s">
        <v>1132</v>
      </c>
      <c r="B9" s="107" t="s">
        <v>187</v>
      </c>
      <c r="C9" s="103" t="s">
        <v>708</v>
      </c>
      <c r="D9" s="104" t="s">
        <v>1133</v>
      </c>
      <c r="E9" s="105"/>
      <c r="F9" s="105"/>
      <c r="G9" s="105"/>
      <c r="H9" s="105"/>
      <c r="I9" s="105"/>
      <c r="J9" s="105"/>
    </row>
    <row r="10" customFormat="false" ht="15" hidden="false" customHeight="true" outlineLevel="0" collapsed="false">
      <c r="A10" s="101" t="s">
        <v>1134</v>
      </c>
      <c r="B10" s="106" t="s">
        <v>187</v>
      </c>
      <c r="C10" s="99" t="s">
        <v>708</v>
      </c>
      <c r="D10" s="100" t="s">
        <v>1133</v>
      </c>
      <c r="E10" s="101"/>
      <c r="F10" s="101"/>
      <c r="G10" s="101"/>
      <c r="H10" s="101"/>
      <c r="I10" s="101"/>
      <c r="J10" s="101"/>
    </row>
    <row r="11" customFormat="false" ht="15" hidden="false" customHeight="true" outlineLevel="0" collapsed="false">
      <c r="A11" s="105" t="s">
        <v>1135</v>
      </c>
      <c r="B11" s="107" t="s">
        <v>187</v>
      </c>
      <c r="C11" s="103" t="s">
        <v>708</v>
      </c>
      <c r="D11" s="104" t="s">
        <v>1136</v>
      </c>
      <c r="E11" s="105"/>
      <c r="F11" s="105"/>
      <c r="G11" s="105"/>
      <c r="H11" s="105"/>
      <c r="I11" s="105"/>
      <c r="J11" s="105"/>
    </row>
    <row r="12" customFormat="false" ht="15" hidden="false" customHeight="true" outlineLevel="0" collapsed="false">
      <c r="A12" s="101" t="s">
        <v>1137</v>
      </c>
      <c r="B12" s="106" t="s">
        <v>187</v>
      </c>
      <c r="C12" s="99" t="s">
        <v>708</v>
      </c>
      <c r="D12" s="100" t="s">
        <v>1138</v>
      </c>
      <c r="E12" s="101"/>
      <c r="F12" s="101"/>
      <c r="G12" s="101"/>
      <c r="H12" s="101"/>
      <c r="I12" s="101"/>
      <c r="J12" s="101"/>
    </row>
    <row r="13" customFormat="false" ht="15" hidden="false" customHeight="true" outlineLevel="0" collapsed="false">
      <c r="A13" s="105" t="s">
        <v>1139</v>
      </c>
      <c r="B13" s="116" t="s">
        <v>123</v>
      </c>
      <c r="C13" s="103" t="s">
        <v>1130</v>
      </c>
      <c r="D13" s="104" t="s">
        <v>1140</v>
      </c>
      <c r="E13" s="105"/>
      <c r="F13" s="105"/>
      <c r="G13" s="105"/>
      <c r="H13" s="105"/>
      <c r="I13" s="105"/>
      <c r="J13" s="105"/>
    </row>
    <row r="14" customFormat="false" ht="15" hidden="false" customHeight="true" outlineLevel="0" collapsed="false">
      <c r="A14" s="101" t="s">
        <v>1141</v>
      </c>
      <c r="B14" s="106" t="s">
        <v>187</v>
      </c>
      <c r="C14" s="99" t="s">
        <v>708</v>
      </c>
      <c r="D14" s="100" t="s">
        <v>1142</v>
      </c>
      <c r="E14" s="101"/>
      <c r="F14" s="101"/>
      <c r="G14" s="101"/>
      <c r="H14" s="101"/>
      <c r="I14" s="101"/>
      <c r="J14" s="101"/>
    </row>
    <row r="16" customFormat="false" ht="27.75" hidden="false" customHeight="true" outlineLevel="0" collapsed="false">
      <c r="A16" s="97" t="s">
        <v>106</v>
      </c>
      <c r="B16" s="97" t="s">
        <v>1143</v>
      </c>
      <c r="C16" s="97"/>
      <c r="D16" s="97"/>
      <c r="E16" s="97"/>
      <c r="F16" s="97"/>
      <c r="G16" s="97"/>
      <c r="H16" s="97"/>
      <c r="I16" s="97"/>
      <c r="J16" s="97"/>
    </row>
    <row r="17" customFormat="false" ht="15" hidden="false" customHeight="true" outlineLevel="0" collapsed="false">
      <c r="A17" s="98" t="s">
        <v>1144</v>
      </c>
      <c r="B17" s="100" t="s">
        <v>1145</v>
      </c>
      <c r="C17" s="101"/>
      <c r="D17" s="101"/>
      <c r="E17" s="101"/>
      <c r="F17" s="101"/>
      <c r="G17" s="101"/>
      <c r="H17" s="101"/>
      <c r="I17" s="101"/>
      <c r="J17" s="101"/>
    </row>
    <row r="18" customFormat="false" ht="15" hidden="false" customHeight="true" outlineLevel="0" collapsed="false">
      <c r="A18" s="102" t="s">
        <v>1146</v>
      </c>
      <c r="B18" s="104" t="s">
        <v>1147</v>
      </c>
      <c r="C18" s="105"/>
      <c r="D18" s="105"/>
      <c r="E18" s="105"/>
      <c r="F18" s="105"/>
      <c r="G18" s="105"/>
      <c r="H18" s="105"/>
      <c r="I18" s="105"/>
      <c r="J18" s="105"/>
    </row>
    <row r="19" customFormat="false" ht="15" hidden="false" customHeight="true" outlineLevel="0" collapsed="false">
      <c r="A19" s="98" t="s">
        <v>1148</v>
      </c>
      <c r="B19" s="100" t="s">
        <v>1149</v>
      </c>
      <c r="C19" s="101"/>
      <c r="D19" s="101"/>
      <c r="E19" s="101"/>
      <c r="F19" s="101"/>
      <c r="G19" s="101"/>
      <c r="H19" s="101"/>
      <c r="I19" s="101"/>
      <c r="J19" s="101"/>
    </row>
    <row r="20" customFormat="false" ht="15" hidden="false" customHeight="true" outlineLevel="0" collapsed="false">
      <c r="A20" s="102" t="s">
        <v>1150</v>
      </c>
      <c r="B20" s="104" t="s">
        <v>1151</v>
      </c>
      <c r="C20" s="105"/>
      <c r="D20" s="105"/>
      <c r="E20" s="105"/>
      <c r="F20" s="105"/>
      <c r="G20" s="105"/>
      <c r="H20" s="105"/>
      <c r="I20" s="105"/>
      <c r="J20" s="105"/>
    </row>
    <row r="21" customFormat="false" ht="15" hidden="false" customHeight="true" outlineLevel="0" collapsed="false">
      <c r="A21" s="98" t="s">
        <v>1152</v>
      </c>
      <c r="B21" s="100" t="s">
        <v>1153</v>
      </c>
      <c r="C21" s="101"/>
      <c r="D21" s="101"/>
      <c r="E21" s="101"/>
      <c r="F21" s="101"/>
      <c r="G21" s="101"/>
      <c r="H21" s="101"/>
      <c r="I21" s="101"/>
      <c r="J21" s="101"/>
    </row>
    <row r="22" customFormat="false" ht="15" hidden="false" customHeight="true" outlineLevel="0" collapsed="false">
      <c r="A22" s="102" t="s">
        <v>1154</v>
      </c>
      <c r="B22" s="104" t="s">
        <v>1155</v>
      </c>
      <c r="C22" s="105"/>
      <c r="D22" s="105"/>
      <c r="E22" s="105"/>
      <c r="F22" s="105"/>
      <c r="G22" s="105"/>
      <c r="H22" s="105"/>
      <c r="I22" s="105"/>
      <c r="J22" s="105"/>
    </row>
    <row r="23" customFormat="false" ht="15" hidden="false" customHeight="true" outlineLevel="0" collapsed="false">
      <c r="A23" s="98" t="s">
        <v>1156</v>
      </c>
      <c r="B23" s="100" t="s">
        <v>1157</v>
      </c>
      <c r="C23" s="101"/>
      <c r="D23" s="101"/>
      <c r="E23" s="101"/>
      <c r="F23" s="101"/>
      <c r="G23" s="101"/>
      <c r="H23" s="101"/>
      <c r="I23" s="101"/>
      <c r="J23" s="101"/>
    </row>
    <row r="24" customFormat="false" ht="15" hidden="false" customHeight="true" outlineLevel="0" collapsed="false">
      <c r="A24" s="102" t="s">
        <v>1158</v>
      </c>
      <c r="B24" s="104" t="s">
        <v>1159</v>
      </c>
      <c r="C24" s="105"/>
      <c r="D24" s="105"/>
      <c r="E24" s="105"/>
      <c r="F24" s="105"/>
      <c r="G24" s="105"/>
      <c r="H24" s="105"/>
      <c r="I24" s="105"/>
      <c r="J24" s="105"/>
    </row>
    <row r="26" customFormat="false" ht="6" hidden="false" customHeight="true" outlineLevel="0" collapsed="false"/>
    <row r="27" customFormat="false" ht="15.75" hidden="false" customHeight="true" outlineLevel="0" collapsed="false">
      <c r="A27" s="96" t="s">
        <v>1160</v>
      </c>
      <c r="B27" s="96"/>
      <c r="C27" s="96"/>
      <c r="D27" s="96"/>
      <c r="E27" s="96"/>
      <c r="F27" s="96"/>
      <c r="G27" s="96"/>
      <c r="H27" s="96"/>
      <c r="I27" s="96"/>
      <c r="J27" s="96"/>
    </row>
    <row r="28" customFormat="false" ht="24" hidden="false" customHeight="true" outlineLevel="0" collapsed="false">
      <c r="A28" s="115" t="s">
        <v>1161</v>
      </c>
      <c r="B28" s="115"/>
      <c r="C28" s="115"/>
      <c r="D28" s="115"/>
      <c r="E28" s="115"/>
      <c r="F28" s="115"/>
      <c r="G28" s="115"/>
      <c r="H28" s="115"/>
      <c r="I28" s="115"/>
      <c r="J28" s="115"/>
    </row>
    <row r="29" customFormat="false" ht="27.75" hidden="false" customHeight="true" outlineLevel="0" collapsed="false">
      <c r="A29" s="97" t="s">
        <v>63</v>
      </c>
      <c r="B29" s="97" t="s">
        <v>1143</v>
      </c>
      <c r="C29" s="97" t="s">
        <v>323</v>
      </c>
      <c r="D29" s="97" t="s">
        <v>69</v>
      </c>
      <c r="E29" s="97"/>
      <c r="F29" s="97"/>
      <c r="G29" s="97"/>
      <c r="H29" s="97"/>
      <c r="I29" s="97"/>
      <c r="J29" s="97"/>
    </row>
    <row r="30" customFormat="false" ht="15" hidden="false" customHeight="true" outlineLevel="0" collapsed="false">
      <c r="A30" s="98" t="s">
        <v>82</v>
      </c>
      <c r="B30" s="101" t="s">
        <v>1162</v>
      </c>
      <c r="C30" s="99" t="s">
        <v>1163</v>
      </c>
      <c r="D30" s="100" t="s">
        <v>1164</v>
      </c>
      <c r="E30" s="101"/>
      <c r="F30" s="101"/>
      <c r="G30" s="101"/>
      <c r="H30" s="101"/>
      <c r="I30" s="101"/>
      <c r="J30" s="101"/>
    </row>
    <row r="31" customFormat="false" ht="15" hidden="false" customHeight="true" outlineLevel="0" collapsed="false">
      <c r="A31" s="102" t="s">
        <v>1165</v>
      </c>
      <c r="B31" s="105" t="s">
        <v>1166</v>
      </c>
      <c r="C31" s="103" t="s">
        <v>708</v>
      </c>
      <c r="D31" s="104" t="s">
        <v>1167</v>
      </c>
      <c r="E31" s="105"/>
      <c r="F31" s="105"/>
      <c r="G31" s="105"/>
      <c r="H31" s="105"/>
      <c r="I31" s="105"/>
      <c r="J31" s="105"/>
    </row>
    <row r="32" customFormat="false" ht="15" hidden="false" customHeight="true" outlineLevel="0" collapsed="false">
      <c r="A32" s="98" t="s">
        <v>1168</v>
      </c>
      <c r="B32" s="101" t="s">
        <v>1169</v>
      </c>
      <c r="C32" s="99" t="s">
        <v>708</v>
      </c>
      <c r="D32" s="100" t="s">
        <v>1170</v>
      </c>
      <c r="E32" s="101"/>
      <c r="F32" s="101"/>
      <c r="G32" s="101"/>
      <c r="H32" s="101"/>
      <c r="I32" s="101"/>
      <c r="J32" s="101"/>
    </row>
    <row r="33" customFormat="false" ht="15" hidden="false" customHeight="true" outlineLevel="0" collapsed="false">
      <c r="A33" s="102" t="s">
        <v>1171</v>
      </c>
      <c r="B33" s="105" t="s">
        <v>1172</v>
      </c>
      <c r="C33" s="103" t="s">
        <v>708</v>
      </c>
      <c r="D33" s="104" t="s">
        <v>1173</v>
      </c>
      <c r="E33" s="105"/>
      <c r="F33" s="105"/>
      <c r="G33" s="105"/>
      <c r="H33" s="105"/>
      <c r="I33" s="105"/>
      <c r="J33" s="105"/>
    </row>
    <row r="34" customFormat="false" ht="15" hidden="false" customHeight="true" outlineLevel="0" collapsed="false">
      <c r="A34" s="98" t="s">
        <v>1174</v>
      </c>
      <c r="B34" s="101" t="s">
        <v>1175</v>
      </c>
      <c r="C34" s="99" t="s">
        <v>708</v>
      </c>
      <c r="D34" s="100" t="s">
        <v>1176</v>
      </c>
      <c r="E34" s="101"/>
      <c r="F34" s="101"/>
      <c r="G34" s="101"/>
      <c r="H34" s="101"/>
      <c r="I34" s="101"/>
      <c r="J34" s="101"/>
    </row>
    <row r="35" customFormat="false" ht="15" hidden="false" customHeight="true" outlineLevel="0" collapsed="false">
      <c r="A35" s="102" t="s">
        <v>1177</v>
      </c>
      <c r="B35" s="105" t="s">
        <v>1178</v>
      </c>
      <c r="C35" s="103" t="s">
        <v>708</v>
      </c>
      <c r="D35" s="104" t="s">
        <v>1179</v>
      </c>
      <c r="E35" s="105"/>
      <c r="F35" s="105"/>
      <c r="G35" s="105"/>
      <c r="H35" s="105"/>
      <c r="I35" s="105"/>
      <c r="J35" s="105"/>
    </row>
    <row r="36" customFormat="false" ht="15" hidden="false" customHeight="true" outlineLevel="0" collapsed="false">
      <c r="A36" s="98" t="s">
        <v>1180</v>
      </c>
      <c r="B36" s="101" t="s">
        <v>1181</v>
      </c>
      <c r="C36" s="99" t="s">
        <v>708</v>
      </c>
      <c r="D36" s="100" t="s">
        <v>1182</v>
      </c>
      <c r="E36" s="101"/>
      <c r="F36" s="101"/>
      <c r="G36" s="101"/>
      <c r="H36" s="101"/>
      <c r="I36" s="101"/>
      <c r="J36" s="101"/>
    </row>
    <row r="37" customFormat="false" ht="15" hidden="false" customHeight="true" outlineLevel="0" collapsed="false">
      <c r="A37" s="102" t="s">
        <v>1183</v>
      </c>
      <c r="B37" s="105" t="s">
        <v>1184</v>
      </c>
      <c r="C37" s="103" t="s">
        <v>708</v>
      </c>
      <c r="D37" s="104" t="s">
        <v>1185</v>
      </c>
      <c r="E37" s="105"/>
      <c r="F37" s="105"/>
      <c r="G37" s="105"/>
      <c r="H37" s="105"/>
      <c r="I37" s="105"/>
      <c r="J37" s="105"/>
    </row>
    <row r="39" customFormat="false" ht="6" hidden="false" customHeight="true" outlineLevel="0" collapsed="false"/>
    <row r="40" customFormat="false" ht="15.75" hidden="false" customHeight="true" outlineLevel="0" collapsed="false">
      <c r="A40" s="96" t="s">
        <v>1186</v>
      </c>
      <c r="B40" s="96"/>
      <c r="C40" s="96"/>
      <c r="D40" s="96"/>
      <c r="E40" s="96"/>
      <c r="F40" s="96"/>
      <c r="G40" s="96"/>
      <c r="H40" s="96"/>
      <c r="I40" s="96"/>
      <c r="J40" s="96"/>
    </row>
    <row r="41" customFormat="false" ht="19.5" hidden="false" customHeight="true" outlineLevel="0" collapsed="false">
      <c r="A41" s="115" t="s">
        <v>1187</v>
      </c>
      <c r="B41" s="115"/>
      <c r="C41" s="115"/>
      <c r="D41" s="115"/>
      <c r="E41" s="115"/>
      <c r="F41" s="115"/>
      <c r="G41" s="115"/>
      <c r="H41" s="115"/>
      <c r="I41" s="115"/>
      <c r="J41" s="115"/>
    </row>
    <row r="42" customFormat="false" ht="27.75" hidden="false" customHeight="true" outlineLevel="0" collapsed="false">
      <c r="A42" s="97" t="s">
        <v>1188</v>
      </c>
      <c r="B42" s="97" t="s">
        <v>361</v>
      </c>
      <c r="C42" s="97" t="s">
        <v>362</v>
      </c>
      <c r="D42" s="97" t="s">
        <v>69</v>
      </c>
      <c r="E42" s="97"/>
      <c r="F42" s="97"/>
      <c r="G42" s="97"/>
      <c r="H42" s="97"/>
      <c r="I42" s="97"/>
      <c r="J42" s="97"/>
    </row>
    <row r="43" customFormat="false" ht="15" hidden="false" customHeight="true" outlineLevel="0" collapsed="false">
      <c r="A43" s="101" t="s">
        <v>1189</v>
      </c>
      <c r="B43" s="99" t="s">
        <v>1190</v>
      </c>
      <c r="C43" s="99" t="s">
        <v>880</v>
      </c>
      <c r="D43" s="100" t="s">
        <v>1191</v>
      </c>
      <c r="E43" s="101"/>
      <c r="F43" s="101"/>
      <c r="G43" s="101"/>
      <c r="H43" s="101"/>
      <c r="I43" s="101"/>
      <c r="J43" s="101"/>
    </row>
    <row r="44" customFormat="false" ht="15" hidden="false" customHeight="true" outlineLevel="0" collapsed="false">
      <c r="A44" s="105" t="s">
        <v>1192</v>
      </c>
      <c r="B44" s="103" t="s">
        <v>880</v>
      </c>
      <c r="C44" s="103" t="s">
        <v>864</v>
      </c>
      <c r="D44" s="104" t="s">
        <v>1193</v>
      </c>
      <c r="E44" s="105"/>
      <c r="F44" s="105"/>
      <c r="G44" s="105"/>
      <c r="H44" s="105"/>
      <c r="I44" s="105"/>
      <c r="J44" s="105"/>
    </row>
    <row r="45" customFormat="false" ht="15" hidden="false" customHeight="true" outlineLevel="0" collapsed="false">
      <c r="A45" s="101" t="s">
        <v>1194</v>
      </c>
      <c r="B45" s="99" t="s">
        <v>864</v>
      </c>
      <c r="C45" s="99" t="s">
        <v>1195</v>
      </c>
      <c r="D45" s="100" t="s">
        <v>1196</v>
      </c>
      <c r="E45" s="101"/>
      <c r="F45" s="101"/>
      <c r="G45" s="101"/>
      <c r="H45" s="101"/>
      <c r="I45" s="101"/>
      <c r="J45" s="101"/>
    </row>
    <row r="46" customFormat="false" ht="15" hidden="false" customHeight="true" outlineLevel="0" collapsed="false">
      <c r="A46" s="105" t="s">
        <v>1197</v>
      </c>
      <c r="B46" s="103" t="s">
        <v>1190</v>
      </c>
      <c r="C46" s="103" t="s">
        <v>880</v>
      </c>
      <c r="D46" s="104" t="s">
        <v>1198</v>
      </c>
      <c r="E46" s="105"/>
      <c r="F46" s="105"/>
      <c r="G46" s="105"/>
      <c r="H46" s="105"/>
      <c r="I46" s="105"/>
      <c r="J46" s="105"/>
    </row>
    <row r="47" customFormat="false" ht="15" hidden="false" customHeight="true" outlineLevel="0" collapsed="false">
      <c r="A47" s="101" t="s">
        <v>1199</v>
      </c>
      <c r="B47" s="99" t="s">
        <v>1190</v>
      </c>
      <c r="C47" s="99" t="s">
        <v>1200</v>
      </c>
      <c r="D47" s="100" t="s">
        <v>1201</v>
      </c>
      <c r="E47" s="101"/>
      <c r="F47" s="101"/>
      <c r="G47" s="101"/>
      <c r="H47" s="101"/>
      <c r="I47" s="101"/>
      <c r="J47" s="101"/>
    </row>
    <row r="48" customFormat="false" ht="15" hidden="false" customHeight="true" outlineLevel="0" collapsed="false">
      <c r="A48" s="105" t="s">
        <v>1202</v>
      </c>
      <c r="B48" s="103" t="s">
        <v>1190</v>
      </c>
      <c r="C48" s="103" t="s">
        <v>1200</v>
      </c>
      <c r="D48" s="104" t="s">
        <v>1203</v>
      </c>
      <c r="E48" s="105"/>
      <c r="F48" s="105"/>
      <c r="G48" s="105"/>
      <c r="H48" s="105"/>
      <c r="I48" s="105"/>
      <c r="J48" s="105"/>
    </row>
    <row r="49" customFormat="false" ht="15" hidden="false" customHeight="true" outlineLevel="0" collapsed="false">
      <c r="A49" s="101" t="s">
        <v>1204</v>
      </c>
      <c r="B49" s="99" t="s">
        <v>884</v>
      </c>
      <c r="C49" s="99" t="s">
        <v>861</v>
      </c>
      <c r="D49" s="100" t="s">
        <v>1205</v>
      </c>
      <c r="E49" s="101"/>
      <c r="F49" s="101"/>
      <c r="G49" s="101"/>
      <c r="H49" s="101"/>
      <c r="I49" s="101"/>
      <c r="J49" s="101"/>
    </row>
    <row r="50" customFormat="false" ht="15" hidden="false" customHeight="true" outlineLevel="0" collapsed="false">
      <c r="A50" s="105" t="s">
        <v>1206</v>
      </c>
      <c r="B50" s="103" t="s">
        <v>884</v>
      </c>
      <c r="C50" s="103" t="s">
        <v>861</v>
      </c>
      <c r="D50" s="104" t="s">
        <v>1207</v>
      </c>
      <c r="E50" s="105"/>
      <c r="F50" s="105"/>
      <c r="G50" s="105"/>
      <c r="H50" s="105"/>
      <c r="I50" s="105"/>
      <c r="J50" s="105"/>
    </row>
    <row r="51" customFormat="false" ht="15" hidden="false" customHeight="true" outlineLevel="0" collapsed="false">
      <c r="A51" s="101" t="s">
        <v>1208</v>
      </c>
      <c r="B51" s="99" t="s">
        <v>871</v>
      </c>
      <c r="C51" s="99" t="s">
        <v>949</v>
      </c>
      <c r="D51" s="100" t="s">
        <v>1209</v>
      </c>
      <c r="E51" s="101"/>
      <c r="F51" s="101"/>
      <c r="G51" s="101"/>
      <c r="H51" s="101"/>
      <c r="I51" s="101"/>
      <c r="J51" s="101"/>
    </row>
    <row r="53" customFormat="false" ht="6" hidden="false" customHeight="true" outlineLevel="0" collapsed="false"/>
    <row r="54" customFormat="false" ht="15.75" hidden="false" customHeight="true" outlineLevel="0" collapsed="false">
      <c r="A54" s="96" t="s">
        <v>1210</v>
      </c>
      <c r="B54" s="96"/>
      <c r="C54" s="96"/>
      <c r="D54" s="96"/>
      <c r="E54" s="96"/>
      <c r="F54" s="96"/>
      <c r="G54" s="96"/>
      <c r="H54" s="96"/>
      <c r="I54" s="96"/>
      <c r="J54" s="96"/>
    </row>
    <row r="55" customFormat="false" ht="19.5" hidden="false" customHeight="true" outlineLevel="0" collapsed="false">
      <c r="A55" s="115" t="s">
        <v>1211</v>
      </c>
      <c r="B55" s="115"/>
      <c r="C55" s="115"/>
      <c r="D55" s="115"/>
      <c r="E55" s="115"/>
      <c r="F55" s="115"/>
      <c r="G55" s="115"/>
      <c r="H55" s="115"/>
      <c r="I55" s="115"/>
      <c r="J55" s="115"/>
    </row>
    <row r="56" customFormat="false" ht="27.75" hidden="false" customHeight="true" outlineLevel="0" collapsed="false">
      <c r="A56" s="97" t="s">
        <v>63</v>
      </c>
      <c r="B56" s="97" t="s">
        <v>361</v>
      </c>
      <c r="C56" s="97" t="s">
        <v>362</v>
      </c>
      <c r="D56" s="97" t="s">
        <v>69</v>
      </c>
      <c r="E56" s="97"/>
      <c r="F56" s="97"/>
      <c r="G56" s="97"/>
      <c r="H56" s="97"/>
      <c r="I56" s="97"/>
      <c r="J56" s="97"/>
    </row>
    <row r="57" customFormat="false" ht="15" hidden="false" customHeight="true" outlineLevel="0" collapsed="false">
      <c r="A57" s="101" t="s">
        <v>882</v>
      </c>
      <c r="B57" s="99" t="s">
        <v>1190</v>
      </c>
      <c r="C57" s="99" t="s">
        <v>1200</v>
      </c>
      <c r="D57" s="100" t="s">
        <v>1212</v>
      </c>
      <c r="E57" s="101"/>
      <c r="F57" s="101"/>
      <c r="G57" s="101"/>
      <c r="H57" s="101"/>
      <c r="I57" s="101"/>
      <c r="J57" s="101"/>
    </row>
    <row r="58" customFormat="false" ht="15" hidden="false" customHeight="true" outlineLevel="0" collapsed="false">
      <c r="A58" s="105" t="s">
        <v>1213</v>
      </c>
      <c r="B58" s="103" t="s">
        <v>1190</v>
      </c>
      <c r="C58" s="103" t="s">
        <v>880</v>
      </c>
      <c r="D58" s="104" t="s">
        <v>1214</v>
      </c>
      <c r="E58" s="105"/>
      <c r="F58" s="105"/>
      <c r="G58" s="105"/>
      <c r="H58" s="105"/>
      <c r="I58" s="105"/>
      <c r="J58" s="105"/>
    </row>
    <row r="59" customFormat="false" ht="15" hidden="false" customHeight="true" outlineLevel="0" collapsed="false">
      <c r="A59" s="101" t="s">
        <v>1215</v>
      </c>
      <c r="B59" s="99" t="s">
        <v>874</v>
      </c>
      <c r="C59" s="99" t="s">
        <v>871</v>
      </c>
      <c r="D59" s="100" t="s">
        <v>1216</v>
      </c>
      <c r="E59" s="101"/>
      <c r="F59" s="101"/>
      <c r="G59" s="101"/>
      <c r="H59" s="101"/>
      <c r="I59" s="101"/>
      <c r="J59" s="101"/>
    </row>
    <row r="61" customFormat="false" ht="13.5" hidden="false" customHeight="true" outlineLevel="0" collapsed="false">
      <c r="A61" s="110" t="s">
        <v>1217</v>
      </c>
      <c r="B61" s="110"/>
      <c r="C61" s="110"/>
      <c r="D61" s="110"/>
      <c r="E61" s="110"/>
      <c r="F61" s="110"/>
      <c r="G61" s="110"/>
      <c r="H61" s="110"/>
      <c r="I61" s="110"/>
      <c r="J61" s="110"/>
    </row>
  </sheetData>
  <mergeCells count="12">
    <mergeCell ref="A1:J1"/>
    <mergeCell ref="A2:J2"/>
    <mergeCell ref="A3:J3"/>
    <mergeCell ref="A5:J5"/>
    <mergeCell ref="A6:J6"/>
    <mergeCell ref="A27:J27"/>
    <mergeCell ref="A28:J28"/>
    <mergeCell ref="A40:J40"/>
    <mergeCell ref="A41:J41"/>
    <mergeCell ref="A54:J54"/>
    <mergeCell ref="A55:J55"/>
    <mergeCell ref="A61:J6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6" min="2" style="1" width="22"/>
  </cols>
  <sheetData>
    <row r="1" customFormat="false" ht="30" hidden="false" customHeight="true" outlineLevel="0" collapsed="false">
      <c r="A1" s="16" t="s">
        <v>59</v>
      </c>
      <c r="B1" s="16"/>
      <c r="C1" s="16"/>
      <c r="D1" s="16"/>
      <c r="E1" s="16"/>
      <c r="F1" s="16"/>
    </row>
    <row r="2" customFormat="false" ht="24" hidden="false" customHeight="true" outlineLevel="0" collapsed="false">
      <c r="A2" s="17" t="s">
        <v>1218</v>
      </c>
      <c r="B2" s="17"/>
      <c r="C2" s="17"/>
      <c r="D2" s="17"/>
      <c r="E2" s="17"/>
      <c r="F2" s="17"/>
    </row>
    <row r="3" customFormat="false" ht="18" hidden="false" customHeight="true" outlineLevel="0" collapsed="false">
      <c r="A3" s="18" t="s">
        <v>1219</v>
      </c>
      <c r="B3" s="18"/>
      <c r="C3" s="18"/>
      <c r="D3" s="18"/>
      <c r="E3" s="18"/>
      <c r="F3" s="18"/>
    </row>
    <row r="5" customFormat="false" ht="19.5" hidden="false" customHeight="true" outlineLevel="0" collapsed="false">
      <c r="A5" s="19" t="s">
        <v>1220</v>
      </c>
      <c r="B5" s="19"/>
      <c r="C5" s="19"/>
      <c r="D5" s="19"/>
      <c r="E5" s="19"/>
      <c r="F5" s="19"/>
    </row>
    <row r="6" customFormat="false" ht="31.5" hidden="false" customHeight="true" outlineLevel="0" collapsed="false">
      <c r="A6" s="9" t="s">
        <v>322</v>
      </c>
      <c r="B6" s="9" t="s">
        <v>1221</v>
      </c>
      <c r="C6" s="9" t="s">
        <v>82</v>
      </c>
      <c r="D6" s="9" t="s">
        <v>69</v>
      </c>
      <c r="E6" s="9"/>
      <c r="F6" s="9"/>
    </row>
    <row r="7" customFormat="false" ht="15.75" hidden="false" customHeight="true" outlineLevel="0" collapsed="false">
      <c r="A7" s="10" t="s">
        <v>1222</v>
      </c>
      <c r="B7" s="11" t="s">
        <v>1223</v>
      </c>
      <c r="C7" s="20" t="n">
        <v>2500</v>
      </c>
      <c r="D7" s="11" t="s">
        <v>1224</v>
      </c>
      <c r="E7" s="11"/>
      <c r="F7" s="11"/>
    </row>
    <row r="8" customFormat="false" ht="15.75" hidden="false" customHeight="true" outlineLevel="0" collapsed="false">
      <c r="A8" s="12" t="s">
        <v>547</v>
      </c>
      <c r="B8" s="13" t="s">
        <v>1225</v>
      </c>
      <c r="C8" s="21" t="n">
        <v>5000</v>
      </c>
      <c r="D8" s="13" t="s">
        <v>1226</v>
      </c>
      <c r="E8" s="13"/>
      <c r="F8" s="13"/>
    </row>
    <row r="9" customFormat="false" ht="15.75" hidden="false" customHeight="true" outlineLevel="0" collapsed="false">
      <c r="A9" s="10" t="s">
        <v>1227</v>
      </c>
      <c r="B9" s="11" t="s">
        <v>1228</v>
      </c>
      <c r="C9" s="20" t="n">
        <v>7500</v>
      </c>
      <c r="D9" s="11" t="s">
        <v>1229</v>
      </c>
      <c r="E9" s="11"/>
      <c r="F9" s="11"/>
    </row>
    <row r="10" customFormat="false" ht="7.5" hidden="false" customHeight="true" outlineLevel="0" collapsed="false">
      <c r="A10" s="5"/>
      <c r="B10" s="5"/>
      <c r="C10" s="5"/>
      <c r="D10" s="5"/>
      <c r="E10" s="5"/>
      <c r="F10" s="5"/>
      <c r="G10" s="5"/>
      <c r="H10" s="5"/>
    </row>
    <row r="11" customFormat="false" ht="19.5" hidden="false" customHeight="true" outlineLevel="0" collapsed="false">
      <c r="A11" s="19" t="s">
        <v>1230</v>
      </c>
      <c r="B11" s="19"/>
      <c r="C11" s="19"/>
      <c r="D11" s="19"/>
      <c r="E11" s="19"/>
      <c r="F11" s="19"/>
    </row>
    <row r="12" customFormat="false" ht="31.5" hidden="false" customHeight="true" outlineLevel="0" collapsed="false">
      <c r="A12" s="9" t="s">
        <v>1231</v>
      </c>
      <c r="B12" s="9" t="s">
        <v>361</v>
      </c>
      <c r="C12" s="9" t="s">
        <v>362</v>
      </c>
      <c r="D12" s="9" t="s">
        <v>69</v>
      </c>
      <c r="E12" s="9"/>
      <c r="F12" s="9"/>
    </row>
    <row r="13" customFormat="false" ht="15.75" hidden="false" customHeight="true" outlineLevel="0" collapsed="false">
      <c r="A13" s="10" t="s">
        <v>1232</v>
      </c>
      <c r="B13" s="20" t="n">
        <v>2000</v>
      </c>
      <c r="C13" s="20" t="n">
        <v>6000</v>
      </c>
      <c r="D13" s="11" t="s">
        <v>1233</v>
      </c>
      <c r="E13" s="11"/>
      <c r="F13" s="11"/>
    </row>
    <row r="14" customFormat="false" ht="15.75" hidden="false" customHeight="true" outlineLevel="0" collapsed="false">
      <c r="A14" s="12" t="s">
        <v>1234</v>
      </c>
      <c r="B14" s="21" t="n">
        <v>2000</v>
      </c>
      <c r="C14" s="21" t="n">
        <v>6000</v>
      </c>
      <c r="D14" s="13" t="s">
        <v>1235</v>
      </c>
      <c r="E14" s="13"/>
      <c r="F14" s="13"/>
    </row>
    <row r="15" customFormat="false" ht="7.5" hidden="false" customHeight="true" outlineLevel="0" collapsed="false">
      <c r="A15" s="5"/>
      <c r="B15" s="5"/>
      <c r="C15" s="5"/>
      <c r="D15" s="5"/>
      <c r="E15" s="5"/>
      <c r="F15" s="5"/>
      <c r="G15" s="5"/>
      <c r="H15" s="5"/>
    </row>
    <row r="16" customFormat="false" ht="19.5" hidden="false" customHeight="true" outlineLevel="0" collapsed="false">
      <c r="A16" s="19" t="s">
        <v>1236</v>
      </c>
      <c r="B16" s="19"/>
      <c r="C16" s="19"/>
      <c r="D16" s="19"/>
      <c r="E16" s="19"/>
      <c r="F16" s="19"/>
    </row>
    <row r="17" customFormat="false" ht="31.5" hidden="false" customHeight="true" outlineLevel="0" collapsed="false">
      <c r="A17" s="9" t="s">
        <v>322</v>
      </c>
      <c r="B17" s="9" t="s">
        <v>82</v>
      </c>
      <c r="C17" s="9" t="s">
        <v>69</v>
      </c>
      <c r="D17" s="9"/>
      <c r="E17" s="9"/>
      <c r="F17" s="9"/>
    </row>
    <row r="18" customFormat="false" ht="15.75" hidden="false" customHeight="true" outlineLevel="0" collapsed="false">
      <c r="A18" s="10" t="s">
        <v>1237</v>
      </c>
      <c r="B18" s="20" t="n">
        <v>1500</v>
      </c>
      <c r="C18" s="11"/>
      <c r="D18" s="11"/>
      <c r="E18" s="11"/>
      <c r="F18" s="11"/>
    </row>
    <row r="19" customFormat="false" ht="15.75" hidden="false" customHeight="true" outlineLevel="0" collapsed="false">
      <c r="A19" s="12" t="s">
        <v>1238</v>
      </c>
      <c r="B19" s="21" t="n">
        <v>3500</v>
      </c>
      <c r="C19" s="13"/>
      <c r="D19" s="13"/>
      <c r="E19" s="13"/>
      <c r="F19" s="13"/>
    </row>
    <row r="20" customFormat="false" ht="15.75" hidden="false" customHeight="true" outlineLevel="0" collapsed="false">
      <c r="A20" s="10" t="s">
        <v>1239</v>
      </c>
      <c r="B20" s="20" t="n">
        <v>5000</v>
      </c>
      <c r="C20" s="11" t="s">
        <v>513</v>
      </c>
      <c r="D20" s="11"/>
      <c r="E20" s="11"/>
      <c r="F20" s="11"/>
    </row>
    <row r="21" customFormat="false" ht="15.75" hidden="false" customHeight="true" outlineLevel="0" collapsed="false">
      <c r="A21" s="12" t="s">
        <v>397</v>
      </c>
      <c r="B21" s="21" t="n">
        <v>2500</v>
      </c>
      <c r="C21" s="13"/>
      <c r="D21" s="13"/>
      <c r="E21" s="13"/>
      <c r="F21" s="13"/>
    </row>
    <row r="22" customFormat="false" ht="7.5" hidden="false" customHeight="true" outlineLevel="0" collapsed="false">
      <c r="A22" s="5"/>
      <c r="B22" s="5"/>
      <c r="C22" s="5"/>
      <c r="D22" s="5"/>
      <c r="E22" s="5"/>
      <c r="F22" s="5"/>
      <c r="G22" s="5"/>
      <c r="H22" s="5"/>
    </row>
    <row r="23" customFormat="false" ht="19.5" hidden="false" customHeight="true" outlineLevel="0" collapsed="false">
      <c r="A23" s="19" t="s">
        <v>1240</v>
      </c>
      <c r="B23" s="19"/>
      <c r="C23" s="19"/>
      <c r="D23" s="19"/>
      <c r="E23" s="19"/>
      <c r="F23" s="19"/>
    </row>
    <row r="24" customFormat="false" ht="31.5" hidden="false" customHeight="true" outlineLevel="0" collapsed="false">
      <c r="A24" s="9" t="s">
        <v>1241</v>
      </c>
      <c r="B24" s="9" t="s">
        <v>82</v>
      </c>
      <c r="C24" s="9" t="s">
        <v>69</v>
      </c>
      <c r="D24" s="9"/>
      <c r="E24" s="9"/>
      <c r="F24" s="9"/>
    </row>
    <row r="25" customFormat="false" ht="15.75" hidden="false" customHeight="true" outlineLevel="0" collapsed="false">
      <c r="A25" s="10" t="s">
        <v>1242</v>
      </c>
      <c r="B25" s="20" t="n">
        <v>1500</v>
      </c>
      <c r="C25" s="11"/>
      <c r="D25" s="11"/>
      <c r="E25" s="11"/>
      <c r="F25" s="11"/>
    </row>
    <row r="26" customFormat="false" ht="15.75" hidden="false" customHeight="true" outlineLevel="0" collapsed="false">
      <c r="A26" s="12" t="s">
        <v>1243</v>
      </c>
      <c r="B26" s="21" t="n">
        <v>3500</v>
      </c>
      <c r="C26" s="13"/>
      <c r="D26" s="13"/>
      <c r="E26" s="13"/>
      <c r="F26" s="13"/>
    </row>
    <row r="27" customFormat="false" ht="15.75" hidden="false" customHeight="true" outlineLevel="0" collapsed="false">
      <c r="A27" s="10" t="s">
        <v>1244</v>
      </c>
      <c r="B27" s="20" t="n">
        <v>5000</v>
      </c>
      <c r="C27" s="11"/>
      <c r="D27" s="11"/>
      <c r="E27" s="11"/>
      <c r="F27" s="11"/>
    </row>
    <row r="28" customFormat="false" ht="7.5" hidden="false" customHeight="true" outlineLevel="0" collapsed="false">
      <c r="A28" s="5"/>
      <c r="B28" s="5"/>
      <c r="C28" s="5"/>
      <c r="D28" s="5"/>
      <c r="E28" s="5"/>
      <c r="F28" s="5"/>
      <c r="G28" s="5"/>
      <c r="H28" s="5"/>
    </row>
    <row r="29" customFormat="false" ht="19.5" hidden="false" customHeight="true" outlineLevel="0" collapsed="false">
      <c r="A29" s="19" t="s">
        <v>1245</v>
      </c>
      <c r="B29" s="19"/>
      <c r="C29" s="19"/>
      <c r="D29" s="19"/>
      <c r="E29" s="19"/>
      <c r="F29" s="19"/>
    </row>
    <row r="30" customFormat="false" ht="31.5" hidden="false" customHeight="true" outlineLevel="0" collapsed="false">
      <c r="A30" s="9" t="s">
        <v>63</v>
      </c>
      <c r="B30" s="9" t="s">
        <v>238</v>
      </c>
      <c r="C30" s="9" t="s">
        <v>239</v>
      </c>
      <c r="D30" s="9" t="s">
        <v>240</v>
      </c>
      <c r="E30" s="9" t="s">
        <v>69</v>
      </c>
      <c r="F30" s="9"/>
    </row>
    <row r="31" customFormat="false" ht="15.75" hidden="false" customHeight="true" outlineLevel="0" collapsed="false">
      <c r="A31" s="10" t="s">
        <v>656</v>
      </c>
      <c r="B31" s="20" t="n">
        <v>2500</v>
      </c>
      <c r="C31" s="20" t="n">
        <v>10000</v>
      </c>
      <c r="D31" s="11" t="s">
        <v>245</v>
      </c>
      <c r="E31" s="11"/>
      <c r="F31" s="11"/>
    </row>
    <row r="32" customFormat="false" ht="15.75" hidden="false" customHeight="true" outlineLevel="0" collapsed="false">
      <c r="A32" s="12" t="s">
        <v>1246</v>
      </c>
      <c r="B32" s="21" t="n">
        <v>10000</v>
      </c>
      <c r="C32" s="21" t="n">
        <v>50000</v>
      </c>
      <c r="D32" s="13" t="s">
        <v>92</v>
      </c>
      <c r="E32" s="13"/>
      <c r="F32" s="13"/>
    </row>
    <row r="33" customFormat="false" ht="15.75" hidden="false" customHeight="true" outlineLevel="0" collapsed="false">
      <c r="A33" s="10" t="s">
        <v>1247</v>
      </c>
      <c r="B33" s="20" t="n">
        <v>5000</v>
      </c>
      <c r="C33" s="20" t="n">
        <v>25000</v>
      </c>
      <c r="D33" s="11" t="s">
        <v>1248</v>
      </c>
      <c r="E33" s="11"/>
      <c r="F33" s="11"/>
    </row>
    <row r="34" customFormat="false" ht="15.75" hidden="false" customHeight="true" outlineLevel="0" collapsed="false">
      <c r="A34" s="12" t="s">
        <v>1249</v>
      </c>
      <c r="B34" s="21" t="n">
        <v>2500</v>
      </c>
      <c r="C34" s="21" t="n">
        <v>10000</v>
      </c>
      <c r="D34" s="13" t="s">
        <v>245</v>
      </c>
      <c r="E34" s="13"/>
      <c r="F34" s="13"/>
    </row>
    <row r="35" customFormat="false" ht="7.5" hidden="false" customHeight="true" outlineLevel="0" collapsed="false">
      <c r="A35" s="5"/>
      <c r="B35" s="5"/>
      <c r="C35" s="5"/>
      <c r="D35" s="5"/>
      <c r="E35" s="5"/>
      <c r="F35" s="5"/>
      <c r="G35" s="5"/>
      <c r="H35" s="5"/>
    </row>
    <row r="36" customFormat="false" ht="18" hidden="false" customHeight="true" outlineLevel="0" collapsed="false">
      <c r="A36" s="26" t="s">
        <v>1250</v>
      </c>
      <c r="B36" s="26"/>
      <c r="C36" s="26"/>
      <c r="D36" s="26"/>
      <c r="E36" s="26"/>
      <c r="F36" s="26"/>
    </row>
    <row r="37" customFormat="false" ht="15" hidden="false" customHeight="true" outlineLevel="0" collapsed="false">
      <c r="A37" s="27" t="s">
        <v>1251</v>
      </c>
      <c r="B37" s="27"/>
      <c r="C37" s="27"/>
      <c r="D37" s="27"/>
      <c r="E37" s="27"/>
      <c r="F37" s="27"/>
    </row>
    <row r="38" customFormat="false" ht="15" hidden="false" customHeight="true" outlineLevel="0" collapsed="false">
      <c r="A38" s="27" t="s">
        <v>1252</v>
      </c>
      <c r="B38" s="27"/>
      <c r="C38" s="27"/>
      <c r="D38" s="27"/>
      <c r="E38" s="27"/>
      <c r="F38" s="27"/>
    </row>
    <row r="39" customFormat="false" ht="15" hidden="false" customHeight="true" outlineLevel="0" collapsed="false">
      <c r="A39" s="27" t="s">
        <v>1253</v>
      </c>
      <c r="B39" s="27"/>
      <c r="C39" s="27"/>
      <c r="D39" s="27"/>
      <c r="E39" s="27"/>
      <c r="F39" s="27"/>
    </row>
    <row r="40" customFormat="false" ht="15.75" hidden="false" customHeight="true" outlineLevel="0" collapsed="false">
      <c r="A40" s="28" t="s">
        <v>208</v>
      </c>
      <c r="B40" s="28"/>
      <c r="C40" s="28"/>
      <c r="D40" s="28"/>
      <c r="E40" s="28"/>
      <c r="F40" s="28"/>
    </row>
  </sheetData>
  <mergeCells count="18">
    <mergeCell ref="A1:F1"/>
    <mergeCell ref="A2:F2"/>
    <mergeCell ref="A3:F3"/>
    <mergeCell ref="A5:F5"/>
    <mergeCell ref="A10:H10"/>
    <mergeCell ref="A11:F11"/>
    <mergeCell ref="A15:H15"/>
    <mergeCell ref="A16:F16"/>
    <mergeCell ref="A22:H22"/>
    <mergeCell ref="A23:F23"/>
    <mergeCell ref="A28:H28"/>
    <mergeCell ref="A29:F29"/>
    <mergeCell ref="A35:H35"/>
    <mergeCell ref="A36:F36"/>
    <mergeCell ref="A37:F37"/>
    <mergeCell ref="A38:F38"/>
    <mergeCell ref="A39:F39"/>
    <mergeCell ref="A40:F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6" min="2" style="1" width="22"/>
  </cols>
  <sheetData>
    <row r="1" customFormat="false" ht="30" hidden="false" customHeight="true" outlineLevel="0" collapsed="false">
      <c r="A1" s="16" t="s">
        <v>59</v>
      </c>
      <c r="B1" s="16"/>
      <c r="C1" s="16"/>
      <c r="D1" s="16"/>
      <c r="E1" s="16"/>
      <c r="F1" s="16"/>
    </row>
    <row r="2" customFormat="false" ht="24" hidden="false" customHeight="true" outlineLevel="0" collapsed="false">
      <c r="A2" s="17" t="s">
        <v>1254</v>
      </c>
      <c r="B2" s="17"/>
      <c r="C2" s="17"/>
      <c r="D2" s="17"/>
      <c r="E2" s="17"/>
      <c r="F2" s="17"/>
    </row>
    <row r="3" customFormat="false" ht="18" hidden="false" customHeight="true" outlineLevel="0" collapsed="false">
      <c r="A3" s="18" t="s">
        <v>1255</v>
      </c>
      <c r="B3" s="18"/>
      <c r="C3" s="18"/>
      <c r="D3" s="18"/>
      <c r="E3" s="18"/>
      <c r="F3" s="18"/>
    </row>
    <row r="5" customFormat="false" ht="19.5" hidden="false" customHeight="true" outlineLevel="0" collapsed="false">
      <c r="A5" s="19" t="s">
        <v>1256</v>
      </c>
      <c r="B5" s="19"/>
      <c r="C5" s="19"/>
      <c r="D5" s="19"/>
      <c r="E5" s="19"/>
      <c r="F5" s="19"/>
    </row>
    <row r="6" customFormat="false" ht="31.5" hidden="false" customHeight="true" outlineLevel="0" collapsed="false">
      <c r="A6" s="9" t="s">
        <v>1241</v>
      </c>
      <c r="B6" s="9" t="s">
        <v>82</v>
      </c>
      <c r="C6" s="9" t="s">
        <v>69</v>
      </c>
      <c r="D6" s="9"/>
      <c r="E6" s="9"/>
      <c r="F6" s="9"/>
    </row>
    <row r="7" customFormat="false" ht="15.75" hidden="false" customHeight="true" outlineLevel="0" collapsed="false">
      <c r="A7" s="10" t="s">
        <v>1257</v>
      </c>
      <c r="B7" s="20" t="n">
        <v>1500</v>
      </c>
      <c r="C7" s="11"/>
      <c r="D7" s="11"/>
      <c r="E7" s="11"/>
      <c r="F7" s="11"/>
    </row>
    <row r="8" customFormat="false" ht="15.75" hidden="false" customHeight="true" outlineLevel="0" collapsed="false">
      <c r="A8" s="12" t="s">
        <v>1258</v>
      </c>
      <c r="B8" s="21" t="n">
        <v>3000</v>
      </c>
      <c r="C8" s="13"/>
      <c r="D8" s="13"/>
      <c r="E8" s="13"/>
      <c r="F8" s="13"/>
    </row>
    <row r="9" customFormat="false" ht="15.75" hidden="false" customHeight="true" outlineLevel="0" collapsed="false">
      <c r="A9" s="10" t="s">
        <v>1259</v>
      </c>
      <c r="B9" s="20" t="n">
        <v>5000</v>
      </c>
      <c r="C9" s="11"/>
      <c r="D9" s="11"/>
      <c r="E9" s="11"/>
      <c r="F9" s="11"/>
    </row>
    <row r="10" customFormat="false" ht="7.5" hidden="false" customHeight="true" outlineLevel="0" collapsed="false">
      <c r="A10" s="5"/>
      <c r="B10" s="5"/>
      <c r="C10" s="5"/>
      <c r="D10" s="5"/>
      <c r="E10" s="5"/>
      <c r="F10" s="5"/>
      <c r="G10" s="5"/>
      <c r="H10" s="5"/>
    </row>
    <row r="11" customFormat="false" ht="19.5" hidden="false" customHeight="true" outlineLevel="0" collapsed="false">
      <c r="A11" s="19" t="s">
        <v>1260</v>
      </c>
      <c r="B11" s="19"/>
      <c r="C11" s="19"/>
      <c r="D11" s="19"/>
      <c r="E11" s="19"/>
      <c r="F11" s="19"/>
    </row>
    <row r="12" customFormat="false" ht="31.5" hidden="false" customHeight="true" outlineLevel="0" collapsed="false">
      <c r="A12" s="9" t="s">
        <v>1241</v>
      </c>
      <c r="B12" s="9" t="s">
        <v>82</v>
      </c>
      <c r="C12" s="9" t="s">
        <v>69</v>
      </c>
      <c r="D12" s="9"/>
      <c r="E12" s="9"/>
      <c r="F12" s="9"/>
    </row>
    <row r="13" customFormat="false" ht="15.75" hidden="false" customHeight="true" outlineLevel="0" collapsed="false">
      <c r="A13" s="10" t="s">
        <v>1257</v>
      </c>
      <c r="B13" s="20" t="n">
        <v>1000</v>
      </c>
      <c r="C13" s="11"/>
      <c r="D13" s="11"/>
      <c r="E13" s="11"/>
      <c r="F13" s="11"/>
    </row>
    <row r="14" customFormat="false" ht="15.75" hidden="false" customHeight="true" outlineLevel="0" collapsed="false">
      <c r="A14" s="12" t="s">
        <v>1258</v>
      </c>
      <c r="B14" s="21" t="n">
        <v>2500</v>
      </c>
      <c r="C14" s="13"/>
      <c r="D14" s="13"/>
      <c r="E14" s="13"/>
      <c r="F14" s="13"/>
    </row>
    <row r="15" customFormat="false" ht="15.75" hidden="false" customHeight="true" outlineLevel="0" collapsed="false">
      <c r="A15" s="10" t="s">
        <v>1259</v>
      </c>
      <c r="B15" s="20" t="n">
        <v>4000</v>
      </c>
      <c r="C15" s="11"/>
      <c r="D15" s="11"/>
      <c r="E15" s="11"/>
      <c r="F15" s="11"/>
    </row>
    <row r="16" customFormat="false" ht="7.5" hidden="false" customHeight="true" outlineLevel="0" collapsed="false">
      <c r="A16" s="5"/>
      <c r="B16" s="5"/>
      <c r="C16" s="5"/>
      <c r="D16" s="5"/>
      <c r="E16" s="5"/>
      <c r="F16" s="5"/>
      <c r="G16" s="5"/>
      <c r="H16" s="5"/>
    </row>
    <row r="17" customFormat="false" ht="19.5" hidden="false" customHeight="true" outlineLevel="0" collapsed="false">
      <c r="A17" s="19" t="s">
        <v>1261</v>
      </c>
      <c r="B17" s="19"/>
      <c r="C17" s="19"/>
      <c r="D17" s="19"/>
      <c r="E17" s="19"/>
      <c r="F17" s="19"/>
    </row>
    <row r="18" customFormat="false" ht="31.5" hidden="false" customHeight="true" outlineLevel="0" collapsed="false">
      <c r="A18" s="9" t="s">
        <v>322</v>
      </c>
      <c r="B18" s="9" t="s">
        <v>1262</v>
      </c>
      <c r="C18" s="9" t="s">
        <v>82</v>
      </c>
      <c r="D18" s="9" t="s">
        <v>69</v>
      </c>
      <c r="E18" s="9"/>
      <c r="F18" s="9"/>
    </row>
    <row r="19" customFormat="false" ht="15.75" hidden="false" customHeight="true" outlineLevel="0" collapsed="false">
      <c r="A19" s="10" t="s">
        <v>1263</v>
      </c>
      <c r="B19" s="11" t="s">
        <v>1264</v>
      </c>
      <c r="C19" s="20" t="n">
        <v>2500</v>
      </c>
      <c r="D19" s="11"/>
      <c r="E19" s="11"/>
      <c r="F19" s="11"/>
    </row>
    <row r="20" customFormat="false" ht="15.75" hidden="false" customHeight="true" outlineLevel="0" collapsed="false">
      <c r="A20" s="12" t="s">
        <v>1265</v>
      </c>
      <c r="B20" s="13" t="s">
        <v>1266</v>
      </c>
      <c r="C20" s="21" t="n">
        <v>5500</v>
      </c>
      <c r="D20" s="13"/>
      <c r="E20" s="13"/>
      <c r="F20" s="13"/>
    </row>
    <row r="21" customFormat="false" ht="15.75" hidden="false" customHeight="true" outlineLevel="0" collapsed="false">
      <c r="A21" s="10" t="s">
        <v>1267</v>
      </c>
      <c r="B21" s="11" t="s">
        <v>1268</v>
      </c>
      <c r="C21" s="20" t="n">
        <v>8000</v>
      </c>
      <c r="D21" s="11"/>
      <c r="E21" s="11"/>
      <c r="F21" s="11"/>
    </row>
    <row r="22" customFormat="false" ht="15.75" hidden="false" customHeight="true" outlineLevel="0" collapsed="false">
      <c r="A22" s="12" t="s">
        <v>1269</v>
      </c>
      <c r="B22" s="13" t="s">
        <v>1270</v>
      </c>
      <c r="C22" s="21" t="n">
        <v>10000</v>
      </c>
      <c r="D22" s="13" t="s">
        <v>1271</v>
      </c>
      <c r="E22" s="13"/>
      <c r="F22" s="13"/>
    </row>
    <row r="23" customFormat="false" ht="7.5" hidden="false" customHeight="true" outlineLevel="0" collapsed="false">
      <c r="A23" s="5"/>
      <c r="B23" s="5"/>
      <c r="C23" s="5"/>
      <c r="D23" s="5"/>
      <c r="E23" s="5"/>
      <c r="F23" s="5"/>
      <c r="G23" s="5"/>
      <c r="H23" s="5"/>
    </row>
    <row r="24" customFormat="false" ht="19.5" hidden="false" customHeight="true" outlineLevel="0" collapsed="false">
      <c r="A24" s="19" t="s">
        <v>1272</v>
      </c>
      <c r="B24" s="19"/>
      <c r="C24" s="19"/>
      <c r="D24" s="19"/>
      <c r="E24" s="19"/>
      <c r="F24" s="19"/>
    </row>
    <row r="25" customFormat="false" ht="31.5" hidden="false" customHeight="true" outlineLevel="0" collapsed="false">
      <c r="A25" s="9" t="s">
        <v>63</v>
      </c>
      <c r="B25" s="9" t="s">
        <v>361</v>
      </c>
      <c r="C25" s="9" t="s">
        <v>362</v>
      </c>
      <c r="D25" s="9" t="s">
        <v>69</v>
      </c>
      <c r="E25" s="9"/>
      <c r="F25" s="9"/>
    </row>
    <row r="26" customFormat="false" ht="15.75" hidden="false" customHeight="true" outlineLevel="0" collapsed="false">
      <c r="A26" s="10" t="s">
        <v>1273</v>
      </c>
      <c r="B26" s="20" t="n">
        <v>1500</v>
      </c>
      <c r="C26" s="20" t="n">
        <v>5000</v>
      </c>
      <c r="D26" s="11"/>
      <c r="E26" s="11"/>
      <c r="F26" s="11"/>
    </row>
    <row r="27" customFormat="false" ht="15.75" hidden="false" customHeight="true" outlineLevel="0" collapsed="false">
      <c r="A27" s="12" t="s">
        <v>138</v>
      </c>
      <c r="B27" s="21" t="n">
        <v>1500</v>
      </c>
      <c r="C27" s="21" t="n">
        <v>5000</v>
      </c>
      <c r="D27" s="13"/>
      <c r="E27" s="13"/>
      <c r="F27" s="13"/>
    </row>
    <row r="28" customFormat="false" ht="15.75" hidden="false" customHeight="true" outlineLevel="0" collapsed="false">
      <c r="A28" s="10" t="s">
        <v>1274</v>
      </c>
      <c r="B28" s="20" t="n">
        <v>3500</v>
      </c>
      <c r="C28" s="20" t="n">
        <v>12500</v>
      </c>
      <c r="D28" s="11" t="s">
        <v>1275</v>
      </c>
      <c r="E28" s="11"/>
      <c r="F28" s="11"/>
    </row>
    <row r="29" customFormat="false" ht="15.75" hidden="false" customHeight="true" outlineLevel="0" collapsed="false">
      <c r="A29" s="12" t="s">
        <v>1276</v>
      </c>
      <c r="B29" s="21" t="n">
        <v>5000</v>
      </c>
      <c r="C29" s="21" t="n">
        <v>18000</v>
      </c>
      <c r="D29" s="13" t="s">
        <v>1275</v>
      </c>
      <c r="E29" s="13"/>
      <c r="F29" s="13"/>
    </row>
    <row r="30" customFormat="false" ht="15.75" hidden="false" customHeight="true" outlineLevel="0" collapsed="false">
      <c r="A30" s="10" t="s">
        <v>1277</v>
      </c>
      <c r="B30" s="20" t="n">
        <v>1000</v>
      </c>
      <c r="C30" s="20" t="n">
        <v>4000</v>
      </c>
      <c r="D30" s="11" t="s">
        <v>1278</v>
      </c>
      <c r="E30" s="11"/>
      <c r="F30" s="11"/>
    </row>
    <row r="31" customFormat="false" ht="15.75" hidden="false" customHeight="true" outlineLevel="0" collapsed="false">
      <c r="A31" s="12" t="s">
        <v>1279</v>
      </c>
      <c r="B31" s="21" t="n">
        <v>1000</v>
      </c>
      <c r="C31" s="21" t="n">
        <v>4000</v>
      </c>
      <c r="D31" s="13"/>
      <c r="E31" s="13"/>
      <c r="F31" s="13"/>
    </row>
    <row r="32" customFormat="false" ht="7.5" hidden="false" customHeight="true" outlineLevel="0" collapsed="false">
      <c r="A32" s="5"/>
      <c r="B32" s="5"/>
      <c r="C32" s="5"/>
      <c r="D32" s="5"/>
      <c r="E32" s="5"/>
      <c r="F32" s="5"/>
      <c r="G32" s="5"/>
      <c r="H32" s="5"/>
    </row>
    <row r="33" customFormat="false" ht="18" hidden="false" customHeight="true" outlineLevel="0" collapsed="false">
      <c r="A33" s="26" t="s">
        <v>1280</v>
      </c>
      <c r="B33" s="26"/>
      <c r="C33" s="26"/>
      <c r="D33" s="26"/>
      <c r="E33" s="26"/>
      <c r="F33" s="26"/>
    </row>
    <row r="34" customFormat="false" ht="15" hidden="false" customHeight="true" outlineLevel="0" collapsed="false">
      <c r="A34" s="27" t="s">
        <v>1281</v>
      </c>
      <c r="B34" s="27"/>
      <c r="C34" s="27"/>
      <c r="D34" s="27"/>
      <c r="E34" s="27"/>
      <c r="F34" s="27"/>
    </row>
    <row r="35" customFormat="false" ht="15" hidden="false" customHeight="true" outlineLevel="0" collapsed="false">
      <c r="A35" s="27" t="s">
        <v>1282</v>
      </c>
      <c r="B35" s="27"/>
      <c r="C35" s="27"/>
      <c r="D35" s="27"/>
      <c r="E35" s="27"/>
      <c r="F35" s="27"/>
    </row>
    <row r="36" customFormat="false" ht="15" hidden="false" customHeight="true" outlineLevel="0" collapsed="false">
      <c r="A36" s="27" t="s">
        <v>1283</v>
      </c>
      <c r="B36" s="27"/>
      <c r="C36" s="27"/>
      <c r="D36" s="27"/>
      <c r="E36" s="27"/>
      <c r="F36" s="27"/>
    </row>
    <row r="37" customFormat="false" ht="15.75" hidden="false" customHeight="true" outlineLevel="0" collapsed="false">
      <c r="A37" s="28" t="s">
        <v>208</v>
      </c>
      <c r="B37" s="28"/>
      <c r="C37" s="28"/>
      <c r="D37" s="28"/>
      <c r="E37" s="28"/>
      <c r="F37" s="28"/>
    </row>
  </sheetData>
  <mergeCells count="16">
    <mergeCell ref="A1:F1"/>
    <mergeCell ref="A2:F2"/>
    <mergeCell ref="A3:F3"/>
    <mergeCell ref="A5:F5"/>
    <mergeCell ref="A10:H10"/>
    <mergeCell ref="A11:F11"/>
    <mergeCell ref="A16:H16"/>
    <mergeCell ref="A17:F17"/>
    <mergeCell ref="A23:H23"/>
    <mergeCell ref="A24:F24"/>
    <mergeCell ref="A32:H32"/>
    <mergeCell ref="A33:F33"/>
    <mergeCell ref="A34:F34"/>
    <mergeCell ref="A35:F35"/>
    <mergeCell ref="A36:F36"/>
    <mergeCell ref="A37:F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2026-05-19T21:28:48Z</dcterms:created>
  <dc:creator>openpyxl</dc:creator>
  <dc:description/>
  <dc:language>en-US</dc:language>
  <cp:lastModifiedBy/>
  <dcterms:modified xsi:type="dcterms:W3CDTF">2026-06-10T13:44:04Z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