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4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Documentos\jorlucia\"/>
    </mc:Choice>
  </mc:AlternateContent>
  <xr:revisionPtr revIDLastSave="0" documentId="13_ncr:1_{C72FE549-0287-488A-A59B-5A6EED33E22B}" xr6:coauthVersionLast="47" xr6:coauthVersionMax="47" xr10:uidLastSave="{00000000-0000-0000-0000-000000000000}"/>
  <bookViews>
    <workbookView xWindow="-108" yWindow="-108" windowWidth="23256" windowHeight="12456" firstSheet="3" activeTab="7" xr2:uid="{2EF3158F-DE0A-4FE4-A912-E1BC6BFED128}"/>
  </bookViews>
  <sheets>
    <sheet name="Planilha1" sheetId="1" r:id="rId1"/>
    <sheet name="TT_VENDAS_TAB" sheetId="2" r:id="rId2"/>
    <sheet name="TT_LIQUIDO_TAB" sheetId="4" r:id="rId3"/>
    <sheet name="DESCONTO_TAB" sheetId="8" r:id="rId4"/>
    <sheet name="TKT_MEDIO_TAB" sheetId="6" r:id="rId5"/>
    <sheet name="TT_VENDAS_GRAF" sheetId="3" r:id="rId6"/>
    <sheet name="TT_LIQUIDO_GRAFO" sheetId="5" r:id="rId7"/>
    <sheet name="TKT_MEDIO_GRAF" sheetId="7" r:id="rId8"/>
    <sheet name="DESCONTO_GRAF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9" l="1" a="1"/>
  <c r="G28" i="9" s="1"/>
  <c r="H28" i="9" a="1"/>
  <c r="H28" i="9" s="1"/>
  <c r="I28" i="9" a="1"/>
  <c r="I28" i="9"/>
  <c r="J28" i="9" a="1"/>
  <c r="J28" i="9"/>
  <c r="F28" i="9" a="1"/>
  <c r="F28" i="9" s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32" i="8" s="1"/>
  <c r="F33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G18" i="8" s="1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" i="8"/>
  <c r="J28" i="3" a="1"/>
  <c r="J28" i="3" s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G30" i="8" s="1"/>
  <c r="D31" i="8"/>
  <c r="D32" i="8"/>
  <c r="D33" i="8"/>
  <c r="D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" i="8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" i="6"/>
  <c r="F34" i="6"/>
  <c r="E34" i="6"/>
  <c r="D34" i="6"/>
  <c r="C3" i="4"/>
  <c r="C4" i="4"/>
  <c r="G4" i="4" s="1"/>
  <c r="F4" i="4"/>
  <c r="F5" i="4"/>
  <c r="G5" i="4" s="1"/>
  <c r="F6" i="4"/>
  <c r="F7" i="4"/>
  <c r="F7" i="6" s="1"/>
  <c r="F8" i="4"/>
  <c r="F8" i="6" s="1"/>
  <c r="F9" i="4"/>
  <c r="F9" i="6" s="1"/>
  <c r="F10" i="4"/>
  <c r="F11" i="4"/>
  <c r="F12" i="4"/>
  <c r="F13" i="4"/>
  <c r="F14" i="4"/>
  <c r="F15" i="4"/>
  <c r="F16" i="4"/>
  <c r="F17" i="4"/>
  <c r="F17" i="6" s="1"/>
  <c r="F18" i="4"/>
  <c r="F19" i="4"/>
  <c r="F20" i="4"/>
  <c r="F21" i="4"/>
  <c r="F22" i="4"/>
  <c r="F23" i="4"/>
  <c r="F24" i="4"/>
  <c r="F25" i="4"/>
  <c r="F26" i="4"/>
  <c r="F27" i="4"/>
  <c r="F28" i="4"/>
  <c r="F29" i="4"/>
  <c r="F29" i="6" s="1"/>
  <c r="F30" i="4"/>
  <c r="F31" i="4"/>
  <c r="F31" i="6" s="1"/>
  <c r="F32" i="4"/>
  <c r="F32" i="6" s="1"/>
  <c r="I27" i="7" s="1" a="1"/>
  <c r="I27" i="7" s="1"/>
  <c r="F33" i="4"/>
  <c r="F3" i="4"/>
  <c r="E4" i="4"/>
  <c r="E5" i="4"/>
  <c r="E6" i="4"/>
  <c r="E7" i="4"/>
  <c r="E8" i="4"/>
  <c r="E9" i="4"/>
  <c r="E10" i="4"/>
  <c r="E11" i="4"/>
  <c r="E11" i="6" s="1"/>
  <c r="E12" i="4"/>
  <c r="E13" i="4"/>
  <c r="E14" i="4"/>
  <c r="E14" i="6" s="1"/>
  <c r="E15" i="4"/>
  <c r="E15" i="6" s="1"/>
  <c r="E16" i="4"/>
  <c r="E17" i="4"/>
  <c r="E18" i="4"/>
  <c r="G18" i="4" s="1"/>
  <c r="E19" i="4"/>
  <c r="E19" i="6" s="1"/>
  <c r="E20" i="4"/>
  <c r="E20" i="6" s="1"/>
  <c r="E21" i="4"/>
  <c r="E22" i="4"/>
  <c r="E23" i="4"/>
  <c r="E24" i="4"/>
  <c r="E25" i="4"/>
  <c r="E25" i="6" s="1"/>
  <c r="E26" i="4"/>
  <c r="E26" i="6" s="1"/>
  <c r="E27" i="4"/>
  <c r="E28" i="4"/>
  <c r="E29" i="4"/>
  <c r="E30" i="4"/>
  <c r="E31" i="4"/>
  <c r="E32" i="4"/>
  <c r="E33" i="4"/>
  <c r="E3" i="4"/>
  <c r="D4" i="4"/>
  <c r="D5" i="4"/>
  <c r="D6" i="4"/>
  <c r="D7" i="4"/>
  <c r="G7" i="4" s="1"/>
  <c r="D8" i="4"/>
  <c r="D8" i="6" s="1"/>
  <c r="D9" i="4"/>
  <c r="D9" i="6" s="1"/>
  <c r="D10" i="4"/>
  <c r="D10" i="6" s="1"/>
  <c r="D11" i="4"/>
  <c r="D12" i="4"/>
  <c r="D13" i="4"/>
  <c r="D14" i="4"/>
  <c r="D14" i="6" s="1"/>
  <c r="D15" i="4"/>
  <c r="D16" i="4"/>
  <c r="D17" i="4"/>
  <c r="D18" i="4"/>
  <c r="D19" i="4"/>
  <c r="D20" i="4"/>
  <c r="D21" i="4"/>
  <c r="D21" i="6" s="1"/>
  <c r="D22" i="4"/>
  <c r="D22" i="6" s="1"/>
  <c r="D23" i="4"/>
  <c r="D24" i="4"/>
  <c r="D25" i="4"/>
  <c r="D26" i="4"/>
  <c r="D26" i="6" s="1"/>
  <c r="D27" i="4"/>
  <c r="D28" i="4"/>
  <c r="D29" i="4"/>
  <c r="D30" i="4"/>
  <c r="D30" i="6" s="1"/>
  <c r="D31" i="4"/>
  <c r="D32" i="4"/>
  <c r="D33" i="4"/>
  <c r="D3" i="4"/>
  <c r="C5" i="4"/>
  <c r="C5" i="6" s="1"/>
  <c r="C6" i="4"/>
  <c r="C6" i="6" s="1"/>
  <c r="C7" i="4"/>
  <c r="C7" i="6" s="1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1" i="6" s="1"/>
  <c r="C32" i="4"/>
  <c r="C32" i="6" s="1"/>
  <c r="F27" i="7" s="1" a="1"/>
  <c r="F27" i="7" s="1"/>
  <c r="C33" i="4"/>
  <c r="F4" i="2"/>
  <c r="F5" i="2"/>
  <c r="F6" i="2"/>
  <c r="F7" i="2"/>
  <c r="F8" i="2"/>
  <c r="G8" i="2" s="1"/>
  <c r="F9" i="2"/>
  <c r="G9" i="2" s="1"/>
  <c r="F10" i="2"/>
  <c r="F11" i="2"/>
  <c r="F11" i="6" s="1"/>
  <c r="F12" i="2"/>
  <c r="F13" i="2"/>
  <c r="F14" i="2"/>
  <c r="F15" i="2"/>
  <c r="F16" i="2"/>
  <c r="F17" i="2"/>
  <c r="F18" i="2"/>
  <c r="F19" i="2"/>
  <c r="F20" i="2"/>
  <c r="F21" i="2"/>
  <c r="F21" i="6" s="1"/>
  <c r="F22" i="2"/>
  <c r="F22" i="6" s="1"/>
  <c r="F23" i="2"/>
  <c r="F23" i="6" s="1"/>
  <c r="F24" i="2"/>
  <c r="F25" i="2"/>
  <c r="F26" i="2"/>
  <c r="F27" i="2"/>
  <c r="F28" i="2"/>
  <c r="F29" i="2"/>
  <c r="F30" i="2"/>
  <c r="F31" i="2"/>
  <c r="F32" i="2"/>
  <c r="F33" i="2"/>
  <c r="F3" i="2"/>
  <c r="E4" i="2"/>
  <c r="E5" i="2"/>
  <c r="E6" i="2"/>
  <c r="E7" i="2"/>
  <c r="E7" i="6" s="1"/>
  <c r="E8" i="2"/>
  <c r="E8" i="6" s="1"/>
  <c r="E9" i="2"/>
  <c r="E9" i="6" s="1"/>
  <c r="E10" i="2"/>
  <c r="E11" i="2"/>
  <c r="E12" i="2"/>
  <c r="E13" i="2"/>
  <c r="E14" i="2"/>
  <c r="E15" i="2"/>
  <c r="E16" i="2"/>
  <c r="E17" i="2"/>
  <c r="E18" i="2"/>
  <c r="E19" i="2"/>
  <c r="E20" i="2"/>
  <c r="G20" i="2" s="1"/>
  <c r="E21" i="2"/>
  <c r="E22" i="2"/>
  <c r="E22" i="6" s="1"/>
  <c r="E23" i="2"/>
  <c r="E23" i="6" s="1"/>
  <c r="E24" i="2"/>
  <c r="E25" i="2"/>
  <c r="E26" i="2"/>
  <c r="E27" i="2"/>
  <c r="E28" i="2"/>
  <c r="E29" i="2"/>
  <c r="E30" i="2"/>
  <c r="E30" i="6" s="1"/>
  <c r="E31" i="2"/>
  <c r="E31" i="6" s="1"/>
  <c r="E32" i="2"/>
  <c r="E32" i="6" s="1"/>
  <c r="H27" i="7" s="1" a="1"/>
  <c r="H27" i="7" s="1"/>
  <c r="E33" i="2"/>
  <c r="E33" i="6" s="1"/>
  <c r="E3" i="2"/>
  <c r="D4" i="2"/>
  <c r="D5" i="2"/>
  <c r="D6" i="2"/>
  <c r="D7" i="2"/>
  <c r="D7" i="6" s="1"/>
  <c r="D8" i="2"/>
  <c r="D9" i="2"/>
  <c r="D10" i="2"/>
  <c r="D11" i="2"/>
  <c r="D11" i="6" s="1"/>
  <c r="D12" i="2"/>
  <c r="D13" i="2"/>
  <c r="D14" i="2"/>
  <c r="D15" i="2"/>
  <c r="D16" i="2"/>
  <c r="D17" i="2"/>
  <c r="D18" i="2"/>
  <c r="D19" i="2"/>
  <c r="D19" i="6" s="1"/>
  <c r="D20" i="2"/>
  <c r="D21" i="2"/>
  <c r="D22" i="2"/>
  <c r="D23" i="2"/>
  <c r="D24" i="2"/>
  <c r="D25" i="2"/>
  <c r="D26" i="2"/>
  <c r="D27" i="2"/>
  <c r="D28" i="2"/>
  <c r="D29" i="2"/>
  <c r="D30" i="2"/>
  <c r="D31" i="2"/>
  <c r="D31" i="6" s="1"/>
  <c r="D32" i="2"/>
  <c r="D33" i="2"/>
  <c r="D3" i="2"/>
  <c r="C4" i="2"/>
  <c r="C5" i="2"/>
  <c r="C6" i="2"/>
  <c r="G6" i="2" s="1"/>
  <c r="C7" i="2"/>
  <c r="C8" i="2"/>
  <c r="C9" i="2"/>
  <c r="C9" i="6" s="1"/>
  <c r="C10" i="2"/>
  <c r="C10" i="6" s="1"/>
  <c r="C11" i="2"/>
  <c r="C11" i="6" s="1"/>
  <c r="C12" i="2"/>
  <c r="C13" i="2"/>
  <c r="C14" i="2"/>
  <c r="C15" i="2"/>
  <c r="C16" i="2"/>
  <c r="C17" i="2"/>
  <c r="C18" i="2"/>
  <c r="G18" i="2" s="1"/>
  <c r="C19" i="2"/>
  <c r="C20" i="2"/>
  <c r="C21" i="2"/>
  <c r="C21" i="6" s="1"/>
  <c r="C22" i="2"/>
  <c r="C22" i="6" s="1"/>
  <c r="C23" i="2"/>
  <c r="C23" i="6" s="1"/>
  <c r="C24" i="2"/>
  <c r="C25" i="2"/>
  <c r="C26" i="2"/>
  <c r="C27" i="2"/>
  <c r="C28" i="2"/>
  <c r="C29" i="2"/>
  <c r="C30" i="2"/>
  <c r="G30" i="2" s="1"/>
  <c r="C31" i="2"/>
  <c r="C32" i="2"/>
  <c r="C33" i="2"/>
  <c r="C33" i="6" s="1"/>
  <c r="C3" i="2"/>
  <c r="C16" i="6"/>
  <c r="C17" i="6"/>
  <c r="C18" i="6"/>
  <c r="C19" i="6"/>
  <c r="C20" i="6"/>
  <c r="C28" i="6"/>
  <c r="C29" i="6"/>
  <c r="C30" i="6"/>
  <c r="D4" i="6"/>
  <c r="E4" i="6"/>
  <c r="F4" i="6"/>
  <c r="D5" i="6"/>
  <c r="E5" i="6"/>
  <c r="F5" i="6"/>
  <c r="D6" i="6"/>
  <c r="E6" i="6"/>
  <c r="F6" i="6"/>
  <c r="E10" i="6"/>
  <c r="F10" i="6"/>
  <c r="D16" i="6"/>
  <c r="E16" i="6"/>
  <c r="F16" i="6"/>
  <c r="D17" i="6"/>
  <c r="E17" i="6"/>
  <c r="D18" i="6"/>
  <c r="E18" i="6"/>
  <c r="F18" i="6"/>
  <c r="F19" i="6"/>
  <c r="D20" i="6"/>
  <c r="F20" i="6"/>
  <c r="D28" i="6"/>
  <c r="E28" i="6"/>
  <c r="F28" i="6"/>
  <c r="D29" i="6"/>
  <c r="E29" i="6"/>
  <c r="F30" i="6"/>
  <c r="D32" i="6"/>
  <c r="G27" i="7" s="1" a="1"/>
  <c r="G27" i="7" s="1"/>
  <c r="D33" i="6"/>
  <c r="F33" i="6"/>
  <c r="G29" i="8"/>
  <c r="G28" i="8"/>
  <c r="G20" i="8"/>
  <c r="G19" i="8"/>
  <c r="G17" i="8"/>
  <c r="G16" i="8"/>
  <c r="G6" i="8"/>
  <c r="G5" i="8"/>
  <c r="G4" i="8"/>
  <c r="G27" i="5" a="1"/>
  <c r="G27" i="5" s="1"/>
  <c r="H27" i="5" a="1"/>
  <c r="H27" i="5" s="1"/>
  <c r="I27" i="5" a="1"/>
  <c r="I27" i="5" s="1"/>
  <c r="F27" i="5" a="1"/>
  <c r="F27" i="5" s="1"/>
  <c r="G29" i="4"/>
  <c r="G28" i="4"/>
  <c r="G17" i="4"/>
  <c r="G16" i="4"/>
  <c r="G6" i="4"/>
  <c r="G28" i="3" a="1"/>
  <c r="G28" i="3" s="1"/>
  <c r="H28" i="3" a="1"/>
  <c r="H28" i="3" s="1"/>
  <c r="I28" i="3" a="1"/>
  <c r="I28" i="3" s="1"/>
  <c r="F28" i="3" a="1"/>
  <c r="F28" i="3" s="1"/>
  <c r="G29" i="2"/>
  <c r="G28" i="2"/>
  <c r="G17" i="2"/>
  <c r="G16" i="2"/>
  <c r="G5" i="2"/>
  <c r="F34" i="8" l="1"/>
  <c r="G9" i="8"/>
  <c r="E34" i="8"/>
  <c r="G21" i="8"/>
  <c r="G8" i="8"/>
  <c r="G15" i="8"/>
  <c r="G31" i="8"/>
  <c r="G7" i="8"/>
  <c r="G27" i="8"/>
  <c r="D34" i="8"/>
  <c r="G26" i="8"/>
  <c r="G14" i="8"/>
  <c r="G24" i="8"/>
  <c r="G12" i="8"/>
  <c r="G22" i="8"/>
  <c r="G10" i="8"/>
  <c r="G25" i="8"/>
  <c r="G13" i="8"/>
  <c r="G23" i="8"/>
  <c r="G11" i="8"/>
  <c r="G33" i="8"/>
  <c r="G3" i="8"/>
  <c r="C34" i="8"/>
  <c r="C4" i="6"/>
  <c r="F27" i="6"/>
  <c r="F15" i="6"/>
  <c r="G12" i="4"/>
  <c r="F26" i="6"/>
  <c r="F14" i="6"/>
  <c r="F34" i="4"/>
  <c r="G13" i="4"/>
  <c r="F25" i="6"/>
  <c r="F13" i="6"/>
  <c r="G20" i="4"/>
  <c r="G8" i="4"/>
  <c r="F24" i="6"/>
  <c r="F12" i="6"/>
  <c r="E34" i="4"/>
  <c r="E27" i="6"/>
  <c r="G24" i="4"/>
  <c r="G23" i="4"/>
  <c r="G11" i="4"/>
  <c r="E13" i="6"/>
  <c r="G19" i="4"/>
  <c r="J27" i="5" s="1" a="1"/>
  <c r="J27" i="5" s="1"/>
  <c r="E24" i="6"/>
  <c r="E12" i="6"/>
  <c r="E3" i="6"/>
  <c r="G27" i="4"/>
  <c r="G15" i="4"/>
  <c r="D34" i="4"/>
  <c r="G26" i="4"/>
  <c r="G14" i="4"/>
  <c r="G25" i="4"/>
  <c r="D27" i="6"/>
  <c r="D15" i="6"/>
  <c r="G30" i="4"/>
  <c r="D25" i="6"/>
  <c r="D13" i="6"/>
  <c r="G22" i="4"/>
  <c r="G10" i="4"/>
  <c r="D24" i="6"/>
  <c r="D12" i="6"/>
  <c r="G33" i="4"/>
  <c r="G21" i="4"/>
  <c r="G9" i="4"/>
  <c r="D3" i="6"/>
  <c r="C34" i="4"/>
  <c r="G31" i="4"/>
  <c r="C8" i="6"/>
  <c r="G32" i="4"/>
  <c r="C26" i="6"/>
  <c r="C14" i="6"/>
  <c r="C25" i="6"/>
  <c r="C13" i="6"/>
  <c r="C24" i="6"/>
  <c r="C12" i="6"/>
  <c r="G3" i="4"/>
  <c r="F34" i="2"/>
  <c r="G10" i="2"/>
  <c r="G31" i="2"/>
  <c r="G19" i="2"/>
  <c r="G7" i="2"/>
  <c r="G21" i="2"/>
  <c r="F3" i="6"/>
  <c r="G32" i="2"/>
  <c r="G33" i="2"/>
  <c r="E21" i="6"/>
  <c r="G23" i="2"/>
  <c r="G22" i="2"/>
  <c r="E34" i="2"/>
  <c r="G27" i="2"/>
  <c r="G15" i="2"/>
  <c r="D23" i="6"/>
  <c r="D34" i="2"/>
  <c r="G3" i="2"/>
  <c r="G13" i="2"/>
  <c r="G25" i="2"/>
  <c r="C27" i="6"/>
  <c r="C15" i="6"/>
  <c r="G11" i="2"/>
  <c r="G12" i="2"/>
  <c r="G24" i="2"/>
  <c r="G14" i="2"/>
  <c r="G26" i="2"/>
  <c r="C3" i="6"/>
  <c r="G4" i="2"/>
  <c r="C34" i="2"/>
  <c r="C34" i="6" s="1"/>
  <c r="G34" i="8" l="1"/>
  <c r="G34" i="4"/>
  <c r="G34" i="2"/>
  <c r="J27" i="7" l="1" a="1"/>
  <c r="J27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<sst xmlns="http://schemas.openxmlformats.org/spreadsheetml/2006/main" count="458" uniqueCount="97">
  <si>
    <t>DATA</t>
  </si>
  <si>
    <t>Bruna Guimarães Pereira</t>
  </si>
  <si>
    <t>Ravena Alves Galvão</t>
  </si>
  <si>
    <t>Silvana Gomes Santana</t>
  </si>
  <si>
    <t>Thaynara Silva da Luz</t>
  </si>
  <si>
    <t>TOTAL</t>
  </si>
  <si>
    <t>DIA</t>
  </si>
  <si>
    <t>Data Criação</t>
  </si>
  <si>
    <t>Desconto</t>
  </si>
  <si>
    <t>Total Líquido</t>
  </si>
  <si>
    <t>Total Frete: 0,00</t>
  </si>
  <si>
    <t>Total Cancelado: 0,00</t>
  </si>
  <si>
    <t>Total Comissão: 0,00</t>
  </si>
  <si>
    <t>Total Vales: 0,00</t>
  </si>
  <si>
    <t>Itens: 33</t>
  </si>
  <si>
    <t>Francisca Mayara Alves Gonçalves</t>
  </si>
  <si>
    <t>Total Líquido: 187.173,63</t>
  </si>
  <si>
    <t>Ticket Médio: R$521,38</t>
  </si>
  <si>
    <t>Itens: 359</t>
  </si>
  <si>
    <t>Jorlucia Feitosa Galvão Campos</t>
  </si>
  <si>
    <t>Total Descontos: 0,00</t>
  </si>
  <si>
    <t>Total Líquido: 6.089,00</t>
  </si>
  <si>
    <t>Ticket Médio: R$1.014,83</t>
  </si>
  <si>
    <t>Itens: 6</t>
  </si>
  <si>
    <t>Total Líquido: 30.316,74</t>
  </si>
  <si>
    <t>Ticket Médio: R$659,06</t>
  </si>
  <si>
    <t>Itens: 46</t>
  </si>
  <si>
    <t>Total Líquido: 1.421,50</t>
  </si>
  <si>
    <t>Ticket Médio: R$473,83</t>
  </si>
  <si>
    <t>Itens: 3</t>
  </si>
  <si>
    <t>Total Líquido: 3.258,02</t>
  </si>
  <si>
    <t>Ticket Médio: R$296,18</t>
  </si>
  <si>
    <t>Itens: 11</t>
  </si>
  <si>
    <t>Total Bruto: 240.106,54</t>
  </si>
  <si>
    <t>Total Líquido: 234.923,75</t>
  </si>
  <si>
    <t>Ticket Médio: R$512,93</t>
  </si>
  <si>
    <t>Itens: 458</t>
  </si>
  <si>
    <t>Julho/2024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</si>
  <si>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</si>
  <si>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</si>
  <si>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</si>
  <si>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</si>
  <si>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</si>
  <si>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</si>
  <si>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</si>
  <si>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</si>
  <si>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</si>
  <si>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</si>
  <si>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</si>
  <si>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</si>
  <si>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</si>
  <si>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</si>
  <si>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</si>
  <si>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</si>
  <si>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</si>
  <si>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</si>
  <si>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</si>
  <si>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Total Descontos: 699,50</t>
  </si>
  <si>
    <t>Total Bruto: 19.736,48</t>
  </si>
  <si>
    <t>Total Líquido: 19.201,88</t>
  </si>
  <si>
    <t>Ticket Médio: R$259,48</t>
  </si>
  <si>
    <t>Itens: 74</t>
  </si>
  <si>
    <t>Total Descontos: 10,00</t>
  </si>
  <si>
    <t>Total Bruto: 848,80</t>
  </si>
  <si>
    <t>Total Líquido: 838,80</t>
  </si>
  <si>
    <t>Ticket Médio: R$279,60</t>
  </si>
  <si>
    <t>Total Descontos: 546,80</t>
  </si>
  <si>
    <t>Total Bruto: 11.275,22</t>
  </si>
  <si>
    <t>Total Líquido: 10.884,91</t>
  </si>
  <si>
    <t>Ticket Médio: R$777,49</t>
  </si>
  <si>
    <t>Itens: 14</t>
  </si>
  <si>
    <t>Total Descontos: 1.183,78</t>
  </si>
  <si>
    <t>Total Bruto: 48.825,15</t>
  </si>
  <si>
    <t>Total Líquido: 47.718,27</t>
  </si>
  <si>
    <t>Ticket Médio: R$391,13</t>
  </si>
  <si>
    <t>Itens: 122</t>
  </si>
  <si>
    <t>Total Descontos: 244,00</t>
  </si>
  <si>
    <t>Total Bruto: 6.834,53</t>
  </si>
  <si>
    <t>Total Líquido: 6.590,53</t>
  </si>
  <si>
    <t>Ticket Médio: R$659,05</t>
  </si>
  <si>
    <t>Itens: 10</t>
  </si>
  <si>
    <t>Total Descontos: 487,52</t>
  </si>
  <si>
    <t>Total Bruto: 5.483,20</t>
  </si>
  <si>
    <t>Total Líquido: 4.996,10</t>
  </si>
  <si>
    <t>Ticket Médio: R$227,10</t>
  </si>
  <si>
    <t>Itens: 22</t>
  </si>
  <si>
    <t>Wellington Flores Campos</t>
  </si>
  <si>
    <t>Total Bruto: 351,00</t>
  </si>
  <si>
    <t>Total Líquido: 351,00</t>
  </si>
  <si>
    <t>Ticket Médio: R$351,00</t>
  </si>
  <si>
    <t>Itens: 1</t>
  </si>
  <si>
    <t>Total Descontos: 3.171,60</t>
  </si>
  <si>
    <t>Total Bruto: 93.354,38</t>
  </si>
  <si>
    <t>Total Líquido: 90.581,49</t>
  </si>
  <si>
    <t>Ticket Médio: R$368,22</t>
  </si>
  <si>
    <t>Itens: 246</t>
  </si>
  <si>
    <t>Total Acréscimos: 424,14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</si>
</sst>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1" fillId="2" borderId="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2" fillId="3" borderId="0" xfId="0" applyFont="1" applyFill="1"/>
    <xf numFmtId="164" fontId="0" fillId="0" borderId="0" xfId="0" applyNumberFormat="1"/>
    <xf numFmtId="164" fontId="4" fillId="0" borderId="0" xfId="0" applyNumberFormat="1" applyFont="1"/>
    <xf numFmtId="164" fontId="5" fillId="0" borderId="0" xfId="0" applyNumberFormat="1" applyFont="1"/>
    <xf numFmtId="4" fontId="0" fillId="0" borderId="0" xfId="0" applyNumberFormat="1"/>
    <xf numFmtId="0" fontId="0" fillId="0" borderId="0" xfId="0" applyNumberFormat="1"/>
    <xf numFmtId="164" fontId="7" fillId="0" borderId="0" xfId="0" applyNumberFormat="1" applyFont="1"/>
    <xf numFmtId="0" fontId="0" fillId="0" borderId="4" xfId="0" applyBorder="1"/>
    <xf numFmtId="164" fontId="0" fillId="0" borderId="4" xfId="0" applyNumberFormat="1" applyBorder="1"/>
    <xf numFmtId="0" fontId="0" fillId="4" borderId="4" xfId="0" applyFill="1" applyBorder="1"/>
    <xf numFmtId="164" fontId="0" fillId="4" borderId="4" xfId="0" applyNumberForma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protection locked="1" hidden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1" formatCode="dd/mmm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1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protection locked="1" hidden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1" formatCode="dd/mmm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1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R$&quot;\ #,##0.00"/>
      <fill>
        <patternFill patternType="none">
          <fgColor indexed="64"/>
          <bgColor indexed="65"/>
        </patternFill>
      </fill>
      <protection locked="1" hidden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21" formatCode="dd/mmm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1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numFmt numFmtId="21" formatCode="dd/mmm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TOTAL</a:t>
            </a:r>
            <a:r>
              <a:rPr lang="pt-BR" baseline="0"/>
              <a:t> DE VENDAS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TT_VENDAS_GRAF!$F$27:$J$27</c:f>
              <c:strCache>
                <c:ptCount val="5"/>
                <c:pt idx="0">
                  <c:v>Bruna Guimarães Pereira</c:v>
                </c:pt>
                <c:pt idx="1">
                  <c:v>Ravena Alves Galvão</c:v>
                </c:pt>
                <c:pt idx="2">
                  <c:v>Silvana Gomes Santana</c:v>
                </c:pt>
                <c:pt idx="3">
                  <c:v>Thaynara Silva da Luz</c:v>
                </c:pt>
                <c:pt idx="4">
                  <c:v>TOTAL</c:v>
                </c:pt>
              </c:strCache>
            </c:strRef>
          </c:cat>
          <c:val>
            <c:numRef>
              <c:f>TT_VENDAS_GRAF!$F$28:$J$28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1-42DB-9F20-E9BE6E512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131791"/>
        <c:axId val="1998121391"/>
      </c:barChart>
      <c:catAx>
        <c:axId val="199813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121391"/>
        <c:crosses val="autoZero"/>
        <c:auto val="1"/>
        <c:lblAlgn val="ctr"/>
        <c:lblOffset val="100"/>
        <c:noMultiLvlLbl val="0"/>
      </c:catAx>
      <c:valAx>
        <c:axId val="199812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13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/>
    </a:solidFill>
    <a:ln w="12700" cap="flat" cmpd="sng" algn="ctr">
      <a:solidFill>
        <a:schemeClr val="dk1">
          <a:shade val="50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LIQUIDO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TT_LIQUIDO_GRAFO!$F$26:$J$26</c:f>
              <c:strCache>
                <c:ptCount val="5"/>
                <c:pt idx="0">
                  <c:v>Bruna Guimarães Pereira</c:v>
                </c:pt>
                <c:pt idx="1">
                  <c:v>Ravena Alves Galvão</c:v>
                </c:pt>
                <c:pt idx="2">
                  <c:v>Silvana Gomes Santana</c:v>
                </c:pt>
                <c:pt idx="3">
                  <c:v>Thaynara Silva da Luz</c:v>
                </c:pt>
                <c:pt idx="4">
                  <c:v>TOTAL</c:v>
                </c:pt>
              </c:strCache>
            </c:strRef>
          </c:cat>
          <c:val>
            <c:numRef>
              <c:f>TT_LIQUIDO_GRAFO!$F$27:$J$27</c:f>
              <c:numCache>
                <c:formatCode>"R$"\ #,##0.00</c:formatCode>
                <c:ptCount val="5"/>
                <c:pt idx="0">
                  <c:v>512.29999999999995</c:v>
                </c:pt>
                <c:pt idx="1">
                  <c:v>4029.9</c:v>
                </c:pt>
                <c:pt idx="2">
                  <c:v>0</c:v>
                </c:pt>
                <c:pt idx="3">
                  <c:v>840.64</c:v>
                </c:pt>
                <c:pt idx="4">
                  <c:v>5382.84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E-408F-B2C2-69103E3F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550735"/>
        <c:axId val="305556143"/>
      </c:barChart>
      <c:catAx>
        <c:axId val="30555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556143"/>
        <c:crosses val="autoZero"/>
        <c:auto val="1"/>
        <c:lblAlgn val="ctr"/>
        <c:lblOffset val="100"/>
        <c:noMultiLvlLbl val="0"/>
      </c:catAx>
      <c:valAx>
        <c:axId val="30555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55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/>
    </a:solidFill>
    <a:ln w="12700" cap="flat" cmpd="sng" algn="ctr">
      <a:solidFill>
        <a:schemeClr val="dk1">
          <a:shade val="50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TICKET 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TKT_MEDIO_GRAF!$F$26:$J$26</c:f>
              <c:strCache>
                <c:ptCount val="5"/>
                <c:pt idx="0">
                  <c:v>Bruna Guimarães Pereira</c:v>
                </c:pt>
                <c:pt idx="1">
                  <c:v>Ravena Alves Galvão</c:v>
                </c:pt>
                <c:pt idx="2">
                  <c:v>Silvana Gomes Santana</c:v>
                </c:pt>
                <c:pt idx="3">
                  <c:v>Thaynara Silva da Luz</c:v>
                </c:pt>
                <c:pt idx="4">
                  <c:v>TOTAL</c:v>
                </c:pt>
              </c:strCache>
            </c:strRef>
          </c:cat>
          <c:val>
            <c:numRef>
              <c:f>TKT_MEDIO_GRAF!$F$27:$J$27</c:f>
              <c:numCache>
                <c:formatCode>"R$"\ #,##0.00</c:formatCode>
                <c:ptCount val="5"/>
                <c:pt idx="0">
                  <c:v>229.81666666666669</c:v>
                </c:pt>
                <c:pt idx="1">
                  <c:v>264.21428571428572</c:v>
                </c:pt>
                <c:pt idx="2">
                  <c:v>0</c:v>
                </c:pt>
                <c:pt idx="3">
                  <c:v>124.78</c:v>
                </c:pt>
                <c:pt idx="4">
                  <c:v>231.864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9-4C79-8C17-964682386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572783"/>
        <c:axId val="305573199"/>
      </c:barChart>
      <c:catAx>
        <c:axId val="30557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573199"/>
        <c:crosses val="autoZero"/>
        <c:auto val="1"/>
        <c:lblAlgn val="ctr"/>
        <c:lblOffset val="100"/>
        <c:noMultiLvlLbl val="0"/>
      </c:catAx>
      <c:valAx>
        <c:axId val="30557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57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/>
    </a:solidFill>
    <a:ln w="12700" cap="flat" cmpd="sng" algn="ctr">
      <a:solidFill>
        <a:schemeClr val="dk1">
          <a:shade val="50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DESCONTO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DESCONTO_GRAF!$F$27:$J$27</c:f>
              <c:strCache>
                <c:ptCount val="5"/>
                <c:pt idx="0">
                  <c:v>Bruna Guimarães Pereira</c:v>
                </c:pt>
                <c:pt idx="1">
                  <c:v>Ravena Alves Galvão</c:v>
                </c:pt>
                <c:pt idx="2">
                  <c:v>Silvana Gomes Santana</c:v>
                </c:pt>
                <c:pt idx="3">
                  <c:v>Thaynara Silva da Luz</c:v>
                </c:pt>
                <c:pt idx="4">
                  <c:v>TOTAL</c:v>
                </c:pt>
              </c:strCache>
            </c:strRef>
          </c:cat>
          <c:val>
            <c:numRef>
              <c:f>DESCONTO_GRAF!$F$28:$J$28</c:f>
              <c:numCache>
                <c:formatCode>"R$"\ #,##0.00</c:formatCode>
                <c:ptCount val="5"/>
                <c:pt idx="0">
                  <c:v>67.010000000000005</c:v>
                </c:pt>
                <c:pt idx="1">
                  <c:v>203.9</c:v>
                </c:pt>
                <c:pt idx="2">
                  <c:v>7</c:v>
                </c:pt>
                <c:pt idx="3">
                  <c:v>0</c:v>
                </c:pt>
                <c:pt idx="4">
                  <c:v>277.91000000000003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0-4030-ADB6-1D41CD412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581103"/>
        <c:axId val="305577359"/>
      </c:barChart>
      <c:catAx>
        <c:axId val="30558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577359"/>
        <c:crosses val="autoZero"/>
        <c:auto val="1"/>
        <c:lblAlgn val="ctr"/>
        <c:lblOffset val="100"/>
        <c:noMultiLvlLbl val="0"/>
      </c:catAx>
      <c:valAx>
        <c:axId val="30557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558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/>
    </a:solidFill>
    <a:ln w="12700" cap="flat" cmpd="sng" algn="ctr">
      <a:solidFill>
        <a:schemeClr val="dk1">
          <a:shade val="50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6" fmlaLink="$E$28" fmlaRange="TT_VENDAS_TAB!$B$3:$B$34" noThreeD="1" sel="14" val="0"/>
</file>

<file path=xl/ctrlProps/ctrlProp2.xml><?xml version="1.0" encoding="utf-8"?>
<formControlPr xmlns="http://schemas.microsoft.com/office/spreadsheetml/2009/9/main" objectType="List" dx="26" fmlaLink="$E$27" fmlaRange="TT_LIQUIDO_TAB!$B$3:$B$34" noThreeD="1" sel="3" val="0"/>
</file>

<file path=xl/ctrlProps/ctrlProp3.xml><?xml version="1.0" encoding="utf-8"?>
<formControlPr xmlns="http://schemas.microsoft.com/office/spreadsheetml/2009/9/main" objectType="List" dx="26" fmlaLink="$E$27" fmlaRange="TKT_MEDIO_TAB!$B$3:$B$34" noThreeD="1" sel="6" val="0"/>
</file>

<file path=xl/ctrlProps/ctrlProp4.xml><?xml version="1.0" encoding="utf-8"?>
<formControlPr xmlns="http://schemas.microsoft.com/office/spreadsheetml/2009/9/main" objectType="List" dx="26" fmlaLink="$E$28" fmlaRange="DESCONTO_TAB!$B$3:$B$34" noThreeD="1" sel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45720</xdr:colOff>
          <xdr:row>0</xdr:row>
          <xdr:rowOff>38100</xdr:rowOff>
        </xdr:from>
        <xdr:to>
          <xdr:col>1</xdr:col>
          <xdr:colOff>190500</xdr:colOff>
          <xdr:row>26</xdr:row>
          <xdr:rowOff>15240</xdr:rowOff>
        </xdr:to>
        <xdr:sp macro="" textlink="">
          <xdr:nvSpPr>
            <xdr:cNvPr id="2049" name="List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312420</xdr:colOff>
      <xdr:row>0</xdr:row>
      <xdr:rowOff>30480</xdr:rowOff>
    </xdr:from>
    <xdr:to>
      <xdr:col>11</xdr:col>
      <xdr:colOff>289560</xdr:colOff>
      <xdr:row>25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38100</xdr:rowOff>
        </xdr:from>
        <xdr:to>
          <xdr:col>1</xdr:col>
          <xdr:colOff>541020</xdr:colOff>
          <xdr:row>33</xdr:row>
          <xdr:rowOff>121920</xdr:rowOff>
        </xdr:to>
        <xdr:sp macro="" textlink="">
          <xdr:nvSpPr>
            <xdr:cNvPr id="3073" name="List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30480</xdr:colOff>
      <xdr:row>0</xdr:row>
      <xdr:rowOff>30480</xdr:rowOff>
    </xdr:from>
    <xdr:to>
      <xdr:col>14</xdr:col>
      <xdr:colOff>182880</xdr:colOff>
      <xdr:row>24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</xdr:colOff>
          <xdr:row>0</xdr:row>
          <xdr:rowOff>45720</xdr:rowOff>
        </xdr:from>
        <xdr:to>
          <xdr:col>1</xdr:col>
          <xdr:colOff>563880</xdr:colOff>
          <xdr:row>26</xdr:row>
          <xdr:rowOff>114300</xdr:rowOff>
        </xdr:to>
        <xdr:sp macro="" textlink="">
          <xdr:nvSpPr>
            <xdr:cNvPr id="5121" name="List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7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91440</xdr:colOff>
      <xdr:row>0</xdr:row>
      <xdr:rowOff>41910</xdr:rowOff>
    </xdr:from>
    <xdr:to>
      <xdr:col>15</xdr:col>
      <xdr:colOff>152400</xdr:colOff>
      <xdr:row>24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</xdr:colOff>
          <xdr:row>0</xdr:row>
          <xdr:rowOff>38100</xdr:rowOff>
        </xdr:from>
        <xdr:to>
          <xdr:col>1</xdr:col>
          <xdr:colOff>304800</xdr:colOff>
          <xdr:row>26</xdr:row>
          <xdr:rowOff>106680</xdr:rowOff>
        </xdr:to>
        <xdr:sp macro="" textlink="">
          <xdr:nvSpPr>
            <xdr:cNvPr id="7170" name="List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8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411480</xdr:colOff>
      <xdr:row>0</xdr:row>
      <xdr:rowOff>41910</xdr:rowOff>
    </xdr:from>
    <xdr:to>
      <xdr:col>12</xdr:col>
      <xdr:colOff>205740</xdr:colOff>
      <xdr:row>25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F5BD1-4FEF-4747-A55D-10DC7990ABA2}" name="QTD_VENDAS_TABELAS" displayName="QTD_VENDAS_TABELAS" ref="B2:G34" totalsRowShown="0" headerRowDxfId="23">
  <autoFilter ref="B2:G34" xr:uid="{170F5BD1-4FEF-4747-A55D-10DC7990ABA2}"/>
  <tableColumns count="6">
    <tableColumn id="1" xr3:uid="{25EF79ED-4CC0-49FD-81E0-E5BC8969429B}" name="DATA" dataDxfId="22"/>
    <tableColumn id="2" xr3:uid="{C28478A5-DF3C-40E0-8008-BD327212AB02}" name="Bruna Guimarães Pereira"/>
    <tableColumn id="3" xr3:uid="{DDBAA972-593A-4FEA-BB54-02E378D6FEA7}" name="Ravena Alves Galvão"/>
    <tableColumn id="4" xr3:uid="{91E6FFC5-C2AE-4A0E-9B4F-8466E93DA77E}" name="Silvana Gomes Santana"/>
    <tableColumn id="5" xr3:uid="{B7C88B9F-54B5-4386-9276-194661F0BC0C}" name="Thaynara Silva da Luz"/>
    <tableColumn id="6" xr3:uid="{34464D43-BC2D-4AB3-B1A0-8693A2C55238}" name="TOTAL" dataDxfId="2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00540A-4D3E-4C7F-9F77-B22EFDA3D0A6}" name="TT_LIQUIDO_TAB" displayName="TT_LIQUIDO_TAB" ref="B2:G34" totalsRowShown="0" headerRowDxfId="20">
  <autoFilter ref="B2:G34" xr:uid="{9800540A-4D3E-4C7F-9F77-B22EFDA3D0A6}"/>
  <tableColumns count="6">
    <tableColumn id="1" xr3:uid="{4EE9AB08-975B-4538-91D5-DF3A1894B57A}" name="DATA" dataDxfId="19"/>
    <tableColumn id="2" xr3:uid="{0DF38C09-3567-47E6-B793-40A0D0FA2527}" name="Bruna Guimarães Pereira" dataDxfId="18"/>
    <tableColumn id="3" xr3:uid="{8EFE2FFB-BFE9-4ADB-8162-A58C45E5AEC8}" name="Ravena Alves Galvão" dataDxfId="17"/>
    <tableColumn id="4" xr3:uid="{E5EF57EE-D6C7-4238-894E-12D4BB56AE73}" name="Silvana Gomes Santana" dataDxfId="16"/>
    <tableColumn id="5" xr3:uid="{6E43EBAE-F46E-45E9-BD9F-4C416B33AB5B}" name="Thaynara Silva da Luz" dataDxfId="15"/>
    <tableColumn id="6" xr3:uid="{023A35C9-A0F1-403A-A472-70605BDD0CA1}" name="TOTAL" dataDxfId="1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DCB6F5-70F2-4EE0-9135-E2A1528F976A}" name="DESCONTO_TAB" displayName="DESCONTO_TAB" ref="B2:G34" totalsRowShown="0" headerRowDxfId="13">
  <autoFilter ref="B2:G34" xr:uid="{3EDCB6F5-70F2-4EE0-9135-E2A1528F976A}"/>
  <tableColumns count="6">
    <tableColumn id="1" xr3:uid="{FF6FC248-F626-4749-AA10-740866CA6EF0}" name="DATA" dataDxfId="12"/>
    <tableColumn id="2" xr3:uid="{F178EEF8-2B78-49CB-BE6B-3A6875258900}" name="Bruna Guimarães Pereira" dataDxfId="11"/>
    <tableColumn id="3" xr3:uid="{BA907147-EFD4-4BB2-B9D7-72F1AD3A62CA}" name="Ravena Alves Galvão" dataDxfId="10"/>
    <tableColumn id="4" xr3:uid="{D573605B-B58B-45B7-82CA-CC9D3BB237E4}" name="Silvana Gomes Santana" dataDxfId="9"/>
    <tableColumn id="5" xr3:uid="{4B60C833-6FB9-42C2-841E-D62E960492FD}" name="Thaynara Silva da Luz" dataDxfId="8"/>
    <tableColumn id="6" xr3:uid="{62560A0E-45AC-44C8-87CF-BF8396D546DC}" name="TOTAL" dataDxfId="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5BA9DA-04E0-4382-AA0B-5AF7DED08817}" name="TKT_MEDIO_TAB" displayName="TKT_MEDIO_TAB" ref="B2:G34" totalsRowShown="0" headerRowDxfId="6">
  <autoFilter ref="B2:G34" xr:uid="{1E5BA9DA-04E0-4382-AA0B-5AF7DED08817}"/>
  <tableColumns count="6">
    <tableColumn id="1" xr3:uid="{C7D3E941-DB69-443B-A3A0-0673BDD9FB35}" name="DATA" dataDxfId="5"/>
    <tableColumn id="2" xr3:uid="{40FB4B5A-6D59-4893-9376-8694C1550DC3}" name="Bruna Guimarães Pereira" dataDxfId="4">
      <calculatedColumnFormula>IFERROR(TT_LIQUIDO_TAB[[#This Row],[Bruna Guimarães Pereira]]/QTD_VENDAS_TABELAS[[#This Row],[Bruna Guimarães Pereira]],0)</calculatedColumnFormula>
    </tableColumn>
    <tableColumn id="3" xr3:uid="{5256C57C-0756-42C9-8F03-840BFBF2C8A2}" name="Ravena Alves Galvão" dataDxfId="3"/>
    <tableColumn id="4" xr3:uid="{71760C40-330E-4733-9DA4-C7CE90288D35}" name="Silvana Gomes Santana" dataDxfId="2"/>
    <tableColumn id="5" xr3:uid="{4C6DB0B7-FF4F-4437-87CB-DE5186C1AFFE}" name="Thaynara Silva da Luz" dataDxfId="1"/>
    <tableColumn id="6" xr3:uid="{20313DAD-550C-48F8-B4BD-87326CD5CAD9}" name="TOTAL" dataDxfId="0">
      <calculatedColumnFormula>IFERROR(TT_LIQUIDO_TAB[[#This Row],[TOTAL]]/QTD_VENDAS_TABELAS[[#This Row],[TOTAL]],0)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5D53-82D3-4273-BE14-D2B549FBC8C9}">
  <dimension ref="A2:J480"/>
  <sheetViews>
    <sheetView topLeftCell="A41" workbookViewId="0">
      <selection activeCell="L249" sqref="L249"/>
    </sheetView>
  </sheetViews>
  <sheetFormatPr defaultRowHeight="14.4" x14ac:dyDescent="0.3"/>
  <cols>
    <col min="1" max="3" width="19.44140625" customWidth="1"/>
  </cols>
  <sheetData>
    <row r="2" spans="1:3" x14ac:dyDescent="0.3">
      <c r="A2" s="21" t="s">
        <v>37</v>
      </c>
      <c r="B2" s="21"/>
      <c r="C2" s="21"/>
    </row>
    <row r="3" spans="1:3" x14ac:dyDescent="0.3">
      <c r="A3" s="20" t="s">
        <v>1</v>
      </c>
      <c r="B3" s="20"/>
      <c r="C3" s="20"/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38</v>
      </c>
      <c r="B5" s="14">
        <v>24.48</v>
      </c>
      <c r="C5" s="14">
        <v>188.52</v>
      </c>
    </row>
    <row r="6" spans="1:3" x14ac:dyDescent="0.3">
      <c r="A6" t="s">
        <v>38</v>
      </c>
      <c r="B6" s="14">
        <v>33.17</v>
      </c>
      <c r="C6" s="14">
        <v>244.83</v>
      </c>
    </row>
    <row r="7" spans="1:3" x14ac:dyDescent="0.3">
      <c r="A7" t="s">
        <v>38</v>
      </c>
      <c r="B7" s="14">
        <v>11</v>
      </c>
      <c r="C7" s="14">
        <v>88</v>
      </c>
    </row>
    <row r="8" spans="1:3" x14ac:dyDescent="0.3">
      <c r="A8" t="s">
        <v>39</v>
      </c>
      <c r="B8" s="14">
        <v>0</v>
      </c>
      <c r="C8" s="14">
        <v>129</v>
      </c>
    </row>
    <row r="9" spans="1:3" x14ac:dyDescent="0.3">
      <c r="A9" t="s">
        <v>39</v>
      </c>
      <c r="B9" s="14">
        <v>0</v>
      </c>
      <c r="C9" s="14">
        <v>75</v>
      </c>
    </row>
    <row r="10" spans="1:3" x14ac:dyDescent="0.3">
      <c r="A10" t="s">
        <v>40</v>
      </c>
      <c r="B10" s="14">
        <v>1</v>
      </c>
      <c r="C10" s="14">
        <v>142</v>
      </c>
    </row>
    <row r="11" spans="1:3" x14ac:dyDescent="0.3">
      <c r="A11" t="s">
        <v>40</v>
      </c>
      <c r="B11" s="14">
        <v>0</v>
      </c>
      <c r="C11" s="14">
        <v>29</v>
      </c>
    </row>
    <row r="12" spans="1:3" x14ac:dyDescent="0.3">
      <c r="A12" t="s">
        <v>41</v>
      </c>
      <c r="B12" s="14">
        <v>11.9</v>
      </c>
      <c r="C12" s="14">
        <v>154.1</v>
      </c>
    </row>
    <row r="13" spans="1:3" x14ac:dyDescent="0.3">
      <c r="A13" t="s">
        <v>41</v>
      </c>
      <c r="B13" s="14">
        <v>9.3000000000000007</v>
      </c>
      <c r="C13" s="14">
        <v>83.7</v>
      </c>
    </row>
    <row r="14" spans="1:3" x14ac:dyDescent="0.3">
      <c r="A14" t="s">
        <v>41</v>
      </c>
      <c r="B14" s="14">
        <v>13.8</v>
      </c>
      <c r="C14" s="14">
        <v>55.2</v>
      </c>
    </row>
    <row r="15" spans="1:3" x14ac:dyDescent="0.3">
      <c r="A15" t="s">
        <v>41</v>
      </c>
      <c r="B15" s="14">
        <v>1</v>
      </c>
      <c r="C15" s="14">
        <v>38</v>
      </c>
    </row>
    <row r="16" spans="1:3" x14ac:dyDescent="0.3">
      <c r="A16" t="s">
        <v>42</v>
      </c>
      <c r="B16" s="14">
        <v>0</v>
      </c>
      <c r="C16" s="14">
        <v>89.9</v>
      </c>
    </row>
    <row r="17" spans="1:3" x14ac:dyDescent="0.3">
      <c r="A17" t="s">
        <v>43</v>
      </c>
      <c r="B17" s="14">
        <v>1</v>
      </c>
      <c r="C17" s="14">
        <v>355</v>
      </c>
    </row>
    <row r="18" spans="1:3" x14ac:dyDescent="0.3">
      <c r="A18" t="s">
        <v>43</v>
      </c>
      <c r="B18" s="14">
        <v>15.4</v>
      </c>
      <c r="C18" s="14">
        <v>128.6</v>
      </c>
    </row>
    <row r="19" spans="1:3" x14ac:dyDescent="0.3">
      <c r="A19" t="s">
        <v>44</v>
      </c>
      <c r="B19" s="14">
        <v>10</v>
      </c>
      <c r="C19" s="14">
        <v>120</v>
      </c>
    </row>
    <row r="20" spans="1:3" x14ac:dyDescent="0.3">
      <c r="A20" t="s">
        <v>44</v>
      </c>
      <c r="B20" s="14">
        <v>15.1</v>
      </c>
      <c r="C20" s="14">
        <v>134.80000000000001</v>
      </c>
    </row>
    <row r="21" spans="1:3" x14ac:dyDescent="0.3">
      <c r="A21" t="s">
        <v>44</v>
      </c>
      <c r="B21" s="14">
        <v>0</v>
      </c>
      <c r="C21" s="14">
        <v>525</v>
      </c>
    </row>
    <row r="22" spans="1:3" x14ac:dyDescent="0.3">
      <c r="A22" t="s">
        <v>44</v>
      </c>
      <c r="B22" s="14">
        <v>0</v>
      </c>
      <c r="C22" s="14">
        <v>125</v>
      </c>
    </row>
    <row r="23" spans="1:3" x14ac:dyDescent="0.3">
      <c r="A23" t="s">
        <v>45</v>
      </c>
      <c r="B23" s="14">
        <v>5</v>
      </c>
      <c r="C23" s="14">
        <v>556</v>
      </c>
    </row>
    <row r="24" spans="1:3" x14ac:dyDescent="0.3">
      <c r="A24" t="s">
        <v>45</v>
      </c>
      <c r="B24" s="14">
        <v>0</v>
      </c>
      <c r="C24" s="14">
        <v>249</v>
      </c>
    </row>
    <row r="25" spans="1:3" x14ac:dyDescent="0.3">
      <c r="A25" t="s">
        <v>45</v>
      </c>
      <c r="B25" s="14">
        <v>58.9</v>
      </c>
      <c r="C25" s="14">
        <v>530.1</v>
      </c>
    </row>
    <row r="26" spans="1:3" x14ac:dyDescent="0.3">
      <c r="A26" t="s">
        <v>45</v>
      </c>
      <c r="B26" s="14">
        <v>0</v>
      </c>
      <c r="C26" s="14">
        <v>109</v>
      </c>
    </row>
    <row r="27" spans="1:3" x14ac:dyDescent="0.3">
      <c r="A27" t="s">
        <v>46</v>
      </c>
      <c r="B27" s="14">
        <v>0</v>
      </c>
      <c r="C27" s="14">
        <v>184</v>
      </c>
    </row>
    <row r="28" spans="1:3" x14ac:dyDescent="0.3">
      <c r="A28" t="s">
        <v>46</v>
      </c>
      <c r="B28" s="14">
        <v>29</v>
      </c>
      <c r="C28" s="14">
        <v>245</v>
      </c>
    </row>
    <row r="29" spans="1:3" x14ac:dyDescent="0.3">
      <c r="A29" t="s">
        <v>46</v>
      </c>
      <c r="B29" s="14">
        <v>0</v>
      </c>
      <c r="C29" s="14">
        <v>230</v>
      </c>
    </row>
    <row r="30" spans="1:3" x14ac:dyDescent="0.3">
      <c r="A30" t="s">
        <v>46</v>
      </c>
      <c r="B30" s="14">
        <v>34.4</v>
      </c>
      <c r="C30" s="14">
        <v>309.60000000000002</v>
      </c>
    </row>
    <row r="31" spans="1:3" x14ac:dyDescent="0.3">
      <c r="A31" t="s">
        <v>46</v>
      </c>
      <c r="B31" s="14">
        <v>0</v>
      </c>
      <c r="C31" s="14">
        <v>43</v>
      </c>
    </row>
    <row r="32" spans="1:3" x14ac:dyDescent="0.3">
      <c r="A32" t="s">
        <v>46</v>
      </c>
      <c r="B32" s="14">
        <v>0</v>
      </c>
      <c r="C32" s="14">
        <v>402</v>
      </c>
    </row>
    <row r="33" spans="1:10" x14ac:dyDescent="0.3">
      <c r="A33" t="s">
        <v>47</v>
      </c>
      <c r="B33" s="14">
        <v>0</v>
      </c>
      <c r="C33" s="14">
        <v>79</v>
      </c>
    </row>
    <row r="34" spans="1:10" x14ac:dyDescent="0.3">
      <c r="A34" t="s">
        <v>47</v>
      </c>
      <c r="B34" s="14">
        <v>0</v>
      </c>
      <c r="C34" s="14">
        <v>68</v>
      </c>
    </row>
    <row r="35" spans="1:10" x14ac:dyDescent="0.3">
      <c r="A35" t="s">
        <v>48</v>
      </c>
      <c r="B35" s="14">
        <v>0</v>
      </c>
      <c r="C35" s="14">
        <v>65</v>
      </c>
    </row>
    <row r="36" spans="1:10" x14ac:dyDescent="0.3">
      <c r="A36" t="s">
        <v>48</v>
      </c>
      <c r="B36" s="14">
        <v>67.010000000000005</v>
      </c>
      <c r="C36" s="13">
        <v>1648.08</v>
      </c>
    </row>
    <row r="37" spans="1:10" x14ac:dyDescent="0.3">
      <c r="A37" t="s">
        <v>48</v>
      </c>
      <c r="B37" s="14">
        <v>0</v>
      </c>
      <c r="C37" s="14">
        <v>139</v>
      </c>
    </row>
    <row r="38" spans="1:10" x14ac:dyDescent="0.3">
      <c r="A38" t="s">
        <v>48</v>
      </c>
      <c r="B38" s="14">
        <v>0</v>
      </c>
      <c r="C38" s="14">
        <v>338</v>
      </c>
      <c r="J38" t="s">
        <v>14</v>
      </c>
    </row>
    <row r="39" spans="1:10" x14ac:dyDescent="0.3">
      <c r="A39" t="s">
        <v>49</v>
      </c>
      <c r="B39" s="14">
        <v>10</v>
      </c>
      <c r="C39" s="14">
        <v>84</v>
      </c>
    </row>
    <row r="40" spans="1:10" x14ac:dyDescent="0.3">
      <c r="A40" t="s">
        <v>49</v>
      </c>
      <c r="B40" s="14">
        <v>0</v>
      </c>
      <c r="C40" s="13">
        <v>2993</v>
      </c>
    </row>
    <row r="41" spans="1:10" x14ac:dyDescent="0.3">
      <c r="A41" t="s">
        <v>49</v>
      </c>
      <c r="B41" s="14">
        <v>0</v>
      </c>
      <c r="C41" s="14">
        <v>86</v>
      </c>
    </row>
    <row r="42" spans="1:10" x14ac:dyDescent="0.3">
      <c r="A42" t="s">
        <v>50</v>
      </c>
      <c r="B42" s="14">
        <v>5</v>
      </c>
      <c r="C42" s="14">
        <v>162</v>
      </c>
    </row>
    <row r="43" spans="1:10" x14ac:dyDescent="0.3">
      <c r="A43" t="s">
        <v>50</v>
      </c>
      <c r="B43" s="14">
        <v>0</v>
      </c>
      <c r="C43" s="14">
        <v>207</v>
      </c>
    </row>
    <row r="44" spans="1:10" x14ac:dyDescent="0.3">
      <c r="A44" t="s">
        <v>50</v>
      </c>
      <c r="B44" s="14">
        <v>0</v>
      </c>
      <c r="C44" s="14">
        <v>69.900000000000006</v>
      </c>
    </row>
    <row r="45" spans="1:10" x14ac:dyDescent="0.3">
      <c r="A45" t="s">
        <v>50</v>
      </c>
      <c r="B45" s="14">
        <v>0</v>
      </c>
      <c r="C45" s="14">
        <v>116</v>
      </c>
    </row>
    <row r="46" spans="1:10" x14ac:dyDescent="0.3">
      <c r="A46" t="s">
        <v>50</v>
      </c>
      <c r="B46" s="14">
        <v>7.9</v>
      </c>
      <c r="C46" s="14">
        <v>71.099999999999994</v>
      </c>
    </row>
    <row r="47" spans="1:10" x14ac:dyDescent="0.3">
      <c r="A47" t="s">
        <v>51</v>
      </c>
      <c r="B47" s="14">
        <v>9.1</v>
      </c>
      <c r="C47" s="14">
        <v>69.900000000000006</v>
      </c>
    </row>
    <row r="48" spans="1:10" x14ac:dyDescent="0.3">
      <c r="A48" t="s">
        <v>51</v>
      </c>
      <c r="B48" s="14">
        <v>0</v>
      </c>
      <c r="C48" s="14">
        <v>520</v>
      </c>
    </row>
    <row r="49" spans="1:3" x14ac:dyDescent="0.3">
      <c r="A49" t="s">
        <v>51</v>
      </c>
      <c r="B49" s="14">
        <v>0</v>
      </c>
      <c r="C49" s="14">
        <v>204</v>
      </c>
    </row>
    <row r="50" spans="1:3" x14ac:dyDescent="0.3">
      <c r="A50" t="s">
        <v>51</v>
      </c>
      <c r="B50" s="14">
        <v>0</v>
      </c>
      <c r="C50" s="14">
        <v>35</v>
      </c>
    </row>
    <row r="51" spans="1:3" x14ac:dyDescent="0.3">
      <c r="A51" t="s">
        <v>51</v>
      </c>
      <c r="B51" s="14">
        <v>0</v>
      </c>
      <c r="C51" s="14">
        <v>19</v>
      </c>
    </row>
    <row r="52" spans="1:3" x14ac:dyDescent="0.3">
      <c r="A52" t="s">
        <v>51</v>
      </c>
      <c r="B52" s="14">
        <v>12</v>
      </c>
      <c r="C52" s="14">
        <v>531</v>
      </c>
    </row>
    <row r="53" spans="1:3" x14ac:dyDescent="0.3">
      <c r="A53" t="s">
        <v>52</v>
      </c>
      <c r="B53" s="14">
        <v>0</v>
      </c>
      <c r="C53" s="14">
        <v>89.9</v>
      </c>
    </row>
    <row r="54" spans="1:3" x14ac:dyDescent="0.3">
      <c r="A54" t="s">
        <v>52</v>
      </c>
      <c r="B54" s="14">
        <v>0.1</v>
      </c>
      <c r="C54" s="14">
        <v>49.9</v>
      </c>
    </row>
    <row r="55" spans="1:3" x14ac:dyDescent="0.3">
      <c r="A55" t="s">
        <v>52</v>
      </c>
      <c r="B55" s="14">
        <v>50.8</v>
      </c>
      <c r="C55" s="14">
        <v>457.2</v>
      </c>
    </row>
    <row r="56" spans="1:3" x14ac:dyDescent="0.3">
      <c r="A56" t="s">
        <v>52</v>
      </c>
      <c r="B56" s="14">
        <v>0</v>
      </c>
      <c r="C56" s="14">
        <v>59</v>
      </c>
    </row>
    <row r="57" spans="1:3" x14ac:dyDescent="0.3">
      <c r="A57" t="s">
        <v>52</v>
      </c>
      <c r="B57" s="14">
        <v>0</v>
      </c>
      <c r="C57" s="14">
        <v>265</v>
      </c>
    </row>
    <row r="58" spans="1:3" x14ac:dyDescent="0.3">
      <c r="A58" t="s">
        <v>53</v>
      </c>
      <c r="B58" s="14">
        <v>63.86</v>
      </c>
      <c r="C58" s="14">
        <v>321</v>
      </c>
    </row>
    <row r="59" spans="1:3" x14ac:dyDescent="0.3">
      <c r="A59" t="s">
        <v>53</v>
      </c>
      <c r="B59" s="14">
        <v>0</v>
      </c>
      <c r="C59" s="14">
        <v>432</v>
      </c>
    </row>
    <row r="60" spans="1:3" x14ac:dyDescent="0.3">
      <c r="A60" t="s">
        <v>53</v>
      </c>
      <c r="B60" s="14">
        <v>0</v>
      </c>
      <c r="C60" s="14">
        <v>82</v>
      </c>
    </row>
    <row r="61" spans="1:3" x14ac:dyDescent="0.3">
      <c r="A61" t="s">
        <v>53</v>
      </c>
      <c r="B61" s="14">
        <v>0</v>
      </c>
      <c r="C61" s="14">
        <v>371</v>
      </c>
    </row>
    <row r="62" spans="1:3" x14ac:dyDescent="0.3">
      <c r="A62" t="s">
        <v>53</v>
      </c>
      <c r="B62" s="14">
        <v>0</v>
      </c>
      <c r="C62" s="14">
        <v>89.9</v>
      </c>
    </row>
    <row r="63" spans="1:3" x14ac:dyDescent="0.3">
      <c r="A63" t="s">
        <v>53</v>
      </c>
      <c r="B63" s="14">
        <v>30.6</v>
      </c>
      <c r="C63" s="14">
        <v>122.4</v>
      </c>
    </row>
    <row r="64" spans="1:3" x14ac:dyDescent="0.3">
      <c r="A64" t="s">
        <v>54</v>
      </c>
      <c r="B64" s="14">
        <v>44.1</v>
      </c>
      <c r="C64" s="14">
        <v>49.9</v>
      </c>
    </row>
    <row r="65" spans="1:9" x14ac:dyDescent="0.3">
      <c r="A65" t="s">
        <v>54</v>
      </c>
      <c r="B65" s="14">
        <v>23.6</v>
      </c>
      <c r="C65" s="14">
        <v>94.4</v>
      </c>
    </row>
    <row r="66" spans="1:9" x14ac:dyDescent="0.3">
      <c r="A66" t="s">
        <v>54</v>
      </c>
      <c r="B66" s="14">
        <v>16</v>
      </c>
      <c r="C66" s="14">
        <v>75</v>
      </c>
    </row>
    <row r="67" spans="1:9" x14ac:dyDescent="0.3">
      <c r="A67" t="s">
        <v>54</v>
      </c>
      <c r="B67" s="14">
        <v>0</v>
      </c>
      <c r="C67" s="14">
        <v>178</v>
      </c>
    </row>
    <row r="68" spans="1:9" x14ac:dyDescent="0.3">
      <c r="A68" t="s">
        <v>54</v>
      </c>
      <c r="B68" s="14">
        <v>0</v>
      </c>
      <c r="C68" s="14">
        <v>115</v>
      </c>
    </row>
    <row r="69" spans="1:9" x14ac:dyDescent="0.3">
      <c r="A69" t="s">
        <v>55</v>
      </c>
      <c r="B69" s="14">
        <v>0</v>
      </c>
      <c r="C69" s="14">
        <v>83</v>
      </c>
    </row>
    <row r="70" spans="1:9" x14ac:dyDescent="0.3">
      <c r="A70" t="s">
        <v>55</v>
      </c>
      <c r="B70" s="14">
        <v>30</v>
      </c>
      <c r="C70" s="14">
        <v>116</v>
      </c>
    </row>
    <row r="71" spans="1:9" x14ac:dyDescent="0.3">
      <c r="A71" t="s">
        <v>55</v>
      </c>
      <c r="B71" s="14">
        <v>2.93</v>
      </c>
      <c r="C71" s="14">
        <v>505</v>
      </c>
    </row>
    <row r="72" spans="1:9" x14ac:dyDescent="0.3">
      <c r="A72" t="s">
        <v>55</v>
      </c>
      <c r="B72" s="14">
        <v>13.75</v>
      </c>
      <c r="C72" s="14">
        <v>44.25</v>
      </c>
    </row>
    <row r="73" spans="1:9" x14ac:dyDescent="0.3">
      <c r="A73" t="s">
        <v>55</v>
      </c>
      <c r="B73" s="14">
        <v>0</v>
      </c>
      <c r="C73" s="14">
        <v>449</v>
      </c>
    </row>
    <row r="74" spans="1:9" x14ac:dyDescent="0.3">
      <c r="A74" t="s">
        <v>55</v>
      </c>
      <c r="B74" s="14">
        <v>25.3</v>
      </c>
      <c r="C74" s="14">
        <v>227.7</v>
      </c>
    </row>
    <row r="75" spans="1:9" x14ac:dyDescent="0.3">
      <c r="A75" t="s">
        <v>56</v>
      </c>
      <c r="B75" s="14">
        <v>13</v>
      </c>
      <c r="C75" s="14">
        <v>116</v>
      </c>
    </row>
    <row r="76" spans="1:9" x14ac:dyDescent="0.3">
      <c r="A76" t="s">
        <v>56</v>
      </c>
      <c r="B76" s="14">
        <v>0</v>
      </c>
      <c r="C76" s="14">
        <v>89</v>
      </c>
    </row>
    <row r="77" spans="1:9" x14ac:dyDescent="0.3">
      <c r="A77" t="s">
        <v>56</v>
      </c>
      <c r="B77" s="14">
        <v>0</v>
      </c>
      <c r="C77" s="14">
        <v>88</v>
      </c>
    </row>
    <row r="78" spans="1:9" x14ac:dyDescent="0.3">
      <c r="A78" t="s">
        <v>56</v>
      </c>
      <c r="B78" s="14">
        <v>0</v>
      </c>
      <c r="C78" s="13">
        <v>1564</v>
      </c>
    </row>
    <row r="79" spans="1:9" x14ac:dyDescent="0.3">
      <c r="A79" t="s">
        <v>57</v>
      </c>
      <c r="B79" t="s">
        <v>58</v>
      </c>
      <c r="C79" t="s">
        <v>59</v>
      </c>
      <c r="D79" t="s">
        <v>60</v>
      </c>
      <c r="E79" t="s">
        <v>10</v>
      </c>
      <c r="F79" t="s">
        <v>11</v>
      </c>
      <c r="G79" t="s">
        <v>12</v>
      </c>
      <c r="H79" t="s">
        <v>13</v>
      </c>
      <c r="I79" t="s">
        <v>61</v>
      </c>
    </row>
    <row r="80" spans="1:9" x14ac:dyDescent="0.3">
      <c r="A80" s="20" t="s">
        <v>15</v>
      </c>
      <c r="B80" s="20"/>
      <c r="C80" s="20"/>
    </row>
    <row r="81" spans="1:9" x14ac:dyDescent="0.3">
      <c r="A81" t="s">
        <v>7</v>
      </c>
      <c r="B81" t="s">
        <v>8</v>
      </c>
      <c r="C81" t="s">
        <v>9</v>
      </c>
    </row>
    <row r="82" spans="1:9" x14ac:dyDescent="0.3">
      <c r="A82" t="s">
        <v>42</v>
      </c>
      <c r="B82" s="14">
        <v>0</v>
      </c>
      <c r="C82" s="14">
        <v>555</v>
      </c>
    </row>
    <row r="83" spans="1:9" x14ac:dyDescent="0.3">
      <c r="A83" t="s">
        <v>46</v>
      </c>
      <c r="B83" s="14">
        <v>0</v>
      </c>
      <c r="C83" s="14">
        <v>199.8</v>
      </c>
    </row>
    <row r="84" spans="1:9" x14ac:dyDescent="0.3">
      <c r="A84" t="s">
        <v>49</v>
      </c>
      <c r="B84" s="14">
        <v>10</v>
      </c>
      <c r="C84" s="14">
        <v>84</v>
      </c>
    </row>
    <row r="85" spans="1:9" x14ac:dyDescent="0.3">
      <c r="A85" t="s">
        <v>62</v>
      </c>
      <c r="B85" t="s">
        <v>63</v>
      </c>
      <c r="C85" t="s">
        <v>64</v>
      </c>
      <c r="D85" t="s">
        <v>65</v>
      </c>
      <c r="E85" t="s">
        <v>10</v>
      </c>
      <c r="F85" t="s">
        <v>11</v>
      </c>
      <c r="G85" t="s">
        <v>12</v>
      </c>
      <c r="H85" t="s">
        <v>13</v>
      </c>
      <c r="I85" t="s">
        <v>29</v>
      </c>
    </row>
    <row r="86" spans="1:9" x14ac:dyDescent="0.3">
      <c r="A86" s="20" t="s">
        <v>19</v>
      </c>
      <c r="B86" s="20"/>
      <c r="C86" s="20"/>
    </row>
    <row r="87" spans="1:9" x14ac:dyDescent="0.3">
      <c r="A87" t="s">
        <v>7</v>
      </c>
      <c r="B87" t="s">
        <v>8</v>
      </c>
      <c r="C87" t="s">
        <v>9</v>
      </c>
    </row>
    <row r="88" spans="1:9" x14ac:dyDescent="0.3">
      <c r="A88" t="s">
        <v>44</v>
      </c>
      <c r="B88" s="14">
        <v>10</v>
      </c>
      <c r="C88" s="13">
        <v>1141.23</v>
      </c>
    </row>
    <row r="89" spans="1:9" x14ac:dyDescent="0.3">
      <c r="A89" t="s">
        <v>45</v>
      </c>
      <c r="B89" s="14">
        <v>23.4</v>
      </c>
      <c r="C89" s="14">
        <v>93.6</v>
      </c>
    </row>
    <row r="90" spans="1:9" x14ac:dyDescent="0.3">
      <c r="A90" t="s">
        <v>46</v>
      </c>
      <c r="B90" s="14">
        <v>0</v>
      </c>
      <c r="C90" s="14">
        <v>99.9</v>
      </c>
    </row>
    <row r="91" spans="1:9" x14ac:dyDescent="0.3">
      <c r="A91" t="s">
        <v>48</v>
      </c>
      <c r="B91" s="14">
        <v>0</v>
      </c>
      <c r="C91" s="13">
        <v>4400</v>
      </c>
    </row>
    <row r="92" spans="1:9" x14ac:dyDescent="0.3">
      <c r="A92" t="s">
        <v>49</v>
      </c>
      <c r="B92" s="14">
        <v>0</v>
      </c>
      <c r="C92" s="14">
        <v>358.78</v>
      </c>
    </row>
    <row r="93" spans="1:9" x14ac:dyDescent="0.3">
      <c r="A93" t="s">
        <v>49</v>
      </c>
      <c r="B93" s="14">
        <v>80</v>
      </c>
      <c r="C93" s="13">
        <v>1033.8</v>
      </c>
    </row>
    <row r="94" spans="1:9" x14ac:dyDescent="0.3">
      <c r="A94" t="s">
        <v>49</v>
      </c>
      <c r="B94" s="14">
        <v>0</v>
      </c>
      <c r="C94" s="14">
        <v>558</v>
      </c>
    </row>
    <row r="95" spans="1:9" x14ac:dyDescent="0.3">
      <c r="A95" t="s">
        <v>52</v>
      </c>
      <c r="B95" s="14">
        <v>199.4</v>
      </c>
      <c r="C95" s="14">
        <v>55.6</v>
      </c>
    </row>
    <row r="96" spans="1:9" x14ac:dyDescent="0.3">
      <c r="A96" t="s">
        <v>53</v>
      </c>
      <c r="B96" s="14">
        <v>0</v>
      </c>
      <c r="C96" s="14">
        <v>198</v>
      </c>
    </row>
    <row r="97" spans="1:9" x14ac:dyDescent="0.3">
      <c r="A97" t="s">
        <v>53</v>
      </c>
      <c r="B97" s="14">
        <v>0</v>
      </c>
      <c r="C97" s="14">
        <v>120</v>
      </c>
    </row>
    <row r="98" spans="1:9" x14ac:dyDescent="0.3">
      <c r="A98" t="s">
        <v>53</v>
      </c>
      <c r="B98" s="14">
        <v>0</v>
      </c>
      <c r="C98" s="13">
        <v>1280</v>
      </c>
    </row>
    <row r="99" spans="1:9" x14ac:dyDescent="0.3">
      <c r="A99" t="s">
        <v>53</v>
      </c>
      <c r="B99" s="14">
        <v>227</v>
      </c>
      <c r="C99" s="13">
        <v>1218</v>
      </c>
    </row>
    <row r="100" spans="1:9" x14ac:dyDescent="0.3">
      <c r="A100" t="s">
        <v>53</v>
      </c>
      <c r="B100" s="14">
        <v>0</v>
      </c>
      <c r="C100" s="14">
        <v>238</v>
      </c>
    </row>
    <row r="101" spans="1:9" x14ac:dyDescent="0.3">
      <c r="A101" t="s">
        <v>54</v>
      </c>
      <c r="B101" s="14">
        <v>7</v>
      </c>
      <c r="C101" s="14">
        <v>90</v>
      </c>
    </row>
    <row r="102" spans="1:9" x14ac:dyDescent="0.3">
      <c r="A102" t="s">
        <v>66</v>
      </c>
      <c r="B102" t="s">
        <v>67</v>
      </c>
      <c r="C102" t="s">
        <v>68</v>
      </c>
      <c r="D102" t="s">
        <v>69</v>
      </c>
      <c r="E102" t="s">
        <v>10</v>
      </c>
      <c r="F102" t="s">
        <v>11</v>
      </c>
      <c r="G102" t="s">
        <v>12</v>
      </c>
      <c r="H102" t="s">
        <v>13</v>
      </c>
      <c r="I102" t="s">
        <v>70</v>
      </c>
    </row>
    <row r="103" spans="1:9" x14ac:dyDescent="0.3">
      <c r="A103" s="20" t="s">
        <v>2</v>
      </c>
      <c r="B103" s="20"/>
      <c r="C103" s="20"/>
    </row>
    <row r="104" spans="1:9" x14ac:dyDescent="0.3">
      <c r="A104" t="s">
        <v>7</v>
      </c>
      <c r="B104" t="s">
        <v>8</v>
      </c>
      <c r="C104" t="s">
        <v>9</v>
      </c>
    </row>
    <row r="105" spans="1:9" x14ac:dyDescent="0.3">
      <c r="A105" t="s">
        <v>38</v>
      </c>
      <c r="B105" s="14">
        <v>0</v>
      </c>
      <c r="C105" s="14">
        <v>89</v>
      </c>
    </row>
    <row r="106" spans="1:9" x14ac:dyDescent="0.3">
      <c r="A106" t="s">
        <v>38</v>
      </c>
      <c r="B106" s="14">
        <v>0</v>
      </c>
      <c r="C106" s="14">
        <v>598</v>
      </c>
    </row>
    <row r="107" spans="1:9" x14ac:dyDescent="0.3">
      <c r="A107" t="s">
        <v>39</v>
      </c>
      <c r="B107" s="14">
        <v>0</v>
      </c>
      <c r="C107" s="14">
        <v>258</v>
      </c>
    </row>
    <row r="108" spans="1:9" x14ac:dyDescent="0.3">
      <c r="A108" t="s">
        <v>39</v>
      </c>
      <c r="B108" s="14">
        <v>0</v>
      </c>
      <c r="C108" s="14">
        <v>99.9</v>
      </c>
    </row>
    <row r="109" spans="1:9" x14ac:dyDescent="0.3">
      <c r="A109" t="s">
        <v>39</v>
      </c>
      <c r="B109" s="14">
        <v>0</v>
      </c>
      <c r="C109" s="14">
        <v>266.89999999999998</v>
      </c>
    </row>
    <row r="110" spans="1:9" x14ac:dyDescent="0.3">
      <c r="A110" t="s">
        <v>40</v>
      </c>
      <c r="B110" s="14">
        <v>0</v>
      </c>
      <c r="C110" s="14">
        <v>338</v>
      </c>
    </row>
    <row r="111" spans="1:9" x14ac:dyDescent="0.3">
      <c r="A111" t="s">
        <v>40</v>
      </c>
      <c r="B111" s="14">
        <v>0</v>
      </c>
      <c r="C111" s="14">
        <v>250.79</v>
      </c>
    </row>
    <row r="112" spans="1:9" x14ac:dyDescent="0.3">
      <c r="A112" t="s">
        <v>40</v>
      </c>
      <c r="B112" s="14">
        <v>0</v>
      </c>
      <c r="C112" s="14">
        <v>85</v>
      </c>
    </row>
    <row r="113" spans="1:3" x14ac:dyDescent="0.3">
      <c r="A113" t="s">
        <v>40</v>
      </c>
      <c r="B113" s="14">
        <v>0</v>
      </c>
      <c r="C113" s="14">
        <v>145</v>
      </c>
    </row>
    <row r="114" spans="1:3" x14ac:dyDescent="0.3">
      <c r="A114" t="s">
        <v>40</v>
      </c>
      <c r="B114" s="14">
        <v>0</v>
      </c>
      <c r="C114" s="14">
        <v>177</v>
      </c>
    </row>
    <row r="115" spans="1:3" x14ac:dyDescent="0.3">
      <c r="A115" t="s">
        <v>40</v>
      </c>
      <c r="B115" s="14">
        <v>0</v>
      </c>
      <c r="C115" s="14">
        <v>177</v>
      </c>
    </row>
    <row r="116" spans="1:3" x14ac:dyDescent="0.3">
      <c r="A116" t="s">
        <v>40</v>
      </c>
      <c r="B116" s="14">
        <v>0</v>
      </c>
      <c r="C116" s="14">
        <v>596</v>
      </c>
    </row>
    <row r="117" spans="1:3" x14ac:dyDescent="0.3">
      <c r="A117" t="s">
        <v>41</v>
      </c>
      <c r="B117" s="14">
        <v>0</v>
      </c>
      <c r="C117" s="14">
        <v>20</v>
      </c>
    </row>
    <row r="118" spans="1:3" x14ac:dyDescent="0.3">
      <c r="A118" t="s">
        <v>41</v>
      </c>
      <c r="B118" s="14">
        <v>15.9</v>
      </c>
      <c r="C118" s="14">
        <v>143.1</v>
      </c>
    </row>
    <row r="119" spans="1:3" x14ac:dyDescent="0.3">
      <c r="A119" t="s">
        <v>41</v>
      </c>
      <c r="B119" s="14">
        <v>0</v>
      </c>
      <c r="C119" s="14">
        <v>385</v>
      </c>
    </row>
    <row r="120" spans="1:3" x14ac:dyDescent="0.3">
      <c r="A120" t="s">
        <v>41</v>
      </c>
      <c r="B120" s="14">
        <v>0.9</v>
      </c>
      <c r="C120" s="14">
        <v>130</v>
      </c>
    </row>
    <row r="121" spans="1:3" x14ac:dyDescent="0.3">
      <c r="A121" t="s">
        <v>41</v>
      </c>
      <c r="B121" s="14">
        <v>125</v>
      </c>
      <c r="C121" s="14">
        <v>67</v>
      </c>
    </row>
    <row r="122" spans="1:3" x14ac:dyDescent="0.3">
      <c r="A122" t="s">
        <v>41</v>
      </c>
      <c r="B122" s="14">
        <v>0</v>
      </c>
      <c r="C122" s="14">
        <v>198</v>
      </c>
    </row>
    <row r="123" spans="1:3" x14ac:dyDescent="0.3">
      <c r="A123" t="s">
        <v>41</v>
      </c>
      <c r="B123" s="14">
        <v>0</v>
      </c>
      <c r="C123" s="14">
        <v>840</v>
      </c>
    </row>
    <row r="124" spans="1:3" x14ac:dyDescent="0.3">
      <c r="A124" t="s">
        <v>42</v>
      </c>
      <c r="B124" s="14">
        <v>0</v>
      </c>
      <c r="C124" s="14">
        <v>247</v>
      </c>
    </row>
    <row r="125" spans="1:3" x14ac:dyDescent="0.3">
      <c r="A125" t="s">
        <v>42</v>
      </c>
      <c r="B125" s="14">
        <v>111.2</v>
      </c>
      <c r="C125" s="14">
        <v>364.8</v>
      </c>
    </row>
    <row r="126" spans="1:3" x14ac:dyDescent="0.3">
      <c r="A126" t="s">
        <v>42</v>
      </c>
      <c r="B126" s="14">
        <v>0</v>
      </c>
      <c r="C126" s="14">
        <v>399</v>
      </c>
    </row>
    <row r="127" spans="1:3" x14ac:dyDescent="0.3">
      <c r="A127" t="s">
        <v>42</v>
      </c>
      <c r="B127" s="14">
        <v>0</v>
      </c>
      <c r="C127" s="14">
        <v>279</v>
      </c>
    </row>
    <row r="128" spans="1:3" x14ac:dyDescent="0.3">
      <c r="A128" t="s">
        <v>42</v>
      </c>
      <c r="B128" s="14">
        <v>0</v>
      </c>
      <c r="C128" s="14">
        <v>198</v>
      </c>
    </row>
    <row r="129" spans="1:3" x14ac:dyDescent="0.3">
      <c r="A129" t="s">
        <v>42</v>
      </c>
      <c r="B129" s="14">
        <v>0</v>
      </c>
      <c r="C129" s="14">
        <v>795</v>
      </c>
    </row>
    <row r="130" spans="1:3" x14ac:dyDescent="0.3">
      <c r="A130" t="s">
        <v>42</v>
      </c>
      <c r="B130" s="14">
        <v>0</v>
      </c>
      <c r="C130" s="13">
        <v>4435</v>
      </c>
    </row>
    <row r="131" spans="1:3" x14ac:dyDescent="0.3">
      <c r="A131" t="s">
        <v>43</v>
      </c>
      <c r="B131" s="14">
        <v>0</v>
      </c>
      <c r="C131" s="14">
        <v>307.42</v>
      </c>
    </row>
    <row r="132" spans="1:3" x14ac:dyDescent="0.3">
      <c r="A132" t="s">
        <v>43</v>
      </c>
      <c r="B132" s="14">
        <v>22</v>
      </c>
      <c r="C132" s="14">
        <v>115</v>
      </c>
    </row>
    <row r="133" spans="1:3" x14ac:dyDescent="0.3">
      <c r="A133" t="s">
        <v>43</v>
      </c>
      <c r="B133" s="14">
        <v>0</v>
      </c>
      <c r="C133" s="14">
        <v>82</v>
      </c>
    </row>
    <row r="134" spans="1:3" x14ac:dyDescent="0.3">
      <c r="A134" t="s">
        <v>43</v>
      </c>
      <c r="B134" s="14">
        <v>0</v>
      </c>
      <c r="C134" s="14">
        <v>605</v>
      </c>
    </row>
    <row r="135" spans="1:3" x14ac:dyDescent="0.3">
      <c r="A135" t="s">
        <v>43</v>
      </c>
      <c r="B135" s="14">
        <v>0</v>
      </c>
      <c r="C135" s="14">
        <v>396</v>
      </c>
    </row>
    <row r="136" spans="1:3" x14ac:dyDescent="0.3">
      <c r="A136" t="s">
        <v>43</v>
      </c>
      <c r="B136" s="14">
        <v>15.9</v>
      </c>
      <c r="C136" s="14">
        <v>134</v>
      </c>
    </row>
    <row r="137" spans="1:3" x14ac:dyDescent="0.3">
      <c r="A137" t="s">
        <v>43</v>
      </c>
      <c r="B137" s="14">
        <v>19.399999999999999</v>
      </c>
      <c r="C137" s="14">
        <v>77.599999999999994</v>
      </c>
    </row>
    <row r="138" spans="1:3" x14ac:dyDescent="0.3">
      <c r="A138" t="s">
        <v>43</v>
      </c>
      <c r="B138" s="14">
        <v>0</v>
      </c>
      <c r="C138" s="14">
        <v>198</v>
      </c>
    </row>
    <row r="139" spans="1:3" x14ac:dyDescent="0.3">
      <c r="A139" t="s">
        <v>43</v>
      </c>
      <c r="B139" s="14">
        <v>8.6</v>
      </c>
      <c r="C139" s="14">
        <v>77.400000000000006</v>
      </c>
    </row>
    <row r="140" spans="1:3" x14ac:dyDescent="0.3">
      <c r="A140" t="s">
        <v>43</v>
      </c>
      <c r="B140" s="14">
        <v>0</v>
      </c>
      <c r="C140" s="14">
        <v>298</v>
      </c>
    </row>
    <row r="141" spans="1:3" x14ac:dyDescent="0.3">
      <c r="A141" t="s">
        <v>44</v>
      </c>
      <c r="B141" s="14">
        <v>0</v>
      </c>
      <c r="C141" s="14">
        <v>64.72</v>
      </c>
    </row>
    <row r="142" spans="1:3" x14ac:dyDescent="0.3">
      <c r="A142" t="s">
        <v>44</v>
      </c>
      <c r="B142" s="14">
        <v>29</v>
      </c>
      <c r="C142" s="14">
        <v>220</v>
      </c>
    </row>
    <row r="143" spans="1:3" x14ac:dyDescent="0.3">
      <c r="A143" t="s">
        <v>44</v>
      </c>
      <c r="B143" s="14">
        <v>0</v>
      </c>
      <c r="C143" s="14">
        <v>89</v>
      </c>
    </row>
    <row r="144" spans="1:3" x14ac:dyDescent="0.3">
      <c r="A144" t="s">
        <v>44</v>
      </c>
      <c r="B144" s="14">
        <v>0</v>
      </c>
      <c r="C144" s="14">
        <v>190</v>
      </c>
    </row>
    <row r="145" spans="1:3" x14ac:dyDescent="0.3">
      <c r="A145" t="s">
        <v>45</v>
      </c>
      <c r="B145" s="14">
        <v>0</v>
      </c>
      <c r="C145" s="14">
        <v>119</v>
      </c>
    </row>
    <row r="146" spans="1:3" x14ac:dyDescent="0.3">
      <c r="A146" t="s">
        <v>45</v>
      </c>
      <c r="B146" s="14">
        <v>0</v>
      </c>
      <c r="C146" s="14">
        <v>94</v>
      </c>
    </row>
    <row r="147" spans="1:3" x14ac:dyDescent="0.3">
      <c r="A147" t="s">
        <v>45</v>
      </c>
      <c r="B147" s="14">
        <v>20</v>
      </c>
      <c r="C147" s="14">
        <v>646.9</v>
      </c>
    </row>
    <row r="148" spans="1:3" x14ac:dyDescent="0.3">
      <c r="A148" t="s">
        <v>45</v>
      </c>
      <c r="B148" s="14">
        <v>0</v>
      </c>
      <c r="C148" s="13">
        <v>4837.82</v>
      </c>
    </row>
    <row r="149" spans="1:3" x14ac:dyDescent="0.3">
      <c r="A149" t="s">
        <v>45</v>
      </c>
      <c r="B149" s="14">
        <v>0</v>
      </c>
      <c r="C149" s="14">
        <v>744.28</v>
      </c>
    </row>
    <row r="150" spans="1:3" x14ac:dyDescent="0.3">
      <c r="A150" t="s">
        <v>45</v>
      </c>
      <c r="B150" s="14">
        <v>0</v>
      </c>
      <c r="C150" s="13">
        <v>1949.69</v>
      </c>
    </row>
    <row r="151" spans="1:3" x14ac:dyDescent="0.3">
      <c r="A151" t="s">
        <v>45</v>
      </c>
      <c r="B151" s="14">
        <v>21.8</v>
      </c>
      <c r="C151" s="14">
        <v>87.2</v>
      </c>
    </row>
    <row r="152" spans="1:3" x14ac:dyDescent="0.3">
      <c r="A152" t="s">
        <v>45</v>
      </c>
      <c r="B152" s="14">
        <v>0</v>
      </c>
      <c r="C152" s="14">
        <v>372.14</v>
      </c>
    </row>
    <row r="153" spans="1:3" x14ac:dyDescent="0.3">
      <c r="A153" t="s">
        <v>45</v>
      </c>
      <c r="B153" s="14">
        <v>0</v>
      </c>
      <c r="C153" s="14">
        <v>64</v>
      </c>
    </row>
    <row r="154" spans="1:3" x14ac:dyDescent="0.3">
      <c r="A154" t="s">
        <v>46</v>
      </c>
      <c r="B154" s="14">
        <v>0</v>
      </c>
      <c r="C154" s="14">
        <v>213</v>
      </c>
    </row>
    <row r="155" spans="1:3" x14ac:dyDescent="0.3">
      <c r="A155" t="s">
        <v>46</v>
      </c>
      <c r="B155" s="14">
        <v>0.04</v>
      </c>
      <c r="C155" s="14">
        <v>129.4</v>
      </c>
    </row>
    <row r="156" spans="1:3" x14ac:dyDescent="0.3">
      <c r="A156" t="s">
        <v>47</v>
      </c>
      <c r="B156" s="14">
        <v>0</v>
      </c>
      <c r="C156" s="13">
        <v>2475.54</v>
      </c>
    </row>
    <row r="157" spans="1:3" x14ac:dyDescent="0.3">
      <c r="A157" t="s">
        <v>47</v>
      </c>
      <c r="B157" s="14">
        <v>0</v>
      </c>
      <c r="C157" s="14">
        <v>323.60000000000002</v>
      </c>
    </row>
    <row r="158" spans="1:3" x14ac:dyDescent="0.3">
      <c r="A158" t="s">
        <v>47</v>
      </c>
      <c r="B158" s="14">
        <v>0</v>
      </c>
      <c r="C158" s="14">
        <v>119</v>
      </c>
    </row>
    <row r="159" spans="1:3" x14ac:dyDescent="0.3">
      <c r="A159" t="s">
        <v>47</v>
      </c>
      <c r="B159" s="14">
        <v>0</v>
      </c>
      <c r="C159" s="14">
        <v>40</v>
      </c>
    </row>
    <row r="160" spans="1:3" x14ac:dyDescent="0.3">
      <c r="A160" t="s">
        <v>48</v>
      </c>
      <c r="B160" s="14">
        <v>0</v>
      </c>
      <c r="C160" s="14">
        <v>126</v>
      </c>
    </row>
    <row r="161" spans="1:3" x14ac:dyDescent="0.3">
      <c r="A161" t="s">
        <v>48</v>
      </c>
      <c r="B161" s="14">
        <v>0</v>
      </c>
      <c r="C161" s="14">
        <v>54.32</v>
      </c>
    </row>
    <row r="162" spans="1:3" x14ac:dyDescent="0.3">
      <c r="A162" t="s">
        <v>48</v>
      </c>
      <c r="B162" s="14">
        <v>0</v>
      </c>
      <c r="C162" s="14">
        <v>210</v>
      </c>
    </row>
    <row r="163" spans="1:3" x14ac:dyDescent="0.3">
      <c r="A163" t="s">
        <v>48</v>
      </c>
      <c r="B163" s="14">
        <v>95</v>
      </c>
      <c r="C163" s="13">
        <v>1336</v>
      </c>
    </row>
    <row r="164" spans="1:3" x14ac:dyDescent="0.3">
      <c r="A164" t="s">
        <v>48</v>
      </c>
      <c r="B164" s="14">
        <v>10.9</v>
      </c>
      <c r="C164" s="14">
        <v>98.1</v>
      </c>
    </row>
    <row r="165" spans="1:3" x14ac:dyDescent="0.3">
      <c r="A165" t="s">
        <v>48</v>
      </c>
      <c r="B165" s="14">
        <v>98</v>
      </c>
      <c r="C165" s="14">
        <v>101</v>
      </c>
    </row>
    <row r="166" spans="1:3" x14ac:dyDescent="0.3">
      <c r="A166" t="s">
        <v>48</v>
      </c>
      <c r="B166" s="14">
        <v>0</v>
      </c>
      <c r="C166" s="14">
        <v>20</v>
      </c>
    </row>
    <row r="167" spans="1:3" x14ac:dyDescent="0.3">
      <c r="A167" t="s">
        <v>49</v>
      </c>
      <c r="B167" s="14">
        <v>1</v>
      </c>
      <c r="C167" s="14">
        <v>73</v>
      </c>
    </row>
    <row r="168" spans="1:3" x14ac:dyDescent="0.3">
      <c r="A168" t="s">
        <v>49</v>
      </c>
      <c r="B168" s="14">
        <v>24.3</v>
      </c>
      <c r="C168" s="14">
        <v>218.7</v>
      </c>
    </row>
    <row r="169" spans="1:3" x14ac:dyDescent="0.3">
      <c r="A169" t="s">
        <v>49</v>
      </c>
      <c r="B169" s="14">
        <v>0</v>
      </c>
      <c r="C169" s="14">
        <v>89</v>
      </c>
    </row>
    <row r="170" spans="1:3" x14ac:dyDescent="0.3">
      <c r="A170" t="s">
        <v>49</v>
      </c>
      <c r="B170" s="14">
        <v>0</v>
      </c>
      <c r="C170" s="14">
        <v>323</v>
      </c>
    </row>
    <row r="171" spans="1:3" x14ac:dyDescent="0.3">
      <c r="A171" t="s">
        <v>49</v>
      </c>
      <c r="B171" s="14">
        <v>0</v>
      </c>
      <c r="C171" s="14">
        <v>105</v>
      </c>
    </row>
    <row r="172" spans="1:3" x14ac:dyDescent="0.3">
      <c r="A172" t="s">
        <v>49</v>
      </c>
      <c r="B172" s="14">
        <v>5</v>
      </c>
      <c r="C172" s="14">
        <v>20</v>
      </c>
    </row>
    <row r="173" spans="1:3" x14ac:dyDescent="0.3">
      <c r="A173" t="s">
        <v>49</v>
      </c>
      <c r="B173" s="14">
        <v>23</v>
      </c>
      <c r="C173" s="14">
        <v>92</v>
      </c>
    </row>
    <row r="174" spans="1:3" x14ac:dyDescent="0.3">
      <c r="A174" t="s">
        <v>49</v>
      </c>
      <c r="B174" s="14">
        <v>12.72</v>
      </c>
      <c r="C174" s="14">
        <v>674.93</v>
      </c>
    </row>
    <row r="175" spans="1:3" x14ac:dyDescent="0.3">
      <c r="A175" t="s">
        <v>50</v>
      </c>
      <c r="B175" s="14">
        <v>0</v>
      </c>
      <c r="C175" s="14">
        <v>48</v>
      </c>
    </row>
    <row r="176" spans="1:3" x14ac:dyDescent="0.3">
      <c r="A176" t="s">
        <v>50</v>
      </c>
      <c r="B176" s="14">
        <v>0</v>
      </c>
      <c r="C176" s="13">
        <v>1046</v>
      </c>
    </row>
    <row r="177" spans="1:3" x14ac:dyDescent="0.3">
      <c r="A177" t="s">
        <v>50</v>
      </c>
      <c r="B177" s="14">
        <v>13.12</v>
      </c>
      <c r="C177" s="14">
        <v>76.78</v>
      </c>
    </row>
    <row r="178" spans="1:3" x14ac:dyDescent="0.3">
      <c r="A178" t="s">
        <v>50</v>
      </c>
      <c r="B178" s="14">
        <v>0</v>
      </c>
      <c r="C178" s="13">
        <v>2055.54</v>
      </c>
    </row>
    <row r="179" spans="1:3" x14ac:dyDescent="0.3">
      <c r="A179" t="s">
        <v>51</v>
      </c>
      <c r="B179" s="14">
        <v>0</v>
      </c>
      <c r="C179" s="14">
        <v>69.900000000000006</v>
      </c>
    </row>
    <row r="180" spans="1:3" x14ac:dyDescent="0.3">
      <c r="A180" t="s">
        <v>51</v>
      </c>
      <c r="B180" s="14">
        <v>0</v>
      </c>
      <c r="C180" s="14">
        <v>49</v>
      </c>
    </row>
    <row r="181" spans="1:3" x14ac:dyDescent="0.3">
      <c r="A181" t="s">
        <v>51</v>
      </c>
      <c r="B181" s="14">
        <v>0</v>
      </c>
      <c r="C181" s="14">
        <v>713</v>
      </c>
    </row>
    <row r="182" spans="1:3" x14ac:dyDescent="0.3">
      <c r="A182" t="s">
        <v>51</v>
      </c>
      <c r="B182" s="14">
        <v>35.299999999999997</v>
      </c>
      <c r="C182" s="14">
        <v>317.7</v>
      </c>
    </row>
    <row r="183" spans="1:3" x14ac:dyDescent="0.3">
      <c r="A183" t="s">
        <v>51</v>
      </c>
      <c r="B183" s="14">
        <v>0</v>
      </c>
      <c r="C183" s="14">
        <v>374</v>
      </c>
    </row>
    <row r="184" spans="1:3" x14ac:dyDescent="0.3">
      <c r="A184" t="s">
        <v>51</v>
      </c>
      <c r="B184" s="14">
        <v>21.1</v>
      </c>
      <c r="C184" s="14">
        <v>189.9</v>
      </c>
    </row>
    <row r="185" spans="1:3" x14ac:dyDescent="0.3">
      <c r="A185" t="s">
        <v>51</v>
      </c>
      <c r="B185" s="14">
        <v>0</v>
      </c>
      <c r="C185" s="14">
        <v>136</v>
      </c>
    </row>
    <row r="186" spans="1:3" x14ac:dyDescent="0.3">
      <c r="A186" t="s">
        <v>52</v>
      </c>
      <c r="B186" s="14">
        <v>0</v>
      </c>
      <c r="C186" s="14">
        <v>213</v>
      </c>
    </row>
    <row r="187" spans="1:3" x14ac:dyDescent="0.3">
      <c r="A187" t="s">
        <v>52</v>
      </c>
      <c r="B187" s="14">
        <v>5.17</v>
      </c>
      <c r="C187" s="14">
        <v>106.83</v>
      </c>
    </row>
    <row r="188" spans="1:3" x14ac:dyDescent="0.3">
      <c r="A188" t="s">
        <v>52</v>
      </c>
      <c r="B188" s="14">
        <v>0</v>
      </c>
      <c r="C188" s="14">
        <v>279</v>
      </c>
    </row>
    <row r="189" spans="1:3" x14ac:dyDescent="0.3">
      <c r="A189" t="s">
        <v>52</v>
      </c>
      <c r="B189" s="14">
        <v>10.4</v>
      </c>
      <c r="C189" s="14">
        <v>41.6</v>
      </c>
    </row>
    <row r="190" spans="1:3" x14ac:dyDescent="0.3">
      <c r="A190" t="s">
        <v>52</v>
      </c>
      <c r="B190" s="14">
        <v>3.5</v>
      </c>
      <c r="C190" s="14">
        <v>93.5</v>
      </c>
    </row>
    <row r="191" spans="1:3" x14ac:dyDescent="0.3">
      <c r="A191" t="s">
        <v>52</v>
      </c>
      <c r="B191" s="14">
        <v>0</v>
      </c>
      <c r="C191" s="14">
        <v>237</v>
      </c>
    </row>
    <row r="192" spans="1:3" x14ac:dyDescent="0.3">
      <c r="A192" t="s">
        <v>52</v>
      </c>
      <c r="B192" s="14">
        <v>0.9</v>
      </c>
      <c r="C192" s="14">
        <v>117</v>
      </c>
    </row>
    <row r="193" spans="1:3" x14ac:dyDescent="0.3">
      <c r="A193" t="s">
        <v>52</v>
      </c>
      <c r="B193" s="14">
        <v>16.899999999999999</v>
      </c>
      <c r="C193" s="14">
        <v>152.1</v>
      </c>
    </row>
    <row r="194" spans="1:3" x14ac:dyDescent="0.3">
      <c r="A194" t="s">
        <v>53</v>
      </c>
      <c r="B194" s="14">
        <v>0</v>
      </c>
      <c r="C194" s="14">
        <v>99.9</v>
      </c>
    </row>
    <row r="195" spans="1:3" x14ac:dyDescent="0.3">
      <c r="A195" t="s">
        <v>53</v>
      </c>
      <c r="B195" s="14">
        <v>0</v>
      </c>
      <c r="C195" s="14">
        <v>417</v>
      </c>
    </row>
    <row r="196" spans="1:3" x14ac:dyDescent="0.3">
      <c r="A196" t="s">
        <v>53</v>
      </c>
      <c r="B196" s="14">
        <v>0</v>
      </c>
      <c r="C196" s="14">
        <v>459</v>
      </c>
    </row>
    <row r="197" spans="1:3" x14ac:dyDescent="0.3">
      <c r="A197" t="s">
        <v>53</v>
      </c>
      <c r="B197" s="14">
        <v>0</v>
      </c>
      <c r="C197" s="14">
        <v>69</v>
      </c>
    </row>
    <row r="198" spans="1:3" x14ac:dyDescent="0.3">
      <c r="A198" t="s">
        <v>53</v>
      </c>
      <c r="B198" s="14">
        <v>0</v>
      </c>
      <c r="C198" s="14">
        <v>50</v>
      </c>
    </row>
    <row r="199" spans="1:3" x14ac:dyDescent="0.3">
      <c r="A199" t="s">
        <v>53</v>
      </c>
      <c r="B199" s="14">
        <v>0</v>
      </c>
      <c r="C199" s="14">
        <v>20</v>
      </c>
    </row>
    <row r="200" spans="1:3" x14ac:dyDescent="0.3">
      <c r="A200" t="s">
        <v>53</v>
      </c>
      <c r="B200" s="14">
        <v>0</v>
      </c>
      <c r="C200" s="14">
        <v>244</v>
      </c>
    </row>
    <row r="201" spans="1:3" x14ac:dyDescent="0.3">
      <c r="A201" t="s">
        <v>54</v>
      </c>
      <c r="B201" s="14">
        <v>32.6</v>
      </c>
      <c r="C201" s="14">
        <v>130.4</v>
      </c>
    </row>
    <row r="202" spans="1:3" x14ac:dyDescent="0.3">
      <c r="A202" t="s">
        <v>54</v>
      </c>
      <c r="B202" s="14">
        <v>0</v>
      </c>
      <c r="C202" s="13">
        <v>2180</v>
      </c>
    </row>
    <row r="203" spans="1:3" x14ac:dyDescent="0.3">
      <c r="A203" t="s">
        <v>54</v>
      </c>
      <c r="B203" s="14">
        <v>0</v>
      </c>
      <c r="C203" s="14">
        <v>125</v>
      </c>
    </row>
    <row r="204" spans="1:3" x14ac:dyDescent="0.3">
      <c r="A204" t="s">
        <v>54</v>
      </c>
      <c r="B204" s="14">
        <v>44</v>
      </c>
      <c r="C204" s="14">
        <v>391</v>
      </c>
    </row>
    <row r="205" spans="1:3" x14ac:dyDescent="0.3">
      <c r="A205" t="s">
        <v>54</v>
      </c>
      <c r="B205" s="14">
        <v>12.9</v>
      </c>
      <c r="C205" s="14">
        <v>170</v>
      </c>
    </row>
    <row r="206" spans="1:3" x14ac:dyDescent="0.3">
      <c r="A206" t="s">
        <v>54</v>
      </c>
      <c r="B206" s="14">
        <v>0</v>
      </c>
      <c r="C206" s="13">
        <v>1033.5</v>
      </c>
    </row>
    <row r="207" spans="1:3" x14ac:dyDescent="0.3">
      <c r="A207" t="s">
        <v>55</v>
      </c>
      <c r="B207" s="14">
        <v>0</v>
      </c>
      <c r="C207" s="14">
        <v>49</v>
      </c>
    </row>
    <row r="208" spans="1:3" x14ac:dyDescent="0.3">
      <c r="A208" t="s">
        <v>55</v>
      </c>
      <c r="B208" s="14">
        <v>20.28</v>
      </c>
      <c r="C208" s="14">
        <v>148.72</v>
      </c>
    </row>
    <row r="209" spans="1:3" x14ac:dyDescent="0.3">
      <c r="A209" t="s">
        <v>55</v>
      </c>
      <c r="B209" s="14">
        <v>0</v>
      </c>
      <c r="C209" s="13">
        <v>1057.3499999999999</v>
      </c>
    </row>
    <row r="210" spans="1:3" x14ac:dyDescent="0.3">
      <c r="A210" t="s">
        <v>55</v>
      </c>
      <c r="B210" s="14">
        <v>11</v>
      </c>
      <c r="C210" s="14">
        <v>78</v>
      </c>
    </row>
    <row r="211" spans="1:3" x14ac:dyDescent="0.3">
      <c r="A211" t="s">
        <v>55</v>
      </c>
      <c r="B211" s="14">
        <v>38</v>
      </c>
      <c r="C211" s="14">
        <v>380</v>
      </c>
    </row>
    <row r="212" spans="1:3" x14ac:dyDescent="0.3">
      <c r="A212" t="s">
        <v>55</v>
      </c>
      <c r="B212" s="14">
        <v>0</v>
      </c>
      <c r="C212" s="14">
        <v>52</v>
      </c>
    </row>
    <row r="213" spans="1:3" x14ac:dyDescent="0.3">
      <c r="A213" t="s">
        <v>55</v>
      </c>
      <c r="B213" s="14">
        <v>0</v>
      </c>
      <c r="C213" s="14">
        <v>882.25</v>
      </c>
    </row>
    <row r="214" spans="1:3" x14ac:dyDescent="0.3">
      <c r="A214" t="s">
        <v>55</v>
      </c>
      <c r="B214" s="14">
        <v>20</v>
      </c>
      <c r="C214" s="14">
        <v>177</v>
      </c>
    </row>
    <row r="215" spans="1:3" x14ac:dyDescent="0.3">
      <c r="A215" t="s">
        <v>55</v>
      </c>
      <c r="B215" s="14">
        <v>130.75</v>
      </c>
      <c r="C215" s="14">
        <v>392.25</v>
      </c>
    </row>
    <row r="216" spans="1:3" x14ac:dyDescent="0.3">
      <c r="A216" t="s">
        <v>55</v>
      </c>
      <c r="B216" s="14">
        <v>0</v>
      </c>
      <c r="C216" s="14">
        <v>198</v>
      </c>
    </row>
    <row r="217" spans="1:3" x14ac:dyDescent="0.3">
      <c r="A217" t="s">
        <v>56</v>
      </c>
      <c r="B217" s="14">
        <v>0</v>
      </c>
      <c r="C217" s="14">
        <v>589</v>
      </c>
    </row>
    <row r="218" spans="1:3" x14ac:dyDescent="0.3">
      <c r="A218" t="s">
        <v>56</v>
      </c>
      <c r="B218" s="14">
        <v>0</v>
      </c>
      <c r="C218" s="14">
        <v>389</v>
      </c>
    </row>
    <row r="219" spans="1:3" x14ac:dyDescent="0.3">
      <c r="A219" t="s">
        <v>56</v>
      </c>
      <c r="B219" s="14">
        <v>0</v>
      </c>
      <c r="C219" s="14">
        <v>269</v>
      </c>
    </row>
    <row r="220" spans="1:3" x14ac:dyDescent="0.3">
      <c r="A220" t="s">
        <v>56</v>
      </c>
      <c r="B220" s="14">
        <v>0</v>
      </c>
      <c r="C220" s="14">
        <v>78</v>
      </c>
    </row>
    <row r="221" spans="1:3" x14ac:dyDescent="0.3">
      <c r="A221" t="s">
        <v>56</v>
      </c>
      <c r="B221" s="14">
        <v>52.5</v>
      </c>
      <c r="C221" s="14">
        <v>472.5</v>
      </c>
    </row>
    <row r="222" spans="1:3" x14ac:dyDescent="0.3">
      <c r="A222" t="s">
        <v>56</v>
      </c>
      <c r="B222" s="14">
        <v>9</v>
      </c>
      <c r="C222" s="14">
        <v>80</v>
      </c>
    </row>
    <row r="223" spans="1:3" x14ac:dyDescent="0.3">
      <c r="A223" t="s">
        <v>56</v>
      </c>
      <c r="B223" s="14">
        <v>29.7</v>
      </c>
      <c r="C223" s="14">
        <v>267.3</v>
      </c>
    </row>
    <row r="224" spans="1:3" x14ac:dyDescent="0.3">
      <c r="A224" t="s">
        <v>56</v>
      </c>
      <c r="B224" s="14">
        <v>7</v>
      </c>
      <c r="C224" s="14">
        <v>58</v>
      </c>
    </row>
    <row r="225" spans="1:9" x14ac:dyDescent="0.3">
      <c r="A225" t="s">
        <v>56</v>
      </c>
      <c r="B225" s="14">
        <v>10</v>
      </c>
      <c r="C225" s="14">
        <v>84</v>
      </c>
    </row>
    <row r="226" spans="1:9" x14ac:dyDescent="0.3">
      <c r="A226" t="s">
        <v>56</v>
      </c>
      <c r="B226" s="14">
        <v>0</v>
      </c>
      <c r="C226" s="14">
        <v>120</v>
      </c>
    </row>
    <row r="227" spans="1:9" x14ac:dyDescent="0.3">
      <c r="A227" t="s">
        <v>71</v>
      </c>
      <c r="B227" t="s">
        <v>72</v>
      </c>
      <c r="C227" t="s">
        <v>73</v>
      </c>
      <c r="D227" t="s">
        <v>74</v>
      </c>
      <c r="E227" t="s">
        <v>10</v>
      </c>
      <c r="F227" t="s">
        <v>11</v>
      </c>
      <c r="G227" t="s">
        <v>12</v>
      </c>
      <c r="H227" t="s">
        <v>13</v>
      </c>
      <c r="I227" t="s">
        <v>75</v>
      </c>
    </row>
    <row r="228" spans="1:9" x14ac:dyDescent="0.3">
      <c r="A228" s="20" t="s">
        <v>3</v>
      </c>
      <c r="B228" s="20"/>
      <c r="C228" s="20"/>
    </row>
    <row r="229" spans="1:9" x14ac:dyDescent="0.3">
      <c r="A229" t="s">
        <v>7</v>
      </c>
      <c r="B229" t="s">
        <v>8</v>
      </c>
      <c r="C229" t="s">
        <v>9</v>
      </c>
    </row>
    <row r="230" spans="1:9" x14ac:dyDescent="0.3">
      <c r="A230" t="s">
        <v>45</v>
      </c>
      <c r="B230" s="14">
        <v>0</v>
      </c>
      <c r="C230" s="14">
        <v>272</v>
      </c>
    </row>
    <row r="231" spans="1:9" x14ac:dyDescent="0.3">
      <c r="A231" t="s">
        <v>45</v>
      </c>
      <c r="B231" s="14">
        <v>0</v>
      </c>
      <c r="C231" s="14">
        <v>73</v>
      </c>
    </row>
    <row r="232" spans="1:9" x14ac:dyDescent="0.3">
      <c r="A232" t="s">
        <v>46</v>
      </c>
      <c r="B232" s="14">
        <v>8</v>
      </c>
      <c r="C232" s="14">
        <v>68</v>
      </c>
    </row>
    <row r="233" spans="1:9" x14ac:dyDescent="0.3">
      <c r="A233" t="s">
        <v>47</v>
      </c>
      <c r="B233" s="14">
        <v>0</v>
      </c>
      <c r="C233" s="14">
        <v>89</v>
      </c>
    </row>
    <row r="234" spans="1:9" x14ac:dyDescent="0.3">
      <c r="A234" t="s">
        <v>48</v>
      </c>
      <c r="B234" s="14">
        <v>5</v>
      </c>
      <c r="C234" s="14">
        <v>48</v>
      </c>
    </row>
    <row r="235" spans="1:9" x14ac:dyDescent="0.3">
      <c r="A235" t="s">
        <v>48</v>
      </c>
      <c r="B235" s="14">
        <v>2</v>
      </c>
      <c r="C235" s="14">
        <v>100</v>
      </c>
    </row>
    <row r="236" spans="1:9" x14ac:dyDescent="0.3">
      <c r="A236" t="s">
        <v>49</v>
      </c>
      <c r="B236" s="14">
        <v>0</v>
      </c>
      <c r="C236" s="14">
        <v>139.9</v>
      </c>
    </row>
    <row r="237" spans="1:9" x14ac:dyDescent="0.3">
      <c r="A237" t="s">
        <v>49</v>
      </c>
      <c r="B237" s="14">
        <v>0</v>
      </c>
      <c r="C237" s="13">
        <v>3981.95</v>
      </c>
    </row>
    <row r="238" spans="1:9" x14ac:dyDescent="0.3">
      <c r="A238" t="s">
        <v>52</v>
      </c>
      <c r="B238" s="14">
        <v>229</v>
      </c>
      <c r="C238" s="13">
        <v>1728.78</v>
      </c>
    </row>
    <row r="239" spans="1:9" x14ac:dyDescent="0.3">
      <c r="A239" t="s">
        <v>52</v>
      </c>
      <c r="B239" s="14">
        <v>0</v>
      </c>
      <c r="C239" s="14">
        <v>89.9</v>
      </c>
    </row>
    <row r="240" spans="1:9" x14ac:dyDescent="0.3">
      <c r="A240" t="s">
        <v>76</v>
      </c>
      <c r="B240" t="s">
        <v>77</v>
      </c>
      <c r="C240" t="s">
        <v>78</v>
      </c>
      <c r="D240" t="s">
        <v>79</v>
      </c>
      <c r="E240" t="s">
        <v>10</v>
      </c>
      <c r="F240" t="s">
        <v>11</v>
      </c>
      <c r="G240" t="s">
        <v>12</v>
      </c>
      <c r="H240" t="s">
        <v>13</v>
      </c>
      <c r="I240" t="s">
        <v>80</v>
      </c>
    </row>
    <row r="241" spans="1:3" x14ac:dyDescent="0.3">
      <c r="A241" s="20" t="s">
        <v>4</v>
      </c>
      <c r="B241" s="20"/>
      <c r="C241" s="20"/>
    </row>
    <row r="242" spans="1:3" x14ac:dyDescent="0.3">
      <c r="A242" t="s">
        <v>7</v>
      </c>
      <c r="B242" t="s">
        <v>8</v>
      </c>
      <c r="C242" t="s">
        <v>9</v>
      </c>
    </row>
    <row r="243" spans="1:3" x14ac:dyDescent="0.3">
      <c r="A243" t="s">
        <v>39</v>
      </c>
      <c r="B243" s="14">
        <v>0</v>
      </c>
      <c r="C243" s="14">
        <v>220</v>
      </c>
    </row>
    <row r="244" spans="1:3" x14ac:dyDescent="0.3">
      <c r="A244" t="s">
        <v>40</v>
      </c>
      <c r="B244" s="14">
        <v>0</v>
      </c>
      <c r="C244" s="14">
        <v>62.4</v>
      </c>
    </row>
    <row r="245" spans="1:3" x14ac:dyDescent="0.3">
      <c r="A245" t="s">
        <v>43</v>
      </c>
      <c r="B245" s="14">
        <v>49.78</v>
      </c>
      <c r="C245" s="14">
        <v>144</v>
      </c>
    </row>
    <row r="246" spans="1:3" x14ac:dyDescent="0.3">
      <c r="A246" t="s">
        <v>43</v>
      </c>
      <c r="B246" s="14">
        <v>351</v>
      </c>
      <c r="C246" s="14">
        <v>154</v>
      </c>
    </row>
    <row r="247" spans="1:3" x14ac:dyDescent="0.3">
      <c r="A247" t="s">
        <v>45</v>
      </c>
      <c r="B247" s="14">
        <v>14.9</v>
      </c>
      <c r="C247" s="14">
        <v>134.1</v>
      </c>
    </row>
    <row r="248" spans="1:3" x14ac:dyDescent="0.3">
      <c r="A248" t="s">
        <v>46</v>
      </c>
      <c r="B248" s="14">
        <v>7.11</v>
      </c>
      <c r="C248" s="14">
        <v>115.89</v>
      </c>
    </row>
    <row r="249" spans="1:3" x14ac:dyDescent="0.3">
      <c r="A249" t="s">
        <v>46</v>
      </c>
      <c r="B249" s="14">
        <v>0</v>
      </c>
      <c r="C249" s="14">
        <v>169</v>
      </c>
    </row>
    <row r="250" spans="1:3" x14ac:dyDescent="0.3">
      <c r="A250" t="s">
        <v>46</v>
      </c>
      <c r="B250" s="14">
        <v>0</v>
      </c>
      <c r="C250" s="14">
        <v>268.89999999999998</v>
      </c>
    </row>
    <row r="251" spans="1:3" x14ac:dyDescent="0.3">
      <c r="A251" t="s">
        <v>46</v>
      </c>
      <c r="B251" s="14">
        <v>31.4</v>
      </c>
      <c r="C251" s="14">
        <v>282.60000000000002</v>
      </c>
    </row>
    <row r="252" spans="1:3" x14ac:dyDescent="0.3">
      <c r="A252" t="s">
        <v>46</v>
      </c>
      <c r="B252" s="14">
        <v>0</v>
      </c>
      <c r="C252" s="14">
        <v>79</v>
      </c>
    </row>
    <row r="253" spans="1:3" x14ac:dyDescent="0.3">
      <c r="A253" t="s">
        <v>47</v>
      </c>
      <c r="B253" s="14">
        <v>0</v>
      </c>
      <c r="C253" s="14">
        <v>420</v>
      </c>
    </row>
    <row r="254" spans="1:3" x14ac:dyDescent="0.3">
      <c r="A254" t="s">
        <v>48</v>
      </c>
      <c r="B254" s="14">
        <v>0</v>
      </c>
      <c r="C254" s="14">
        <v>109</v>
      </c>
    </row>
    <row r="255" spans="1:3" x14ac:dyDescent="0.3">
      <c r="A255" t="s">
        <v>48</v>
      </c>
      <c r="B255" s="14">
        <v>0</v>
      </c>
      <c r="C255" s="13">
        <v>1060</v>
      </c>
    </row>
    <row r="256" spans="1:3" x14ac:dyDescent="0.3">
      <c r="A256" t="s">
        <v>48</v>
      </c>
      <c r="B256" s="14">
        <v>0</v>
      </c>
      <c r="C256" s="14">
        <v>65</v>
      </c>
    </row>
    <row r="257" spans="1:9" x14ac:dyDescent="0.3">
      <c r="A257" t="s">
        <v>51</v>
      </c>
      <c r="B257" s="14">
        <v>9.76</v>
      </c>
      <c r="C257" s="14">
        <v>127.24</v>
      </c>
    </row>
    <row r="258" spans="1:9" x14ac:dyDescent="0.3">
      <c r="A258" t="s">
        <v>51</v>
      </c>
      <c r="B258" s="14">
        <v>16.68</v>
      </c>
      <c r="C258" s="14">
        <v>122.32</v>
      </c>
    </row>
    <row r="259" spans="1:9" x14ac:dyDescent="0.3">
      <c r="A259" t="s">
        <v>52</v>
      </c>
      <c r="B259" s="14">
        <v>6.89</v>
      </c>
      <c r="C259" s="14">
        <v>213.11</v>
      </c>
    </row>
    <row r="260" spans="1:9" x14ac:dyDescent="0.3">
      <c r="A260" t="s">
        <v>53</v>
      </c>
      <c r="B260" s="14">
        <v>0</v>
      </c>
      <c r="C260" s="14">
        <v>188.9</v>
      </c>
    </row>
    <row r="261" spans="1:9" x14ac:dyDescent="0.3">
      <c r="A261" t="s">
        <v>54</v>
      </c>
      <c r="B261" s="14">
        <v>0</v>
      </c>
      <c r="C261" s="14">
        <v>68.64</v>
      </c>
    </row>
    <row r="262" spans="1:9" x14ac:dyDescent="0.3">
      <c r="A262" t="s">
        <v>54</v>
      </c>
      <c r="B262" s="14">
        <v>0</v>
      </c>
      <c r="C262" s="14">
        <v>637</v>
      </c>
    </row>
    <row r="263" spans="1:9" x14ac:dyDescent="0.3">
      <c r="A263" t="s">
        <v>54</v>
      </c>
      <c r="B263" s="14">
        <v>0</v>
      </c>
      <c r="C263" s="14">
        <v>135</v>
      </c>
    </row>
    <row r="264" spans="1:9" x14ac:dyDescent="0.3">
      <c r="A264" t="s">
        <v>55</v>
      </c>
      <c r="B264" s="14">
        <v>0</v>
      </c>
      <c r="C264" s="14">
        <v>220</v>
      </c>
    </row>
    <row r="265" spans="1:9" x14ac:dyDescent="0.3">
      <c r="A265" t="s">
        <v>81</v>
      </c>
      <c r="B265" t="s">
        <v>82</v>
      </c>
      <c r="C265" t="s">
        <v>83</v>
      </c>
      <c r="D265" t="s">
        <v>84</v>
      </c>
      <c r="E265" t="s">
        <v>10</v>
      </c>
      <c r="F265" t="s">
        <v>11</v>
      </c>
      <c r="G265" t="s">
        <v>12</v>
      </c>
      <c r="H265" t="s">
        <v>13</v>
      </c>
      <c r="I265" t="s">
        <v>85</v>
      </c>
    </row>
    <row r="266" spans="1:9" x14ac:dyDescent="0.3">
      <c r="A266" s="20" t="s">
        <v>86</v>
      </c>
      <c r="B266" s="20"/>
      <c r="C266" s="20"/>
    </row>
    <row r="267" spans="1:9" x14ac:dyDescent="0.3">
      <c r="A267" t="s">
        <v>7</v>
      </c>
      <c r="B267" t="s">
        <v>8</v>
      </c>
      <c r="C267" t="s">
        <v>9</v>
      </c>
    </row>
    <row r="268" spans="1:9" x14ac:dyDescent="0.3">
      <c r="A268" t="s">
        <v>46</v>
      </c>
      <c r="B268" s="14">
        <v>0</v>
      </c>
      <c r="C268" s="14">
        <v>351</v>
      </c>
    </row>
    <row r="269" spans="1:9" x14ac:dyDescent="0.3">
      <c r="A269" t="s">
        <v>20</v>
      </c>
      <c r="B269" t="s">
        <v>87</v>
      </c>
      <c r="C269" t="s">
        <v>88</v>
      </c>
      <c r="D269" t="s">
        <v>89</v>
      </c>
      <c r="E269" t="s">
        <v>10</v>
      </c>
      <c r="F269" t="s">
        <v>11</v>
      </c>
      <c r="G269" t="s">
        <v>12</v>
      </c>
      <c r="H269" t="s">
        <v>13</v>
      </c>
      <c r="I269" t="s">
        <v>90</v>
      </c>
    </row>
    <row r="270" spans="1:9" x14ac:dyDescent="0.3">
      <c r="A270" t="s">
        <v>91</v>
      </c>
      <c r="B270" t="s">
        <v>92</v>
      </c>
      <c r="C270" t="s">
        <v>93</v>
      </c>
      <c r="D270" t="s">
        <v>94</v>
      </c>
      <c r="E270" t="s">
        <v>10</v>
      </c>
      <c r="F270" t="s">
        <v>11</v>
      </c>
      <c r="G270" t="s">
        <v>12</v>
      </c>
      <c r="H270" t="s">
        <v>13</v>
      </c>
      <c r="I270" t="s">
        <v>95</v>
      </c>
    </row>
    <row r="271" spans="1:9" x14ac:dyDescent="0.3">
      <c r="A271" t="s">
        <v>95</v>
      </c>
      <c r="B271" t="s">
        <v>96</v>
      </c>
      <c r="C271" t="s">
        <v>92</v>
      </c>
      <c r="D271" t="s">
        <v>93</v>
      </c>
      <c r="E271" t="s">
        <v>94</v>
      </c>
      <c r="F271" t="s">
        <v>10</v>
      </c>
      <c r="G271" t="s">
        <v>11</v>
      </c>
      <c r="H271" t="s">
        <v>12</v>
      </c>
      <c r="I271" t="s">
        <v>13</v>
      </c>
    </row>
    <row r="282" spans="3:3" x14ac:dyDescent="0.3">
      <c r="C282" s="13"/>
    </row>
    <row r="285" spans="3:3" x14ac:dyDescent="0.3">
      <c r="C285" s="13"/>
    </row>
    <row r="330" spans="3:3" x14ac:dyDescent="0.3">
      <c r="C330" s="13"/>
    </row>
    <row r="338" spans="3:3" x14ac:dyDescent="0.3">
      <c r="C338" s="13"/>
    </row>
    <row r="339" spans="3:3" x14ac:dyDescent="0.3">
      <c r="C339" s="13"/>
    </row>
    <row r="340" spans="3:3" x14ac:dyDescent="0.3">
      <c r="C340" s="13"/>
    </row>
    <row r="350" spans="3:3" x14ac:dyDescent="0.3">
      <c r="C350" s="13"/>
    </row>
    <row r="362" spans="3:3" x14ac:dyDescent="0.3">
      <c r="C362" s="13"/>
    </row>
    <row r="367" spans="3:3" x14ac:dyDescent="0.3">
      <c r="C367" s="13"/>
    </row>
    <row r="378" spans="3:3" x14ac:dyDescent="0.3">
      <c r="C378" s="13"/>
    </row>
    <row r="380" spans="3:3" x14ac:dyDescent="0.3">
      <c r="C380" s="13"/>
    </row>
    <row r="400" spans="4:10" x14ac:dyDescent="0.3">
      <c r="D400" t="s">
        <v>16</v>
      </c>
      <c r="E400" t="s">
        <v>17</v>
      </c>
      <c r="F400" t="s">
        <v>10</v>
      </c>
      <c r="G400" t="s">
        <v>11</v>
      </c>
      <c r="H400" t="s">
        <v>12</v>
      </c>
      <c r="I400" t="s">
        <v>13</v>
      </c>
      <c r="J400" t="s">
        <v>18</v>
      </c>
    </row>
    <row r="401" spans="1:10" x14ac:dyDescent="0.3">
      <c r="A401" s="20"/>
      <c r="B401" s="20"/>
      <c r="C401" s="20"/>
    </row>
    <row r="403" spans="1:10" x14ac:dyDescent="0.3">
      <c r="C403" s="13"/>
    </row>
    <row r="405" spans="1:10" x14ac:dyDescent="0.3">
      <c r="C405" s="13"/>
    </row>
    <row r="408" spans="1:10" x14ac:dyDescent="0.3">
      <c r="C408" s="13"/>
    </row>
    <row r="409" spans="1:10" x14ac:dyDescent="0.3">
      <c r="D409" t="s">
        <v>21</v>
      </c>
      <c r="E409" t="s">
        <v>22</v>
      </c>
      <c r="F409" t="s">
        <v>10</v>
      </c>
      <c r="G409" t="s">
        <v>11</v>
      </c>
      <c r="H409" t="s">
        <v>12</v>
      </c>
      <c r="I409" t="s">
        <v>13</v>
      </c>
      <c r="J409" t="s">
        <v>23</v>
      </c>
    </row>
    <row r="410" spans="1:10" x14ac:dyDescent="0.3">
      <c r="A410" s="20"/>
      <c r="B410" s="20"/>
      <c r="C410" s="20"/>
    </row>
    <row r="415" spans="1:10" x14ac:dyDescent="0.3">
      <c r="C415" s="13"/>
    </row>
    <row r="423" spans="3:3" x14ac:dyDescent="0.3">
      <c r="C423" s="13"/>
    </row>
    <row r="426" spans="3:3" x14ac:dyDescent="0.3">
      <c r="C426" s="13"/>
    </row>
    <row r="428" spans="3:3" x14ac:dyDescent="0.3">
      <c r="C428" s="13"/>
    </row>
    <row r="432" spans="3:3" x14ac:dyDescent="0.3">
      <c r="C432" s="13"/>
    </row>
    <row r="433" spans="3:3" x14ac:dyDescent="0.3">
      <c r="C433" s="13"/>
    </row>
    <row r="435" spans="3:3" x14ac:dyDescent="0.3">
      <c r="C435" s="13"/>
    </row>
    <row r="439" spans="3:3" x14ac:dyDescent="0.3">
      <c r="C439" s="13"/>
    </row>
    <row r="447" spans="3:3" x14ac:dyDescent="0.3">
      <c r="C447" s="13"/>
    </row>
    <row r="458" spans="1:10" x14ac:dyDescent="0.3">
      <c r="D458" t="s">
        <v>24</v>
      </c>
      <c r="E458" t="s">
        <v>25</v>
      </c>
      <c r="F458" t="s">
        <v>10</v>
      </c>
      <c r="G458" t="s">
        <v>11</v>
      </c>
      <c r="H458" t="s">
        <v>12</v>
      </c>
      <c r="I458" t="s">
        <v>13</v>
      </c>
      <c r="J458" t="s">
        <v>26</v>
      </c>
    </row>
    <row r="459" spans="1:10" x14ac:dyDescent="0.3">
      <c r="A459" s="20"/>
      <c r="B459" s="20"/>
      <c r="C459" s="20"/>
    </row>
    <row r="464" spans="1:10" x14ac:dyDescent="0.3">
      <c r="D464" t="s">
        <v>27</v>
      </c>
      <c r="E464" t="s">
        <v>28</v>
      </c>
      <c r="F464" t="s">
        <v>10</v>
      </c>
      <c r="G464" t="s">
        <v>11</v>
      </c>
      <c r="H464" t="s">
        <v>12</v>
      </c>
      <c r="I464" t="s">
        <v>13</v>
      </c>
      <c r="J464" t="s">
        <v>29</v>
      </c>
    </row>
    <row r="465" spans="1:10" x14ac:dyDescent="0.3">
      <c r="A465" s="20"/>
      <c r="B465" s="20"/>
      <c r="C465" s="20"/>
    </row>
    <row r="473" spans="1:10" x14ac:dyDescent="0.3">
      <c r="C473" s="13"/>
    </row>
    <row r="478" spans="1:10" x14ac:dyDescent="0.3">
      <c r="D478" t="s">
        <v>30</v>
      </c>
      <c r="E478" t="s">
        <v>31</v>
      </c>
      <c r="F478" t="s">
        <v>10</v>
      </c>
      <c r="G478" t="s">
        <v>11</v>
      </c>
      <c r="H478" t="s">
        <v>12</v>
      </c>
      <c r="I478" t="s">
        <v>13</v>
      </c>
      <c r="J478" t="s">
        <v>32</v>
      </c>
    </row>
    <row r="479" spans="1:10" x14ac:dyDescent="0.3">
      <c r="D479" t="s">
        <v>34</v>
      </c>
      <c r="E479" t="s">
        <v>35</v>
      </c>
      <c r="F479" t="s">
        <v>10</v>
      </c>
      <c r="G479" t="s">
        <v>11</v>
      </c>
      <c r="H479" t="s">
        <v>12</v>
      </c>
      <c r="I479" t="s">
        <v>13</v>
      </c>
      <c r="J479" t="s">
        <v>36</v>
      </c>
    </row>
    <row r="480" spans="1:10" x14ac:dyDescent="0.3">
      <c r="D480" t="s">
        <v>33</v>
      </c>
      <c r="E480" t="s">
        <v>34</v>
      </c>
      <c r="F480" t="s">
        <v>35</v>
      </c>
      <c r="G480" t="s">
        <v>10</v>
      </c>
      <c r="H480" t="s">
        <v>11</v>
      </c>
      <c r="I480" t="s">
        <v>12</v>
      </c>
      <c r="J480" t="s">
        <v>13</v>
      </c>
    </row>
  </sheetData>
  <mergeCells count="12">
    <mergeCell ref="A2:C2"/>
    <mergeCell ref="A3:C3"/>
    <mergeCell ref="A401:C401"/>
    <mergeCell ref="A410:C410"/>
    <mergeCell ref="A459:C459"/>
    <mergeCell ref="A465:C465"/>
    <mergeCell ref="A80:C80"/>
    <mergeCell ref="A86:C86"/>
    <mergeCell ref="A103:C103"/>
    <mergeCell ref="A228:C228"/>
    <mergeCell ref="A241:C241"/>
    <mergeCell ref="A266:C26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1BF8-B872-4985-B505-6395642422B1}">
  <dimension ref="B2:G34"/>
  <sheetViews>
    <sheetView workbookViewId="0">
      <selection activeCell="C14" sqref="C14"/>
    </sheetView>
  </sheetViews>
  <sheetFormatPr defaultRowHeight="14.4" x14ac:dyDescent="0.3"/>
  <cols>
    <col min="2" max="7" width="32.77734375" customWidth="1"/>
  </cols>
  <sheetData>
    <row r="2" spans="2:7" x14ac:dyDescent="0.3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3">
      <c r="B3" s="3">
        <v>45474</v>
      </c>
      <c r="C3">
        <f>COUNTIF(Planilha1!$A$5:$A$78,QTD_VENDAS_TABELAS[[#This Row],[DATA]])</f>
        <v>4</v>
      </c>
      <c r="D3">
        <f>COUNTIF(Planilha1!$A$105:$A$226,QTD_VENDAS_TABELAS[[#This Row],[DATA]])</f>
        <v>10</v>
      </c>
      <c r="E3">
        <f>COUNTIF(Planilha1!$A$230:$A$239,QTD_VENDAS_TABELAS[[#This Row],[DATA]])</f>
        <v>0</v>
      </c>
      <c r="F3">
        <f>COUNTIF(Planilha1!$A$243:$A$264,QTD_VENDAS_TABELAS[[#This Row],[DATA]])</f>
        <v>0</v>
      </c>
      <c r="G3" s="4">
        <f>SUM(C3:F3)</f>
        <v>14</v>
      </c>
    </row>
    <row r="4" spans="2:7" x14ac:dyDescent="0.3">
      <c r="B4" s="3">
        <v>45475</v>
      </c>
      <c r="C4">
        <f>COUNTIF(Planilha1!$A$5:$A$78,QTD_VENDAS_TABELAS[[#This Row],[DATA]])</f>
        <v>6</v>
      </c>
      <c r="D4">
        <f>COUNTIF(Planilha1!$A$105:$A$226,QTD_VENDAS_TABELAS[[#This Row],[DATA]])</f>
        <v>10</v>
      </c>
      <c r="E4">
        <f>COUNTIF(Planilha1!$A$230:$A$239,QTD_VENDAS_TABELAS[[#This Row],[DATA]])</f>
        <v>0</v>
      </c>
      <c r="F4">
        <f>COUNTIF(Planilha1!$A$243:$A$264,QTD_VENDAS_TABELAS[[#This Row],[DATA]])</f>
        <v>1</v>
      </c>
      <c r="G4" s="4">
        <f t="shared" ref="G4:G33" si="0">SUM(C4:F4)</f>
        <v>17</v>
      </c>
    </row>
    <row r="5" spans="2:7" x14ac:dyDescent="0.3">
      <c r="B5" s="3">
        <v>45476</v>
      </c>
      <c r="C5">
        <f>COUNTIF(Planilha1!$A$5:$A$78,QTD_VENDAS_TABELAS[[#This Row],[DATA]])</f>
        <v>5</v>
      </c>
      <c r="D5">
        <f>COUNTIF(Planilha1!$A$105:$A$226,QTD_VENDAS_TABELAS[[#This Row],[DATA]])</f>
        <v>6</v>
      </c>
      <c r="E5">
        <f>COUNTIF(Planilha1!$A$230:$A$239,QTD_VENDAS_TABELAS[[#This Row],[DATA]])</f>
        <v>0</v>
      </c>
      <c r="F5">
        <f>COUNTIF(Planilha1!$A$243:$A$264,QTD_VENDAS_TABELAS[[#This Row],[DATA]])</f>
        <v>3</v>
      </c>
      <c r="G5" s="4">
        <f t="shared" si="0"/>
        <v>14</v>
      </c>
    </row>
    <row r="6" spans="2:7" x14ac:dyDescent="0.3">
      <c r="B6" s="3">
        <v>45477</v>
      </c>
      <c r="C6">
        <f>COUNTIF(Planilha1!$A$5:$A$78,QTD_VENDAS_TABELAS[[#This Row],[DATA]])</f>
        <v>6</v>
      </c>
      <c r="D6">
        <f>COUNTIF(Planilha1!$A$105:$A$226,QTD_VENDAS_TABELAS[[#This Row],[DATA]])</f>
        <v>7</v>
      </c>
      <c r="E6">
        <f>COUNTIF(Planilha1!$A$230:$A$239,QTD_VENDAS_TABELAS[[#This Row],[DATA]])</f>
        <v>0</v>
      </c>
      <c r="F6">
        <f>COUNTIF(Planilha1!$A$243:$A$264,QTD_VENDAS_TABELAS[[#This Row],[DATA]])</f>
        <v>1</v>
      </c>
      <c r="G6" s="4">
        <f t="shared" si="0"/>
        <v>14</v>
      </c>
    </row>
    <row r="7" spans="2:7" x14ac:dyDescent="0.3">
      <c r="B7" s="3">
        <v>45478</v>
      </c>
      <c r="C7">
        <f>COUNTIF(Planilha1!$A$5:$A$78,QTD_VENDAS_TABELAS[[#This Row],[DATA]])</f>
        <v>5</v>
      </c>
      <c r="D7">
        <f>COUNTIF(Planilha1!$A$105:$A$226,QTD_VENDAS_TABELAS[[#This Row],[DATA]])</f>
        <v>8</v>
      </c>
      <c r="E7">
        <f>COUNTIF(Planilha1!$A$230:$A$239,QTD_VENDAS_TABELAS[[#This Row],[DATA]])</f>
        <v>2</v>
      </c>
      <c r="F7">
        <f>COUNTIF(Planilha1!$A$243:$A$264,QTD_VENDAS_TABELAS[[#This Row],[DATA]])</f>
        <v>1</v>
      </c>
      <c r="G7" s="4">
        <f t="shared" si="0"/>
        <v>16</v>
      </c>
    </row>
    <row r="8" spans="2:7" x14ac:dyDescent="0.3">
      <c r="B8" s="3">
        <v>45479</v>
      </c>
      <c r="C8">
        <f>COUNTIF(Planilha1!$A$5:$A$78,QTD_VENDAS_TABELAS[[#This Row],[DATA]])</f>
        <v>6</v>
      </c>
      <c r="D8">
        <f>COUNTIF(Planilha1!$A$105:$A$226,QTD_VENDAS_TABELAS[[#This Row],[DATA]])</f>
        <v>7</v>
      </c>
      <c r="E8">
        <f>COUNTIF(Planilha1!$A$230:$A$239,QTD_VENDAS_TABELAS[[#This Row],[DATA]])</f>
        <v>0</v>
      </c>
      <c r="F8">
        <f>COUNTIF(Planilha1!$A$243:$A$264,QTD_VENDAS_TABELAS[[#This Row],[DATA]])</f>
        <v>2</v>
      </c>
      <c r="G8" s="4">
        <f t="shared" si="0"/>
        <v>15</v>
      </c>
    </row>
    <row r="9" spans="2:7" x14ac:dyDescent="0.3">
      <c r="B9" s="3">
        <v>45480</v>
      </c>
      <c r="C9">
        <f>COUNTIF(Planilha1!$A$5:$A$78,QTD_VENDAS_TABELAS[[#This Row],[DATA]])</f>
        <v>0</v>
      </c>
      <c r="D9">
        <f>COUNTIF(Planilha1!$A$105:$A$226,QTD_VENDAS_TABELAS[[#This Row],[DATA]])</f>
        <v>0</v>
      </c>
      <c r="E9">
        <f>COUNTIF(Planilha1!$A$230:$A$239,QTD_VENDAS_TABELAS[[#This Row],[DATA]])</f>
        <v>0</v>
      </c>
      <c r="F9">
        <f>COUNTIF(Planilha1!$A$243:$A$264,QTD_VENDAS_TABELAS[[#This Row],[DATA]])</f>
        <v>0</v>
      </c>
      <c r="G9" s="4">
        <f t="shared" si="0"/>
        <v>0</v>
      </c>
    </row>
    <row r="10" spans="2:7" x14ac:dyDescent="0.3">
      <c r="B10" s="3">
        <v>45481</v>
      </c>
      <c r="C10">
        <f>COUNTIF(Planilha1!$A$5:$A$78,QTD_VENDAS_TABELAS[[#This Row],[DATA]])</f>
        <v>5</v>
      </c>
      <c r="D10">
        <f>COUNTIF(Planilha1!$A$105:$A$226,QTD_VENDAS_TABELAS[[#This Row],[DATA]])</f>
        <v>4</v>
      </c>
      <c r="E10">
        <f>COUNTIF(Planilha1!$A$230:$A$239,QTD_VENDAS_TABELAS[[#This Row],[DATA]])</f>
        <v>0</v>
      </c>
      <c r="F10">
        <f>COUNTIF(Planilha1!$A$243:$A$264,QTD_VENDAS_TABELAS[[#This Row],[DATA]])</f>
        <v>0</v>
      </c>
      <c r="G10" s="4">
        <f t="shared" si="0"/>
        <v>9</v>
      </c>
    </row>
    <row r="11" spans="2:7" x14ac:dyDescent="0.3">
      <c r="B11" s="3">
        <v>45482</v>
      </c>
      <c r="C11">
        <f>COUNTIF(Planilha1!$A$5:$A$78,QTD_VENDAS_TABELAS[[#This Row],[DATA]])</f>
        <v>3</v>
      </c>
      <c r="D11">
        <f>COUNTIF(Planilha1!$A$105:$A$226,QTD_VENDAS_TABELAS[[#This Row],[DATA]])</f>
        <v>8</v>
      </c>
      <c r="E11">
        <f>COUNTIF(Planilha1!$A$230:$A$239,QTD_VENDAS_TABELAS[[#This Row],[DATA]])</f>
        <v>2</v>
      </c>
      <c r="F11">
        <f>COUNTIF(Planilha1!$A$243:$A$264,QTD_VENDAS_TABELAS[[#This Row],[DATA]])</f>
        <v>0</v>
      </c>
      <c r="G11" s="4">
        <f t="shared" si="0"/>
        <v>13</v>
      </c>
    </row>
    <row r="12" spans="2:7" x14ac:dyDescent="0.3">
      <c r="B12" s="3">
        <v>45483</v>
      </c>
      <c r="C12">
        <f>COUNTIF(Planilha1!$A$5:$A$78,QTD_VENDAS_TABELAS[[#This Row],[DATA]])</f>
        <v>4</v>
      </c>
      <c r="D12">
        <f>COUNTIF(Planilha1!$A$105:$A$226,QTD_VENDAS_TABELAS[[#This Row],[DATA]])</f>
        <v>7</v>
      </c>
      <c r="E12">
        <f>COUNTIF(Planilha1!$A$230:$A$239,QTD_VENDAS_TABELAS[[#This Row],[DATA]])</f>
        <v>2</v>
      </c>
      <c r="F12">
        <f>COUNTIF(Planilha1!$A$243:$A$264,QTD_VENDAS_TABELAS[[#This Row],[DATA]])</f>
        <v>3</v>
      </c>
      <c r="G12" s="4">
        <f t="shared" si="0"/>
        <v>16</v>
      </c>
    </row>
    <row r="13" spans="2:7" x14ac:dyDescent="0.3">
      <c r="B13" s="3">
        <v>45484</v>
      </c>
      <c r="C13">
        <f>COUNTIF(Planilha1!$A$5:$A$78,QTD_VENDAS_TABELAS[[#This Row],[DATA]])</f>
        <v>2</v>
      </c>
      <c r="D13">
        <f>COUNTIF(Planilha1!$A$105:$A$226,QTD_VENDAS_TABELAS[[#This Row],[DATA]])</f>
        <v>4</v>
      </c>
      <c r="E13">
        <f>COUNTIF(Planilha1!$A$230:$A$239,QTD_VENDAS_TABELAS[[#This Row],[DATA]])</f>
        <v>1</v>
      </c>
      <c r="F13">
        <f>COUNTIF(Planilha1!$A$243:$A$264,QTD_VENDAS_TABELAS[[#This Row],[DATA]])</f>
        <v>1</v>
      </c>
      <c r="G13" s="4">
        <f t="shared" si="0"/>
        <v>8</v>
      </c>
    </row>
    <row r="14" spans="2:7" x14ac:dyDescent="0.3">
      <c r="B14" s="3">
        <v>45485</v>
      </c>
      <c r="C14">
        <f>COUNTIF(Planilha1!$A$5:$A$78,QTD_VENDAS_TABELAS[[#This Row],[DATA]])</f>
        <v>6</v>
      </c>
      <c r="D14">
        <f>COUNTIF(Planilha1!$A$105:$A$226,QTD_VENDAS_TABELAS[[#This Row],[DATA]])</f>
        <v>2</v>
      </c>
      <c r="E14">
        <f>COUNTIF(Planilha1!$A$230:$A$239,QTD_VENDAS_TABELAS[[#This Row],[DATA]])</f>
        <v>1</v>
      </c>
      <c r="F14">
        <f>COUNTIF(Planilha1!$A$243:$A$264,QTD_VENDAS_TABELAS[[#This Row],[DATA]])</f>
        <v>5</v>
      </c>
      <c r="G14" s="4">
        <f t="shared" si="0"/>
        <v>14</v>
      </c>
    </row>
    <row r="15" spans="2:7" x14ac:dyDescent="0.3">
      <c r="B15" s="3">
        <v>45486</v>
      </c>
      <c r="C15">
        <f>COUNTIF(Planilha1!$A$5:$A$78,QTD_VENDAS_TABELAS[[#This Row],[DATA]])</f>
        <v>4</v>
      </c>
      <c r="D15">
        <f>COUNTIF(Planilha1!$A$105:$A$226,QTD_VENDAS_TABELAS[[#This Row],[DATA]])</f>
        <v>9</v>
      </c>
      <c r="E15">
        <f>COUNTIF(Planilha1!$A$230:$A$239,QTD_VENDAS_TABELAS[[#This Row],[DATA]])</f>
        <v>2</v>
      </c>
      <c r="F15">
        <f>COUNTIF(Planilha1!$A$243:$A$264,QTD_VENDAS_TABELAS[[#This Row],[DATA]])</f>
        <v>1</v>
      </c>
      <c r="G15" s="4">
        <f t="shared" si="0"/>
        <v>16</v>
      </c>
    </row>
    <row r="16" spans="2:7" x14ac:dyDescent="0.3">
      <c r="B16" s="3">
        <v>45487</v>
      </c>
      <c r="C16">
        <f>COUNTIF(Planilha1!$A$5:$A$78,QTD_VENDAS_TABELAS[[#This Row],[DATA]])</f>
        <v>0</v>
      </c>
      <c r="D16">
        <f>COUNTIF(Planilha1!$A$105:$A$226,QTD_VENDAS_TABELAS[[#This Row],[DATA]])</f>
        <v>0</v>
      </c>
      <c r="E16">
        <f>COUNTIF(Planilha1!$A$230:$A$239,QTD_VENDAS_TABELAS[[#This Row],[DATA]])</f>
        <v>0</v>
      </c>
      <c r="F16">
        <f>COUNTIF(Planilha1!$A$243:$A$264,QTD_VENDAS_TABELAS[[#This Row],[DATA]])</f>
        <v>0</v>
      </c>
      <c r="G16" s="4">
        <f t="shared" si="0"/>
        <v>0</v>
      </c>
    </row>
    <row r="17" spans="2:7" x14ac:dyDescent="0.3">
      <c r="B17" s="3">
        <v>45488</v>
      </c>
      <c r="C17">
        <f>COUNTIF(Planilha1!$A$5:$A$78,QTD_VENDAS_TABELAS[[#This Row],[DATA]])</f>
        <v>4</v>
      </c>
      <c r="D17">
        <f>COUNTIF(Planilha1!$A$105:$A$226,QTD_VENDAS_TABELAS[[#This Row],[DATA]])</f>
        <v>4</v>
      </c>
      <c r="E17">
        <f>COUNTIF(Planilha1!$A$230:$A$239,QTD_VENDAS_TABELAS[[#This Row],[DATA]])</f>
        <v>0</v>
      </c>
      <c r="F17">
        <f>COUNTIF(Planilha1!$A$243:$A$264,QTD_VENDAS_TABELAS[[#This Row],[DATA]])</f>
        <v>0</v>
      </c>
      <c r="G17" s="4">
        <f t="shared" si="0"/>
        <v>8</v>
      </c>
    </row>
    <row r="18" spans="2:7" x14ac:dyDescent="0.3">
      <c r="B18" s="3">
        <v>45489</v>
      </c>
      <c r="C18">
        <f>COUNTIF(Planilha1!$A$5:$A$78,QTD_VENDAS_TABELAS[[#This Row],[DATA]])</f>
        <v>2</v>
      </c>
      <c r="D18">
        <f>COUNTIF(Planilha1!$A$105:$A$226,QTD_VENDAS_TABELAS[[#This Row],[DATA]])</f>
        <v>10</v>
      </c>
      <c r="E18">
        <f>COUNTIF(Planilha1!$A$230:$A$239,QTD_VENDAS_TABELAS[[#This Row],[DATA]])</f>
        <v>0</v>
      </c>
      <c r="F18">
        <f>COUNTIF(Planilha1!$A$243:$A$264,QTD_VENDAS_TABELAS[[#This Row],[DATA]])</f>
        <v>2</v>
      </c>
      <c r="G18" s="4">
        <f t="shared" si="0"/>
        <v>14</v>
      </c>
    </row>
    <row r="19" spans="2:7" x14ac:dyDescent="0.3">
      <c r="B19" s="3">
        <v>45490</v>
      </c>
      <c r="C19">
        <f>COUNTIF(Planilha1!$A$5:$A$78,QTD_VENDAS_TABELAS[[#This Row],[DATA]])</f>
        <v>1</v>
      </c>
      <c r="D19">
        <f>COUNTIF(Planilha1!$A$105:$A$226,QTD_VENDAS_TABELAS[[#This Row],[DATA]])</f>
        <v>7</v>
      </c>
      <c r="E19">
        <f>COUNTIF(Planilha1!$A$230:$A$239,QTD_VENDAS_TABELAS[[#This Row],[DATA]])</f>
        <v>0</v>
      </c>
      <c r="F19">
        <f>COUNTIF(Planilha1!$A$243:$A$264,QTD_VENDAS_TABELAS[[#This Row],[DATA]])</f>
        <v>0</v>
      </c>
      <c r="G19" s="4">
        <f t="shared" si="0"/>
        <v>8</v>
      </c>
    </row>
    <row r="20" spans="2:7" x14ac:dyDescent="0.3">
      <c r="B20" s="3">
        <v>45491</v>
      </c>
      <c r="C20">
        <f>COUNTIF(Planilha1!$A$5:$A$78,QTD_VENDAS_TABELAS[[#This Row],[DATA]])</f>
        <v>4</v>
      </c>
      <c r="D20">
        <f>COUNTIF(Planilha1!$A$105:$A$226,QTD_VENDAS_TABELAS[[#This Row],[DATA]])</f>
        <v>7</v>
      </c>
      <c r="E20">
        <f>COUNTIF(Planilha1!$A$230:$A$239,QTD_VENDAS_TABELAS[[#This Row],[DATA]])</f>
        <v>0</v>
      </c>
      <c r="F20">
        <f>COUNTIF(Planilha1!$A$243:$A$264,QTD_VENDAS_TABELAS[[#This Row],[DATA]])</f>
        <v>0</v>
      </c>
      <c r="G20" s="4">
        <f t="shared" si="0"/>
        <v>11</v>
      </c>
    </row>
    <row r="21" spans="2:7" x14ac:dyDescent="0.3">
      <c r="B21" s="3">
        <v>45492</v>
      </c>
      <c r="C21">
        <f>COUNTIF(Planilha1!$A$5:$A$78,QTD_VENDAS_TABELAS[[#This Row],[DATA]])</f>
        <v>2</v>
      </c>
      <c r="D21">
        <f>COUNTIF(Planilha1!$A$105:$A$226,QTD_VENDAS_TABELAS[[#This Row],[DATA]])</f>
        <v>7</v>
      </c>
      <c r="E21">
        <f>COUNTIF(Planilha1!$A$230:$A$239,QTD_VENDAS_TABELAS[[#This Row],[DATA]])</f>
        <v>0</v>
      </c>
      <c r="F21">
        <f>COUNTIF(Planilha1!$A$243:$A$264,QTD_VENDAS_TABELAS[[#This Row],[DATA]])</f>
        <v>1</v>
      </c>
      <c r="G21" s="4">
        <f t="shared" si="0"/>
        <v>10</v>
      </c>
    </row>
    <row r="22" spans="2:7" x14ac:dyDescent="0.3">
      <c r="B22" s="3">
        <v>45493</v>
      </c>
      <c r="C22">
        <f>COUNTIF(Planilha1!$A$5:$A$78,QTD_VENDAS_TABELAS[[#This Row],[DATA]])</f>
        <v>2</v>
      </c>
      <c r="D22">
        <f>COUNTIF(Planilha1!$A$105:$A$226,QTD_VENDAS_TABELAS[[#This Row],[DATA]])</f>
        <v>3</v>
      </c>
      <c r="E22">
        <f>COUNTIF(Planilha1!$A$230:$A$239,QTD_VENDAS_TABELAS[[#This Row],[DATA]])</f>
        <v>0</v>
      </c>
      <c r="F22">
        <f>COUNTIF(Planilha1!$A$243:$A$264,QTD_VENDAS_TABELAS[[#This Row],[DATA]])</f>
        <v>1</v>
      </c>
      <c r="G22" s="4">
        <f t="shared" si="0"/>
        <v>6</v>
      </c>
    </row>
    <row r="23" spans="2:7" x14ac:dyDescent="0.3">
      <c r="B23" s="3">
        <v>45494</v>
      </c>
      <c r="C23">
        <f>COUNTIF(Planilha1!$A$5:$A$78,QTD_VENDAS_TABELAS[[#This Row],[DATA]])</f>
        <v>0</v>
      </c>
      <c r="D23">
        <f>COUNTIF(Planilha1!$A$105:$A$226,QTD_VENDAS_TABELAS[[#This Row],[DATA]])</f>
        <v>0</v>
      </c>
      <c r="E23">
        <f>COUNTIF(Planilha1!$A$230:$A$239,QTD_VENDAS_TABELAS[[#This Row],[DATA]])</f>
        <v>0</v>
      </c>
      <c r="F23">
        <f>COUNTIF(Planilha1!$A$243:$A$264,QTD_VENDAS_TABELAS[[#This Row],[DATA]])</f>
        <v>0</v>
      </c>
      <c r="G23" s="4">
        <f t="shared" si="0"/>
        <v>0</v>
      </c>
    </row>
    <row r="24" spans="2:7" x14ac:dyDescent="0.3">
      <c r="B24" s="3">
        <v>45495</v>
      </c>
      <c r="C24">
        <f>COUNTIF(Planilha1!$A$5:$A$78,QTD_VENDAS_TABELAS[[#This Row],[DATA]])</f>
        <v>3</v>
      </c>
      <c r="D24">
        <f>COUNTIF(Planilha1!$A$105:$A$226,QTD_VENDAS_TABELAS[[#This Row],[DATA]])</f>
        <v>2</v>
      </c>
      <c r="E24">
        <f>COUNTIF(Planilha1!$A$230:$A$239,QTD_VENDAS_TABELAS[[#This Row],[DATA]])</f>
        <v>0</v>
      </c>
      <c r="F24">
        <f>COUNTIF(Planilha1!$A$243:$A$264,QTD_VENDAS_TABELAS[[#This Row],[DATA]])</f>
        <v>0</v>
      </c>
      <c r="G24" s="4">
        <f t="shared" si="0"/>
        <v>5</v>
      </c>
    </row>
    <row r="25" spans="2:7" x14ac:dyDescent="0.3">
      <c r="B25" s="3">
        <v>45496</v>
      </c>
      <c r="C25">
        <f>COUNTIF(Planilha1!$A$5:$A$78,QTD_VENDAS_TABELAS[[#This Row],[DATA]])</f>
        <v>0</v>
      </c>
      <c r="D25">
        <f>COUNTIF(Planilha1!$A$105:$A$226,QTD_VENDAS_TABELAS[[#This Row],[DATA]])</f>
        <v>0</v>
      </c>
      <c r="E25">
        <f>COUNTIF(Planilha1!$A$230:$A$239,QTD_VENDAS_TABELAS[[#This Row],[DATA]])</f>
        <v>0</v>
      </c>
      <c r="F25">
        <f>COUNTIF(Planilha1!$A$243:$A$264,QTD_VENDAS_TABELAS[[#This Row],[DATA]])</f>
        <v>0</v>
      </c>
      <c r="G25" s="4">
        <f t="shared" si="0"/>
        <v>0</v>
      </c>
    </row>
    <row r="26" spans="2:7" x14ac:dyDescent="0.3">
      <c r="B26" s="3">
        <v>45497</v>
      </c>
      <c r="C26">
        <f>COUNTIF(Planilha1!$A$5:$A$78,QTD_VENDAS_TABELAS[[#This Row],[DATA]])</f>
        <v>0</v>
      </c>
      <c r="D26">
        <f>COUNTIF(Planilha1!$A$105:$A$226,QTD_VENDAS_TABELAS[[#This Row],[DATA]])</f>
        <v>0</v>
      </c>
      <c r="E26">
        <f>COUNTIF(Planilha1!$A$230:$A$239,QTD_VENDAS_TABELAS[[#This Row],[DATA]])</f>
        <v>0</v>
      </c>
      <c r="F26">
        <f>COUNTIF(Planilha1!$A$243:$A$264,QTD_VENDAS_TABELAS[[#This Row],[DATA]])</f>
        <v>0</v>
      </c>
      <c r="G26" s="4">
        <f t="shared" si="0"/>
        <v>0</v>
      </c>
    </row>
    <row r="27" spans="2:7" x14ac:dyDescent="0.3">
      <c r="B27" s="3">
        <v>45498</v>
      </c>
      <c r="C27">
        <f>COUNTIF(Planilha1!$A$5:$A$78,QTD_VENDAS_TABELAS[[#This Row],[DATA]])</f>
        <v>0</v>
      </c>
      <c r="D27">
        <f>COUNTIF(Planilha1!$A$105:$A$226,QTD_VENDAS_TABELAS[[#This Row],[DATA]])</f>
        <v>0</v>
      </c>
      <c r="E27">
        <f>COUNTIF(Planilha1!$A$230:$A$239,QTD_VENDAS_TABELAS[[#This Row],[DATA]])</f>
        <v>0</v>
      </c>
      <c r="F27">
        <f>COUNTIF(Planilha1!$A$243:$A$264,QTD_VENDAS_TABELAS[[#This Row],[DATA]])</f>
        <v>0</v>
      </c>
      <c r="G27" s="4">
        <f t="shared" si="0"/>
        <v>0</v>
      </c>
    </row>
    <row r="28" spans="2:7" x14ac:dyDescent="0.3">
      <c r="B28" s="3">
        <v>45499</v>
      </c>
      <c r="C28">
        <f>COUNTIF(Planilha1!$A$5:$A$78,QTD_VENDAS_TABELAS[[#This Row],[DATA]])</f>
        <v>0</v>
      </c>
      <c r="D28">
        <f>COUNTIF(Planilha1!$A$105:$A$226,QTD_VENDAS_TABELAS[[#This Row],[DATA]])</f>
        <v>0</v>
      </c>
      <c r="E28">
        <f>COUNTIF(Planilha1!$A$230:$A$239,QTD_VENDAS_TABELAS[[#This Row],[DATA]])</f>
        <v>0</v>
      </c>
      <c r="F28">
        <f>COUNTIF(Planilha1!$A$243:$A$264,QTD_VENDAS_TABELAS[[#This Row],[DATA]])</f>
        <v>0</v>
      </c>
      <c r="G28" s="4">
        <f t="shared" si="0"/>
        <v>0</v>
      </c>
    </row>
    <row r="29" spans="2:7" x14ac:dyDescent="0.3">
      <c r="B29" s="3">
        <v>45500</v>
      </c>
      <c r="C29">
        <f>COUNTIF(Planilha1!$A$5:$A$78,QTD_VENDAS_TABELAS[[#This Row],[DATA]])</f>
        <v>0</v>
      </c>
      <c r="D29">
        <f>COUNTIF(Planilha1!$A$105:$A$226,QTD_VENDAS_TABELAS[[#This Row],[DATA]])</f>
        <v>0</v>
      </c>
      <c r="E29">
        <f>COUNTIF(Planilha1!$A$230:$A$239,QTD_VENDAS_TABELAS[[#This Row],[DATA]])</f>
        <v>0</v>
      </c>
      <c r="F29">
        <f>COUNTIF(Planilha1!$A$243:$A$264,QTD_VENDAS_TABELAS[[#This Row],[DATA]])</f>
        <v>0</v>
      </c>
      <c r="G29" s="4">
        <f t="shared" si="0"/>
        <v>0</v>
      </c>
    </row>
    <row r="30" spans="2:7" x14ac:dyDescent="0.3">
      <c r="B30" s="3">
        <v>45501</v>
      </c>
      <c r="C30">
        <f>COUNTIF(Planilha1!$A$5:$A$78,QTD_VENDAS_TABELAS[[#This Row],[DATA]])</f>
        <v>0</v>
      </c>
      <c r="D30">
        <f>COUNTIF(Planilha1!$A$105:$A$226,QTD_VENDAS_TABELAS[[#This Row],[DATA]])</f>
        <v>0</v>
      </c>
      <c r="E30">
        <f>COUNTIF(Planilha1!$A$230:$A$239,QTD_VENDAS_TABELAS[[#This Row],[DATA]])</f>
        <v>0</v>
      </c>
      <c r="F30">
        <f>COUNTIF(Planilha1!$A$243:$A$264,QTD_VENDAS_TABELAS[[#This Row],[DATA]])</f>
        <v>0</v>
      </c>
      <c r="G30" s="4">
        <f t="shared" si="0"/>
        <v>0</v>
      </c>
    </row>
    <row r="31" spans="2:7" x14ac:dyDescent="0.3">
      <c r="B31" s="3">
        <v>45502</v>
      </c>
      <c r="C31">
        <f>COUNTIF(Planilha1!$A$5:$A$78,QTD_VENDAS_TABELAS[[#This Row],[DATA]])</f>
        <v>0</v>
      </c>
      <c r="D31">
        <f>COUNTIF(Planilha1!$A$105:$A$226,QTD_VENDAS_TABELAS[[#This Row],[DATA]])</f>
        <v>0</v>
      </c>
      <c r="E31">
        <f>COUNTIF(Planilha1!$A$230:$A$239,QTD_VENDAS_TABELAS[[#This Row],[DATA]])</f>
        <v>0</v>
      </c>
      <c r="F31">
        <f>COUNTIF(Planilha1!$A$243:$A$264,QTD_VENDAS_TABELAS[[#This Row],[DATA]])</f>
        <v>0</v>
      </c>
      <c r="G31" s="4">
        <f t="shared" si="0"/>
        <v>0</v>
      </c>
    </row>
    <row r="32" spans="2:7" x14ac:dyDescent="0.3">
      <c r="B32" s="3">
        <v>45503</v>
      </c>
      <c r="C32">
        <f>COUNTIF(Planilha1!$A$5:$A$78,QTD_VENDAS_TABELAS[[#This Row],[DATA]])</f>
        <v>0</v>
      </c>
      <c r="D32">
        <f>COUNTIF(Planilha1!$A$105:$A$226,QTD_VENDAS_TABELAS[[#This Row],[DATA]])</f>
        <v>0</v>
      </c>
      <c r="E32">
        <f>COUNTIF(Planilha1!$A$230:$A$239,QTD_VENDAS_TABELAS[[#This Row],[DATA]])</f>
        <v>0</v>
      </c>
      <c r="F32">
        <f>COUNTIF(Planilha1!$A$243:$A$264,QTD_VENDAS_TABELAS[[#This Row],[DATA]])</f>
        <v>0</v>
      </c>
      <c r="G32" s="4">
        <f t="shared" si="0"/>
        <v>0</v>
      </c>
    </row>
    <row r="33" spans="2:7" x14ac:dyDescent="0.3">
      <c r="B33" s="3">
        <v>45504</v>
      </c>
      <c r="C33">
        <f>COUNTIF(Planilha1!$A$5:$A$78,QTD_VENDAS_TABELAS[[#This Row],[DATA]])</f>
        <v>0</v>
      </c>
      <c r="D33">
        <f>COUNTIF(Planilha1!$A$105:$A$226,QTD_VENDAS_TABELAS[[#This Row],[DATA]])</f>
        <v>0</v>
      </c>
      <c r="E33">
        <f>COUNTIF(Planilha1!$A$230:$A$239,QTD_VENDAS_TABELAS[[#This Row],[DATA]])</f>
        <v>0</v>
      </c>
      <c r="F33">
        <f>COUNTIF(Planilha1!$A$243:$A$264,QTD_VENDAS_TABELAS[[#This Row],[DATA]])</f>
        <v>0</v>
      </c>
      <c r="G33" s="4">
        <f t="shared" si="0"/>
        <v>0</v>
      </c>
    </row>
    <row r="34" spans="2:7" ht="18" x14ac:dyDescent="0.35">
      <c r="B34" s="4" t="s">
        <v>5</v>
      </c>
      <c r="C34" s="4">
        <f>SUM(C3:C33)</f>
        <v>74</v>
      </c>
      <c r="D34" s="4">
        <f>SUM(D3:D33)</f>
        <v>122</v>
      </c>
      <c r="E34" s="4">
        <f>SUM(E3:E33)</f>
        <v>10</v>
      </c>
      <c r="F34" s="4">
        <f>SUM(F3:F33)</f>
        <v>22</v>
      </c>
      <c r="G34" s="5">
        <f>SUM(G3:G33)</f>
        <v>228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2D3D-025A-4AB2-B7D4-06AB56446450}">
  <dimension ref="B2:G34"/>
  <sheetViews>
    <sheetView workbookViewId="0">
      <selection activeCell="B15" sqref="B15"/>
    </sheetView>
  </sheetViews>
  <sheetFormatPr defaultRowHeight="14.4" x14ac:dyDescent="0.3"/>
  <cols>
    <col min="2" max="7" width="32.33203125" customWidth="1"/>
  </cols>
  <sheetData>
    <row r="2" spans="2:7" x14ac:dyDescent="0.3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3">
      <c r="B3" s="3">
        <v>45474</v>
      </c>
      <c r="C3" s="10">
        <f>SUMIF(Planilha1!$A$5:$A$78,TT_LIQUIDO_TAB[[#This Row],[DATA]],Planilha1!$C$5:$C$78)</f>
        <v>1857</v>
      </c>
      <c r="D3" s="10">
        <f>SUMIF(Planilha1!$A$105:$A$226,TT_LIQUIDO_TAB[[#This Row],[DATA]],Planilha1!$C$105:$C$226)</f>
        <v>2406.8000000000002</v>
      </c>
      <c r="E3" s="10">
        <f>SUMIF(Planilha1!$A$230:$A$239,TT_LIQUIDO_TAB[[#This Row],[DATA]],Planilha1!$C$230:$C$239)</f>
        <v>0</v>
      </c>
      <c r="F3" s="10">
        <f>SUMIF(Planilha1!$A$243:$A$264,TT_LIQUIDO_TAB[[#This Row],[DATA]],Planilha1!$C$243:$C$264)</f>
        <v>0</v>
      </c>
      <c r="G3" s="11">
        <f>SUM(C3:F3)</f>
        <v>4263.8</v>
      </c>
    </row>
    <row r="4" spans="2:7" x14ac:dyDescent="0.3">
      <c r="B4" s="3">
        <v>45475</v>
      </c>
      <c r="C4" s="10">
        <f>SUMIF(Planilha1!$A$5:$A$78,TT_LIQUIDO_TAB[[#This Row],[DATA]],Planilha1!$C$5:$C$78)</f>
        <v>1424.95</v>
      </c>
      <c r="D4" s="10">
        <f>SUMIF(Planilha1!$A$105:$A$226,TT_LIQUIDO_TAB[[#This Row],[DATA]],Planilha1!$C$105:$C$226)</f>
        <v>3414.5699999999997</v>
      </c>
      <c r="E4" s="10">
        <f>SUMIF(Planilha1!$A$230:$A$239,TT_LIQUIDO_TAB[[#This Row],[DATA]],Planilha1!$C$230:$C$239)</f>
        <v>0</v>
      </c>
      <c r="F4" s="10">
        <f>SUMIF(Planilha1!$A$243:$A$264,TT_LIQUIDO_TAB[[#This Row],[DATA]],Planilha1!$C$243:$C$264)</f>
        <v>220</v>
      </c>
      <c r="G4" s="11">
        <f t="shared" ref="G4:G33" si="0">SUM(C4:F4)</f>
        <v>5059.5199999999995</v>
      </c>
    </row>
    <row r="5" spans="2:7" x14ac:dyDescent="0.3">
      <c r="B5" s="3">
        <v>45476</v>
      </c>
      <c r="C5" s="10">
        <f>SUMIF(Planilha1!$A$5:$A$78,TT_LIQUIDO_TAB[[#This Row],[DATA]],Planilha1!$C$5:$C$78)</f>
        <v>512.29999999999995</v>
      </c>
      <c r="D5" s="10">
        <f>SUMIF(Planilha1!$A$105:$A$226,TT_LIQUIDO_TAB[[#This Row],[DATA]],Planilha1!$C$105:$C$226)</f>
        <v>4029.9</v>
      </c>
      <c r="E5" s="10">
        <f>SUMIF(Planilha1!$A$230:$A$239,TT_LIQUIDO_TAB[[#This Row],[DATA]],Planilha1!$C$230:$C$239)</f>
        <v>0</v>
      </c>
      <c r="F5" s="10">
        <f>SUMIF(Planilha1!$A$243:$A$264,TT_LIQUIDO_TAB[[#This Row],[DATA]],Planilha1!$C$243:$C$264)</f>
        <v>840.64</v>
      </c>
      <c r="G5" s="11">
        <f t="shared" si="0"/>
        <v>5382.84</v>
      </c>
    </row>
    <row r="6" spans="2:7" x14ac:dyDescent="0.3">
      <c r="B6" s="3">
        <v>45477</v>
      </c>
      <c r="C6" s="10">
        <f>SUMIF(Planilha1!$A$5:$A$78,TT_LIQUIDO_TAB[[#This Row],[DATA]],Planilha1!$C$5:$C$78)</f>
        <v>1418.3000000000002</v>
      </c>
      <c r="D6" s="10">
        <f>SUMIF(Planilha1!$A$105:$A$226,TT_LIQUIDO_TAB[[#This Row],[DATA]],Planilha1!$C$105:$C$226)</f>
        <v>1358.9</v>
      </c>
      <c r="E6" s="10">
        <f>SUMIF(Planilha1!$A$230:$A$239,TT_LIQUIDO_TAB[[#This Row],[DATA]],Planilha1!$C$230:$C$239)</f>
        <v>0</v>
      </c>
      <c r="F6" s="10">
        <f>SUMIF(Planilha1!$A$243:$A$264,TT_LIQUIDO_TAB[[#This Row],[DATA]],Planilha1!$C$243:$C$264)</f>
        <v>188.9</v>
      </c>
      <c r="G6" s="11">
        <f t="shared" si="0"/>
        <v>2966.1000000000004</v>
      </c>
    </row>
    <row r="7" spans="2:7" x14ac:dyDescent="0.3">
      <c r="B7" s="3">
        <v>45478</v>
      </c>
      <c r="C7" s="10">
        <f>SUMIF(Planilha1!$A$5:$A$78,TT_LIQUIDO_TAB[[#This Row],[DATA]],Planilha1!$C$5:$C$78)</f>
        <v>921</v>
      </c>
      <c r="D7" s="10">
        <f>SUMIF(Planilha1!$A$105:$A$226,TT_LIQUIDO_TAB[[#This Row],[DATA]],Planilha1!$C$105:$C$226)</f>
        <v>1240.0299999999997</v>
      </c>
      <c r="E7" s="10">
        <f>SUMIF(Planilha1!$A$230:$A$239,TT_LIQUIDO_TAB[[#This Row],[DATA]],Planilha1!$C$230:$C$239)</f>
        <v>1818.68</v>
      </c>
      <c r="F7" s="10">
        <f>SUMIF(Planilha1!$A$243:$A$264,TT_LIQUIDO_TAB[[#This Row],[DATA]],Planilha1!$C$243:$C$264)</f>
        <v>213.11</v>
      </c>
      <c r="G7" s="11">
        <f t="shared" si="0"/>
        <v>4192.82</v>
      </c>
    </row>
    <row r="8" spans="2:7" x14ac:dyDescent="0.3">
      <c r="B8" s="3">
        <v>45479</v>
      </c>
      <c r="C8" s="10">
        <f>SUMIF(Planilha1!$A$5:$A$78,TT_LIQUIDO_TAB[[#This Row],[DATA]],Planilha1!$C$5:$C$78)</f>
        <v>1378.9</v>
      </c>
      <c r="D8" s="10">
        <f>SUMIF(Planilha1!$A$105:$A$226,TT_LIQUIDO_TAB[[#This Row],[DATA]],Planilha1!$C$105:$C$226)</f>
        <v>1849.5</v>
      </c>
      <c r="E8" s="10">
        <f>SUMIF(Planilha1!$A$230:$A$239,TT_LIQUIDO_TAB[[#This Row],[DATA]],Planilha1!$C$230:$C$239)</f>
        <v>0</v>
      </c>
      <c r="F8" s="10">
        <f>SUMIF(Planilha1!$A$243:$A$264,TT_LIQUIDO_TAB[[#This Row],[DATA]],Planilha1!$C$243:$C$264)</f>
        <v>249.56</v>
      </c>
      <c r="G8" s="11">
        <f t="shared" si="0"/>
        <v>3477.96</v>
      </c>
    </row>
    <row r="9" spans="2:7" x14ac:dyDescent="0.3">
      <c r="B9" s="3">
        <v>45480</v>
      </c>
      <c r="C9" s="10">
        <f>SUMIF(Planilha1!$A$5:$A$78,TT_LIQUIDO_TAB[[#This Row],[DATA]],Planilha1!$C$5:$C$78)</f>
        <v>0</v>
      </c>
      <c r="D9" s="10">
        <f>SUMIF(Planilha1!$A$105:$A$226,TT_LIQUIDO_TAB[[#This Row],[DATA]],Planilha1!$C$105:$C$226)</f>
        <v>0</v>
      </c>
      <c r="E9" s="10">
        <f>SUMIF(Planilha1!$A$230:$A$239,TT_LIQUIDO_TAB[[#This Row],[DATA]],Planilha1!$C$230:$C$239)</f>
        <v>0</v>
      </c>
      <c r="F9" s="10">
        <f>SUMIF(Planilha1!$A$243:$A$264,TT_LIQUIDO_TAB[[#This Row],[DATA]],Planilha1!$C$243:$C$264)</f>
        <v>0</v>
      </c>
      <c r="G9" s="11">
        <f t="shared" si="0"/>
        <v>0</v>
      </c>
    </row>
    <row r="10" spans="2:7" x14ac:dyDescent="0.3">
      <c r="B10" s="3">
        <v>45481</v>
      </c>
      <c r="C10" s="10">
        <f>SUMIF(Planilha1!$A$5:$A$78,TT_LIQUIDO_TAB[[#This Row],[DATA]],Planilha1!$C$5:$C$78)</f>
        <v>626</v>
      </c>
      <c r="D10" s="10">
        <f>SUMIF(Planilha1!$A$105:$A$226,TT_LIQUIDO_TAB[[#This Row],[DATA]],Planilha1!$C$105:$C$226)</f>
        <v>3226.3199999999997</v>
      </c>
      <c r="E10" s="10">
        <f>SUMIF(Planilha1!$A$230:$A$239,TT_LIQUIDO_TAB[[#This Row],[DATA]],Planilha1!$C$230:$C$239)</f>
        <v>0</v>
      </c>
      <c r="F10" s="10">
        <f>SUMIF(Planilha1!$A$243:$A$264,TT_LIQUIDO_TAB[[#This Row],[DATA]],Planilha1!$C$243:$C$264)</f>
        <v>0</v>
      </c>
      <c r="G10" s="11">
        <f t="shared" si="0"/>
        <v>3852.3199999999997</v>
      </c>
    </row>
    <row r="11" spans="2:7" x14ac:dyDescent="0.3">
      <c r="B11" s="3">
        <v>45482</v>
      </c>
      <c r="C11" s="10">
        <f>SUMIF(Planilha1!$A$5:$A$78,TT_LIQUIDO_TAB[[#This Row],[DATA]],Planilha1!$C$5:$C$78)</f>
        <v>3163</v>
      </c>
      <c r="D11" s="10">
        <f>SUMIF(Planilha1!$A$105:$A$226,TT_LIQUIDO_TAB[[#This Row],[DATA]],Planilha1!$C$105:$C$226)</f>
        <v>1595.63</v>
      </c>
      <c r="E11" s="10">
        <f>SUMIF(Planilha1!$A$230:$A$239,TT_LIQUIDO_TAB[[#This Row],[DATA]],Planilha1!$C$230:$C$239)</f>
        <v>4121.8499999999995</v>
      </c>
      <c r="F11" s="10">
        <f>SUMIF(Planilha1!$A$243:$A$264,TT_LIQUIDO_TAB[[#This Row],[DATA]],Planilha1!$C$243:$C$264)</f>
        <v>0</v>
      </c>
      <c r="G11" s="11">
        <f t="shared" si="0"/>
        <v>8880.48</v>
      </c>
    </row>
    <row r="12" spans="2:7" x14ac:dyDescent="0.3">
      <c r="B12" s="3">
        <v>45483</v>
      </c>
      <c r="C12" s="10">
        <f>SUMIF(Planilha1!$A$5:$A$78,TT_LIQUIDO_TAB[[#This Row],[DATA]],Planilha1!$C$5:$C$78)</f>
        <v>2190.08</v>
      </c>
      <c r="D12" s="10">
        <f>SUMIF(Planilha1!$A$105:$A$226,TT_LIQUIDO_TAB[[#This Row],[DATA]],Planilha1!$C$105:$C$226)</f>
        <v>1945.4199999999998</v>
      </c>
      <c r="E12" s="10">
        <f>SUMIF(Planilha1!$A$230:$A$239,TT_LIQUIDO_TAB[[#This Row],[DATA]],Planilha1!$C$230:$C$239)</f>
        <v>148</v>
      </c>
      <c r="F12" s="10">
        <f>SUMIF(Planilha1!$A$243:$A$264,TT_LIQUIDO_TAB[[#This Row],[DATA]],Planilha1!$C$243:$C$264)</f>
        <v>1234</v>
      </c>
      <c r="G12" s="11">
        <f t="shared" si="0"/>
        <v>5517.5</v>
      </c>
    </row>
    <row r="13" spans="2:7" x14ac:dyDescent="0.3">
      <c r="B13" s="3">
        <v>45484</v>
      </c>
      <c r="C13" s="10">
        <f>SUMIF(Planilha1!$A$5:$A$78,TT_LIQUIDO_TAB[[#This Row],[DATA]],Planilha1!$C$5:$C$78)</f>
        <v>147</v>
      </c>
      <c r="D13" s="10">
        <f>SUMIF(Planilha1!$A$105:$A$226,TT_LIQUIDO_TAB[[#This Row],[DATA]],Planilha1!$C$105:$C$226)</f>
        <v>2958.14</v>
      </c>
      <c r="E13" s="10">
        <f>SUMIF(Planilha1!$A$230:$A$239,TT_LIQUIDO_TAB[[#This Row],[DATA]],Planilha1!$C$230:$C$239)</f>
        <v>89</v>
      </c>
      <c r="F13" s="10">
        <f>SUMIF(Planilha1!$A$243:$A$264,TT_LIQUIDO_TAB[[#This Row],[DATA]],Planilha1!$C$243:$C$264)</f>
        <v>420</v>
      </c>
      <c r="G13" s="11">
        <f t="shared" si="0"/>
        <v>3614.14</v>
      </c>
    </row>
    <row r="14" spans="2:7" x14ac:dyDescent="0.3">
      <c r="B14" s="3">
        <v>45485</v>
      </c>
      <c r="C14" s="10">
        <f>SUMIF(Planilha1!$A$5:$A$78,TT_LIQUIDO_TAB[[#This Row],[DATA]],Planilha1!$C$5:$C$78)</f>
        <v>1413.6</v>
      </c>
      <c r="D14" s="10">
        <f>SUMIF(Planilha1!$A$105:$A$226,TT_LIQUIDO_TAB[[#This Row],[DATA]],Planilha1!$C$105:$C$226)</f>
        <v>342.4</v>
      </c>
      <c r="E14" s="10">
        <f>SUMIF(Planilha1!$A$230:$A$239,TT_LIQUIDO_TAB[[#This Row],[DATA]],Planilha1!$C$230:$C$239)</f>
        <v>68</v>
      </c>
      <c r="F14" s="10">
        <f>SUMIF(Planilha1!$A$243:$A$264,TT_LIQUIDO_TAB[[#This Row],[DATA]],Planilha1!$C$243:$C$264)</f>
        <v>915.39</v>
      </c>
      <c r="G14" s="11">
        <f t="shared" si="0"/>
        <v>2739.39</v>
      </c>
    </row>
    <row r="15" spans="2:7" x14ac:dyDescent="0.3">
      <c r="B15" s="3">
        <v>45486</v>
      </c>
      <c r="C15" s="10">
        <f>SUMIF(Planilha1!$A$5:$A$78,TT_LIQUIDO_TAB[[#This Row],[DATA]],Planilha1!$C$5:$C$78)</f>
        <v>1444.1</v>
      </c>
      <c r="D15" s="10">
        <f>SUMIF(Planilha1!$A$105:$A$226,TT_LIQUIDO_TAB[[#This Row],[DATA]],Planilha1!$C$105:$C$226)</f>
        <v>8915.0299999999988</v>
      </c>
      <c r="E15" s="10">
        <f>SUMIF(Planilha1!$A$230:$A$239,TT_LIQUIDO_TAB[[#This Row],[DATA]],Planilha1!$C$230:$C$239)</f>
        <v>345</v>
      </c>
      <c r="F15" s="10">
        <f>SUMIF(Planilha1!$A$243:$A$264,TT_LIQUIDO_TAB[[#This Row],[DATA]],Planilha1!$C$243:$C$264)</f>
        <v>134.1</v>
      </c>
      <c r="G15" s="11">
        <f t="shared" si="0"/>
        <v>10838.23</v>
      </c>
    </row>
    <row r="16" spans="2:7" x14ac:dyDescent="0.3">
      <c r="B16" s="3">
        <v>45487</v>
      </c>
      <c r="C16" s="10">
        <f>SUMIF(Planilha1!$A$5:$A$78,TT_LIQUIDO_TAB[[#This Row],[DATA]],Planilha1!$C$5:$C$78)</f>
        <v>0</v>
      </c>
      <c r="D16" s="10">
        <f>SUMIF(Planilha1!$A$105:$A$226,TT_LIQUIDO_TAB[[#This Row],[DATA]],Planilha1!$C$105:$C$226)</f>
        <v>0</v>
      </c>
      <c r="E16" s="10">
        <f>SUMIF(Planilha1!$A$230:$A$239,TT_LIQUIDO_TAB[[#This Row],[DATA]],Planilha1!$C$230:$C$239)</f>
        <v>0</v>
      </c>
      <c r="F16" s="10">
        <f>SUMIF(Planilha1!$A$243:$A$264,TT_LIQUIDO_TAB[[#This Row],[DATA]],Planilha1!$C$243:$C$264)</f>
        <v>0</v>
      </c>
      <c r="G16" s="11">
        <f t="shared" si="0"/>
        <v>0</v>
      </c>
    </row>
    <row r="17" spans="2:7" x14ac:dyDescent="0.3">
      <c r="B17" s="3">
        <v>45488</v>
      </c>
      <c r="C17" s="10">
        <f>SUMIF(Planilha1!$A$5:$A$78,TT_LIQUIDO_TAB[[#This Row],[DATA]],Planilha1!$C$5:$C$78)</f>
        <v>904.8</v>
      </c>
      <c r="D17" s="10">
        <f>SUMIF(Planilha1!$A$105:$A$226,TT_LIQUIDO_TAB[[#This Row],[DATA]],Planilha1!$C$105:$C$226)</f>
        <v>563.72</v>
      </c>
      <c r="E17" s="10">
        <f>SUMIF(Planilha1!$A$230:$A$239,TT_LIQUIDO_TAB[[#This Row],[DATA]],Planilha1!$C$230:$C$239)</f>
        <v>0</v>
      </c>
      <c r="F17" s="10">
        <f>SUMIF(Planilha1!$A$243:$A$264,TT_LIQUIDO_TAB[[#This Row],[DATA]],Planilha1!$C$243:$C$264)</f>
        <v>0</v>
      </c>
      <c r="G17" s="11">
        <f t="shared" si="0"/>
        <v>1468.52</v>
      </c>
    </row>
    <row r="18" spans="2:7" x14ac:dyDescent="0.3">
      <c r="B18" s="3">
        <v>45489</v>
      </c>
      <c r="C18" s="10">
        <f>SUMIF(Planilha1!$A$5:$A$78,TT_LIQUIDO_TAB[[#This Row],[DATA]],Planilha1!$C$5:$C$78)</f>
        <v>483.6</v>
      </c>
      <c r="D18" s="10">
        <f>SUMIF(Planilha1!$A$105:$A$226,TT_LIQUIDO_TAB[[#This Row],[DATA]],Planilha1!$C$105:$C$226)</f>
        <v>2290.42</v>
      </c>
      <c r="E18" s="10">
        <f>SUMIF(Planilha1!$A$230:$A$239,TT_LIQUIDO_TAB[[#This Row],[DATA]],Planilha1!$C$230:$C$239)</f>
        <v>0</v>
      </c>
      <c r="F18" s="10">
        <f>SUMIF(Planilha1!$A$243:$A$264,TT_LIQUIDO_TAB[[#This Row],[DATA]],Planilha1!$C$243:$C$264)</f>
        <v>298</v>
      </c>
      <c r="G18" s="11">
        <f t="shared" si="0"/>
        <v>3072.02</v>
      </c>
    </row>
    <row r="19" spans="2:7" x14ac:dyDescent="0.3">
      <c r="B19" s="3">
        <v>45490</v>
      </c>
      <c r="C19" s="10">
        <f>SUMIF(Planilha1!$A$5:$A$78,TT_LIQUIDO_TAB[[#This Row],[DATA]],Planilha1!$C$5:$C$78)</f>
        <v>89.9</v>
      </c>
      <c r="D19" s="10">
        <f>SUMIF(Planilha1!$A$105:$A$226,TT_LIQUIDO_TAB[[#This Row],[DATA]],Planilha1!$C$105:$C$226)</f>
        <v>6717.8</v>
      </c>
      <c r="E19" s="10">
        <f>SUMIF(Planilha1!$A$230:$A$239,TT_LIQUIDO_TAB[[#This Row],[DATA]],Planilha1!$C$230:$C$239)</f>
        <v>0</v>
      </c>
      <c r="F19" s="10">
        <f>SUMIF(Planilha1!$A$243:$A$264,TT_LIQUIDO_TAB[[#This Row],[DATA]],Planilha1!$C$243:$C$264)</f>
        <v>0</v>
      </c>
      <c r="G19" s="11">
        <f t="shared" si="0"/>
        <v>6807.7</v>
      </c>
    </row>
    <row r="20" spans="2:7" x14ac:dyDescent="0.3">
      <c r="B20" s="3">
        <v>45491</v>
      </c>
      <c r="C20" s="10">
        <f>SUMIF(Planilha1!$A$5:$A$78,TT_LIQUIDO_TAB[[#This Row],[DATA]],Planilha1!$C$5:$C$78)</f>
        <v>331</v>
      </c>
      <c r="D20" s="10">
        <f>SUMIF(Planilha1!$A$105:$A$226,TT_LIQUIDO_TAB[[#This Row],[DATA]],Planilha1!$C$105:$C$226)</f>
        <v>1783.1</v>
      </c>
      <c r="E20" s="10">
        <f>SUMIF(Planilha1!$A$230:$A$239,TT_LIQUIDO_TAB[[#This Row],[DATA]],Planilha1!$C$230:$C$239)</f>
        <v>0</v>
      </c>
      <c r="F20" s="10">
        <f>SUMIF(Planilha1!$A$243:$A$264,TT_LIQUIDO_TAB[[#This Row],[DATA]],Planilha1!$C$243:$C$264)</f>
        <v>0</v>
      </c>
      <c r="G20" s="11">
        <f t="shared" si="0"/>
        <v>2114.1</v>
      </c>
    </row>
    <row r="21" spans="2:7" x14ac:dyDescent="0.3">
      <c r="B21" s="3">
        <v>45492</v>
      </c>
      <c r="C21" s="10">
        <f>SUMIF(Planilha1!$A$5:$A$78,TT_LIQUIDO_TAB[[#This Row],[DATA]],Planilha1!$C$5:$C$78)</f>
        <v>171</v>
      </c>
      <c r="D21" s="10">
        <f>SUMIF(Planilha1!$A$105:$A$226,TT_LIQUIDO_TAB[[#This Row],[DATA]],Planilha1!$C$105:$C$226)</f>
        <v>1768.79</v>
      </c>
      <c r="E21" s="10">
        <f>SUMIF(Planilha1!$A$230:$A$239,TT_LIQUIDO_TAB[[#This Row],[DATA]],Planilha1!$C$230:$C$239)</f>
        <v>0</v>
      </c>
      <c r="F21" s="10">
        <f>SUMIF(Planilha1!$A$243:$A$264,TT_LIQUIDO_TAB[[#This Row],[DATA]],Planilha1!$C$243:$C$264)</f>
        <v>62.4</v>
      </c>
      <c r="G21" s="11">
        <f t="shared" si="0"/>
        <v>2002.19</v>
      </c>
    </row>
    <row r="22" spans="2:7" x14ac:dyDescent="0.3">
      <c r="B22" s="3">
        <v>45493</v>
      </c>
      <c r="C22" s="10">
        <f>SUMIF(Planilha1!$A$5:$A$78,TT_LIQUIDO_TAB[[#This Row],[DATA]],Planilha1!$C$5:$C$78)</f>
        <v>204</v>
      </c>
      <c r="D22" s="10">
        <f>SUMIF(Planilha1!$A$105:$A$226,TT_LIQUIDO_TAB[[#This Row],[DATA]],Planilha1!$C$105:$C$226)</f>
        <v>624.79999999999995</v>
      </c>
      <c r="E22" s="10">
        <f>SUMIF(Planilha1!$A$230:$A$239,TT_LIQUIDO_TAB[[#This Row],[DATA]],Planilha1!$C$230:$C$239)</f>
        <v>0</v>
      </c>
      <c r="F22" s="10">
        <f>SUMIF(Planilha1!$A$243:$A$264,TT_LIQUIDO_TAB[[#This Row],[DATA]],Planilha1!$C$243:$C$264)</f>
        <v>220</v>
      </c>
      <c r="G22" s="11">
        <f t="shared" si="0"/>
        <v>1048.8</v>
      </c>
    </row>
    <row r="23" spans="2:7" x14ac:dyDescent="0.3">
      <c r="B23" s="3">
        <v>45494</v>
      </c>
      <c r="C23" s="10">
        <f>SUMIF(Planilha1!$A$5:$A$78,TT_LIQUIDO_TAB[[#This Row],[DATA]],Planilha1!$C$5:$C$78)</f>
        <v>0</v>
      </c>
      <c r="D23" s="10">
        <f>SUMIF(Planilha1!$A$105:$A$226,TT_LIQUIDO_TAB[[#This Row],[DATA]],Planilha1!$C$105:$C$226)</f>
        <v>0</v>
      </c>
      <c r="E23" s="10">
        <f>SUMIF(Planilha1!$A$230:$A$239,TT_LIQUIDO_TAB[[#This Row],[DATA]],Planilha1!$C$230:$C$239)</f>
        <v>0</v>
      </c>
      <c r="F23" s="10">
        <f>SUMIF(Planilha1!$A$243:$A$264,TT_LIQUIDO_TAB[[#This Row],[DATA]],Planilha1!$C$243:$C$264)</f>
        <v>0</v>
      </c>
      <c r="G23" s="11">
        <f t="shared" si="0"/>
        <v>0</v>
      </c>
    </row>
    <row r="24" spans="2:7" x14ac:dyDescent="0.3">
      <c r="B24" s="3">
        <v>45495</v>
      </c>
      <c r="C24" s="10">
        <f>SUMIF(Planilha1!$A$5:$A$78,TT_LIQUIDO_TAB[[#This Row],[DATA]],Planilha1!$C$5:$C$78)</f>
        <v>521.35</v>
      </c>
      <c r="D24" s="10">
        <f>SUMIF(Planilha1!$A$105:$A$226,TT_LIQUIDO_TAB[[#This Row],[DATA]],Planilha1!$C$105:$C$226)</f>
        <v>687</v>
      </c>
      <c r="E24" s="10">
        <f>SUMIF(Planilha1!$A$230:$A$239,TT_LIQUIDO_TAB[[#This Row],[DATA]],Planilha1!$C$230:$C$239)</f>
        <v>0</v>
      </c>
      <c r="F24" s="10">
        <f>SUMIF(Planilha1!$A$243:$A$264,TT_LIQUIDO_TAB[[#This Row],[DATA]],Planilha1!$C$243:$C$264)</f>
        <v>0</v>
      </c>
      <c r="G24" s="11">
        <f t="shared" si="0"/>
        <v>1208.3499999999999</v>
      </c>
    </row>
    <row r="25" spans="2:7" x14ac:dyDescent="0.3">
      <c r="B25" s="3">
        <v>45496</v>
      </c>
      <c r="C25" s="10">
        <f>SUMIF(Planilha1!$A$5:$A$78,TT_LIQUIDO_TAB[[#This Row],[DATA]],Planilha1!$C$5:$C$78)</f>
        <v>0</v>
      </c>
      <c r="D25" s="10">
        <f>SUMIF(Planilha1!$A$105:$A$226,TT_LIQUIDO_TAB[[#This Row],[DATA]],Planilha1!$C$105:$C$226)</f>
        <v>0</v>
      </c>
      <c r="E25" s="10">
        <f>SUMIF(Planilha1!$A$230:$A$239,TT_LIQUIDO_TAB[[#This Row],[DATA]],Planilha1!$C$230:$C$239)</f>
        <v>0</v>
      </c>
      <c r="F25" s="10">
        <f>SUMIF(Planilha1!$A$243:$A$264,TT_LIQUIDO_TAB[[#This Row],[DATA]],Planilha1!$C$243:$C$264)</f>
        <v>0</v>
      </c>
      <c r="G25" s="11">
        <f t="shared" si="0"/>
        <v>0</v>
      </c>
    </row>
    <row r="26" spans="2:7" x14ac:dyDescent="0.3">
      <c r="B26" s="3">
        <v>45497</v>
      </c>
      <c r="C26" s="10">
        <f>SUMIF(Planilha1!$A$5:$A$78,TT_LIQUIDO_TAB[[#This Row],[DATA]],Planilha1!$C$5:$C$78)</f>
        <v>0</v>
      </c>
      <c r="D26" s="10">
        <f>SUMIF(Planilha1!$A$105:$A$226,TT_LIQUIDO_TAB[[#This Row],[DATA]],Planilha1!$C$105:$C$226)</f>
        <v>0</v>
      </c>
      <c r="E26" s="10">
        <f>SUMIF(Planilha1!$A$230:$A$239,TT_LIQUIDO_TAB[[#This Row],[DATA]],Planilha1!$C$230:$C$239)</f>
        <v>0</v>
      </c>
      <c r="F26" s="10">
        <f>SUMIF(Planilha1!$A$243:$A$264,TT_LIQUIDO_TAB[[#This Row],[DATA]],Planilha1!$C$243:$C$264)</f>
        <v>0</v>
      </c>
      <c r="G26" s="11">
        <f t="shared" si="0"/>
        <v>0</v>
      </c>
    </row>
    <row r="27" spans="2:7" x14ac:dyDescent="0.3">
      <c r="B27" s="3">
        <v>45498</v>
      </c>
      <c r="C27" s="10">
        <f>SUMIF(Planilha1!$A$5:$A$78,TT_LIQUIDO_TAB[[#This Row],[DATA]],Planilha1!$C$5:$C$78)</f>
        <v>0</v>
      </c>
      <c r="D27" s="10">
        <f>SUMIF(Planilha1!$A$105:$A$226,TT_LIQUIDO_TAB[[#This Row],[DATA]],Planilha1!$C$105:$C$226)</f>
        <v>0</v>
      </c>
      <c r="E27" s="10">
        <f>SUMIF(Planilha1!$A$230:$A$239,TT_LIQUIDO_TAB[[#This Row],[DATA]],Planilha1!$C$230:$C$239)</f>
        <v>0</v>
      </c>
      <c r="F27" s="10">
        <f>SUMIF(Planilha1!$A$243:$A$264,TT_LIQUIDO_TAB[[#This Row],[DATA]],Planilha1!$C$243:$C$264)</f>
        <v>0</v>
      </c>
      <c r="G27" s="11">
        <f t="shared" si="0"/>
        <v>0</v>
      </c>
    </row>
    <row r="28" spans="2:7" x14ac:dyDescent="0.3">
      <c r="B28" s="3">
        <v>45499</v>
      </c>
      <c r="C28" s="10">
        <f>SUMIF(Planilha1!$A$5:$A$78,TT_LIQUIDO_TAB[[#This Row],[DATA]],Planilha1!$C$5:$C$78)</f>
        <v>0</v>
      </c>
      <c r="D28" s="10">
        <f>SUMIF(Planilha1!$A$105:$A$226,TT_LIQUIDO_TAB[[#This Row],[DATA]],Planilha1!$C$105:$C$226)</f>
        <v>0</v>
      </c>
      <c r="E28" s="10">
        <f>SUMIF(Planilha1!$A$230:$A$239,TT_LIQUIDO_TAB[[#This Row],[DATA]],Planilha1!$C$230:$C$239)</f>
        <v>0</v>
      </c>
      <c r="F28" s="10">
        <f>SUMIF(Planilha1!$A$243:$A$264,TT_LIQUIDO_TAB[[#This Row],[DATA]],Planilha1!$C$243:$C$264)</f>
        <v>0</v>
      </c>
      <c r="G28" s="11">
        <f t="shared" si="0"/>
        <v>0</v>
      </c>
    </row>
    <row r="29" spans="2:7" x14ac:dyDescent="0.3">
      <c r="B29" s="3">
        <v>45500</v>
      </c>
      <c r="C29" s="10">
        <f>SUMIF(Planilha1!$A$5:$A$78,TT_LIQUIDO_TAB[[#This Row],[DATA]],Planilha1!$C$5:$C$78)</f>
        <v>0</v>
      </c>
      <c r="D29" s="10">
        <f>SUMIF(Planilha1!$A$105:$A$226,TT_LIQUIDO_TAB[[#This Row],[DATA]],Planilha1!$C$105:$C$226)</f>
        <v>0</v>
      </c>
      <c r="E29" s="10">
        <f>SUMIF(Planilha1!$A$230:$A$239,TT_LIQUIDO_TAB[[#This Row],[DATA]],Planilha1!$C$230:$C$239)</f>
        <v>0</v>
      </c>
      <c r="F29" s="10">
        <f>SUMIF(Planilha1!$A$243:$A$264,TT_LIQUIDO_TAB[[#This Row],[DATA]],Planilha1!$C$243:$C$264)</f>
        <v>0</v>
      </c>
      <c r="G29" s="11">
        <f t="shared" si="0"/>
        <v>0</v>
      </c>
    </row>
    <row r="30" spans="2:7" x14ac:dyDescent="0.3">
      <c r="B30" s="3">
        <v>45501</v>
      </c>
      <c r="C30" s="10">
        <f>SUMIF(Planilha1!$A$5:$A$78,TT_LIQUIDO_TAB[[#This Row],[DATA]],Planilha1!$C$5:$C$78)</f>
        <v>0</v>
      </c>
      <c r="D30" s="10">
        <f>SUMIF(Planilha1!$A$105:$A$226,TT_LIQUIDO_TAB[[#This Row],[DATA]],Planilha1!$C$105:$C$226)</f>
        <v>0</v>
      </c>
      <c r="E30" s="10">
        <f>SUMIF(Planilha1!$A$230:$A$239,TT_LIQUIDO_TAB[[#This Row],[DATA]],Planilha1!$C$230:$C$239)</f>
        <v>0</v>
      </c>
      <c r="F30" s="10">
        <f>SUMIF(Planilha1!$A$243:$A$264,TT_LIQUIDO_TAB[[#This Row],[DATA]],Planilha1!$C$243:$C$264)</f>
        <v>0</v>
      </c>
      <c r="G30" s="11">
        <f t="shared" si="0"/>
        <v>0</v>
      </c>
    </row>
    <row r="31" spans="2:7" x14ac:dyDescent="0.3">
      <c r="B31" s="3">
        <v>45502</v>
      </c>
      <c r="C31" s="10">
        <f>SUMIF(Planilha1!$A$5:$A$78,TT_LIQUIDO_TAB[[#This Row],[DATA]],Planilha1!$C$5:$C$78)</f>
        <v>0</v>
      </c>
      <c r="D31" s="10">
        <f>SUMIF(Planilha1!$A$105:$A$226,TT_LIQUIDO_TAB[[#This Row],[DATA]],Planilha1!$C$105:$C$226)</f>
        <v>0</v>
      </c>
      <c r="E31" s="10">
        <f>SUMIF(Planilha1!$A$230:$A$239,TT_LIQUIDO_TAB[[#This Row],[DATA]],Planilha1!$C$230:$C$239)</f>
        <v>0</v>
      </c>
      <c r="F31" s="10">
        <f>SUMIF(Planilha1!$A$243:$A$264,TT_LIQUIDO_TAB[[#This Row],[DATA]],Planilha1!$C$243:$C$264)</f>
        <v>0</v>
      </c>
      <c r="G31" s="11">
        <f t="shared" si="0"/>
        <v>0</v>
      </c>
    </row>
    <row r="32" spans="2:7" x14ac:dyDescent="0.3">
      <c r="B32" s="3">
        <v>45503</v>
      </c>
      <c r="C32" s="10">
        <f>SUMIF(Planilha1!$A$5:$A$78,TT_LIQUIDO_TAB[[#This Row],[DATA]],Planilha1!$C$5:$C$78)</f>
        <v>0</v>
      </c>
      <c r="D32" s="10">
        <f>SUMIF(Planilha1!$A$105:$A$226,TT_LIQUIDO_TAB[[#This Row],[DATA]],Planilha1!$C$105:$C$226)</f>
        <v>0</v>
      </c>
      <c r="E32" s="10">
        <f>SUMIF(Planilha1!$A$230:$A$239,TT_LIQUIDO_TAB[[#This Row],[DATA]],Planilha1!$C$230:$C$239)</f>
        <v>0</v>
      </c>
      <c r="F32" s="10">
        <f>SUMIF(Planilha1!$A$243:$A$264,TT_LIQUIDO_TAB[[#This Row],[DATA]],Planilha1!$C$243:$C$264)</f>
        <v>0</v>
      </c>
      <c r="G32" s="11">
        <f t="shared" si="0"/>
        <v>0</v>
      </c>
    </row>
    <row r="33" spans="2:7" x14ac:dyDescent="0.3">
      <c r="B33" s="3">
        <v>45504</v>
      </c>
      <c r="C33" s="10">
        <f>SUMIF(Planilha1!$A$5:$A$78,TT_LIQUIDO_TAB[[#This Row],[DATA]],Planilha1!$C$5:$C$78)</f>
        <v>0</v>
      </c>
      <c r="D33" s="10">
        <f>SUMIF(Planilha1!$A$105:$A$226,TT_LIQUIDO_TAB[[#This Row],[DATA]],Planilha1!$C$105:$C$226)</f>
        <v>0</v>
      </c>
      <c r="E33" s="10">
        <f>SUMIF(Planilha1!$A$230:$A$239,TT_LIQUIDO_TAB[[#This Row],[DATA]],Planilha1!$C$230:$C$239)</f>
        <v>0</v>
      </c>
      <c r="F33" s="10">
        <f>SUMIF(Planilha1!$A$243:$A$264,TT_LIQUIDO_TAB[[#This Row],[DATA]],Planilha1!$C$243:$C$264)</f>
        <v>0</v>
      </c>
      <c r="G33" s="11">
        <f t="shared" si="0"/>
        <v>0</v>
      </c>
    </row>
    <row r="34" spans="2:7" ht="18" x14ac:dyDescent="0.35">
      <c r="B34" s="4" t="s">
        <v>5</v>
      </c>
      <c r="C34" s="11">
        <f>SUM(C3:C33)</f>
        <v>19201.879999999997</v>
      </c>
      <c r="D34" s="11">
        <f>SUM(D3:D33)</f>
        <v>47718.270000000004</v>
      </c>
      <c r="E34" s="11">
        <f>SUM(E3:E33)</f>
        <v>6590.53</v>
      </c>
      <c r="F34" s="11">
        <f>SUM(F3:F33)</f>
        <v>4996.1000000000004</v>
      </c>
      <c r="G34" s="12">
        <f>SUM(G3:G33)</f>
        <v>78506.78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424C-9CE6-4BFB-874F-D4E2E23C1B0D}">
  <dimension ref="B2:G34"/>
  <sheetViews>
    <sheetView topLeftCell="A7" workbookViewId="0">
      <selection activeCell="E27" sqref="E27"/>
    </sheetView>
  </sheetViews>
  <sheetFormatPr defaultRowHeight="14.4" x14ac:dyDescent="0.3"/>
  <cols>
    <col min="2" max="7" width="26" customWidth="1"/>
  </cols>
  <sheetData>
    <row r="2" spans="2:7" x14ac:dyDescent="0.3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3">
      <c r="B3" s="3">
        <v>45474</v>
      </c>
      <c r="C3" s="10">
        <f>SUMIF(Planilha1!$A$5:$A$78,DESCONTO_TAB[[#This Row],[DATA]],Planilha1!$B$5:$B$78)</f>
        <v>13</v>
      </c>
      <c r="D3" s="10">
        <f>SUMIF(Planilha1!$A$105:$A$226,DESCONTO_TAB[[#This Row],[DATA]],Planilha1!$B$105:$B$226)</f>
        <v>108.2</v>
      </c>
      <c r="E3" s="10">
        <f>SUMIF(Planilha1!$A$230:$A$239,DESCONTO_TAB[[#This Row],[DATA]],Planilha1!$B$230:$B$239)</f>
        <v>0</v>
      </c>
      <c r="F3" s="10">
        <f>SUMIF(Planilha1!$A$243:$A$264,DESCONTO_TAB[[#This Row],[DATA]],Planilha1!$B$243:$B$264)</f>
        <v>0</v>
      </c>
      <c r="G3" s="11">
        <f>SUM(C3:F3)</f>
        <v>121.2</v>
      </c>
    </row>
    <row r="4" spans="2:7" x14ac:dyDescent="0.3">
      <c r="B4" s="3">
        <v>45475</v>
      </c>
      <c r="C4" s="10">
        <f>SUMIF(Planilha1!$A$5:$A$78,DESCONTO_TAB[[#This Row],[DATA]],Planilha1!$B$5:$B$78)</f>
        <v>71.98</v>
      </c>
      <c r="D4" s="10">
        <f>SUMIF(Planilha1!$A$105:$A$226,DESCONTO_TAB[[#This Row],[DATA]],Planilha1!$B$105:$B$226)</f>
        <v>220.03</v>
      </c>
      <c r="E4" s="10">
        <f>SUMIF(Planilha1!$A$230:$A$239,DESCONTO_TAB[[#This Row],[DATA]],Planilha1!$B$230:$B$239)</f>
        <v>0</v>
      </c>
      <c r="F4" s="10">
        <f>SUMIF(Planilha1!$A$243:$A$264,DESCONTO_TAB[[#This Row],[DATA]],Planilha1!$B$243:$B$264)</f>
        <v>0</v>
      </c>
      <c r="G4" s="11">
        <f t="shared" ref="G4:G33" si="0">SUM(C4:F4)</f>
        <v>292.01</v>
      </c>
    </row>
    <row r="5" spans="2:7" x14ac:dyDescent="0.3">
      <c r="B5" s="3">
        <v>45476</v>
      </c>
      <c r="C5" s="10">
        <f>SUMIF(Planilha1!$A$5:$A$78,DESCONTO_TAB[[#This Row],[DATA]],Planilha1!$B$5:$B$78)</f>
        <v>83.7</v>
      </c>
      <c r="D5" s="10">
        <f>SUMIF(Planilha1!$A$105:$A$226,DESCONTO_TAB[[#This Row],[DATA]],Planilha1!$B$105:$B$226)</f>
        <v>89.5</v>
      </c>
      <c r="E5" s="10">
        <f>SUMIF(Planilha1!$A$230:$A$239,DESCONTO_TAB[[#This Row],[DATA]],Planilha1!$B$230:$B$239)</f>
        <v>0</v>
      </c>
      <c r="F5" s="10">
        <f>SUMIF(Planilha1!$A$243:$A$264,DESCONTO_TAB[[#This Row],[DATA]],Planilha1!$B$243:$B$264)</f>
        <v>0</v>
      </c>
      <c r="G5" s="11">
        <f t="shared" si="0"/>
        <v>173.2</v>
      </c>
    </row>
    <row r="6" spans="2:7" x14ac:dyDescent="0.3">
      <c r="B6" s="3">
        <v>45477</v>
      </c>
      <c r="C6" s="10">
        <f>SUMIF(Planilha1!$A$5:$A$78,DESCONTO_TAB[[#This Row],[DATA]],Planilha1!$B$5:$B$78)</f>
        <v>94.460000000000008</v>
      </c>
      <c r="D6" s="10">
        <f>SUMIF(Planilha1!$A$105:$A$226,DESCONTO_TAB[[#This Row],[DATA]],Planilha1!$B$105:$B$226)</f>
        <v>0</v>
      </c>
      <c r="E6" s="10">
        <f>SUMIF(Planilha1!$A$230:$A$239,DESCONTO_TAB[[#This Row],[DATA]],Planilha1!$B$230:$B$239)</f>
        <v>0</v>
      </c>
      <c r="F6" s="10">
        <f>SUMIF(Planilha1!$A$243:$A$264,DESCONTO_TAB[[#This Row],[DATA]],Planilha1!$B$243:$B$264)</f>
        <v>0</v>
      </c>
      <c r="G6" s="11">
        <f t="shared" si="0"/>
        <v>94.460000000000008</v>
      </c>
    </row>
    <row r="7" spans="2:7" x14ac:dyDescent="0.3">
      <c r="B7" s="3">
        <v>45478</v>
      </c>
      <c r="C7" s="10">
        <f>SUMIF(Planilha1!$A$5:$A$78,DESCONTO_TAB[[#This Row],[DATA]],Planilha1!$B$5:$B$78)</f>
        <v>50.9</v>
      </c>
      <c r="D7" s="10">
        <f>SUMIF(Planilha1!$A$105:$A$226,DESCONTO_TAB[[#This Row],[DATA]],Planilha1!$B$105:$B$226)</f>
        <v>36.869999999999997</v>
      </c>
      <c r="E7" s="10">
        <f>SUMIF(Planilha1!$A$230:$A$239,DESCONTO_TAB[[#This Row],[DATA]],Planilha1!$B$230:$B$239)</f>
        <v>229</v>
      </c>
      <c r="F7" s="10">
        <f>SUMIF(Planilha1!$A$243:$A$264,DESCONTO_TAB[[#This Row],[DATA]],Planilha1!$B$243:$B$264)</f>
        <v>6.89</v>
      </c>
      <c r="G7" s="11">
        <f t="shared" si="0"/>
        <v>323.65999999999997</v>
      </c>
    </row>
    <row r="8" spans="2:7" x14ac:dyDescent="0.3">
      <c r="B8" s="3">
        <v>45479</v>
      </c>
      <c r="C8" s="10">
        <f>SUMIF(Planilha1!$A$5:$A$78,DESCONTO_TAB[[#This Row],[DATA]],Planilha1!$B$5:$B$78)</f>
        <v>21.1</v>
      </c>
      <c r="D8" s="10">
        <f>SUMIF(Planilha1!$A$105:$A$226,DESCONTO_TAB[[#This Row],[DATA]],Planilha1!$B$105:$B$226)</f>
        <v>56.4</v>
      </c>
      <c r="E8" s="10">
        <f>SUMIF(Planilha1!$A$230:$A$239,DESCONTO_TAB[[#This Row],[DATA]],Planilha1!$B$230:$B$239)</f>
        <v>0</v>
      </c>
      <c r="F8" s="10">
        <f>SUMIF(Planilha1!$A$243:$A$264,DESCONTO_TAB[[#This Row],[DATA]],Planilha1!$B$243:$B$264)</f>
        <v>26.439999999999998</v>
      </c>
      <c r="G8" s="11">
        <f t="shared" si="0"/>
        <v>103.94</v>
      </c>
    </row>
    <row r="9" spans="2:7" x14ac:dyDescent="0.3">
      <c r="B9" s="3">
        <v>45480</v>
      </c>
      <c r="C9" s="10">
        <f>SUMIF(Planilha1!$A$5:$A$78,DESCONTO_TAB[[#This Row],[DATA]],Planilha1!$B$5:$B$78)</f>
        <v>0</v>
      </c>
      <c r="D9" s="10">
        <f>SUMIF(Planilha1!$A$105:$A$226,DESCONTO_TAB[[#This Row],[DATA]],Planilha1!$B$105:$B$226)</f>
        <v>0</v>
      </c>
      <c r="E9" s="10">
        <f>SUMIF(Planilha1!$A$230:$A$239,DESCONTO_TAB[[#This Row],[DATA]],Planilha1!$B$230:$B$239)</f>
        <v>0</v>
      </c>
      <c r="F9" s="10">
        <f>SUMIF(Planilha1!$A$243:$A$264,DESCONTO_TAB[[#This Row],[DATA]],Planilha1!$B$243:$B$264)</f>
        <v>0</v>
      </c>
      <c r="G9" s="11">
        <f t="shared" si="0"/>
        <v>0</v>
      </c>
    </row>
    <row r="10" spans="2:7" x14ac:dyDescent="0.3">
      <c r="B10" s="3">
        <v>45481</v>
      </c>
      <c r="C10" s="10">
        <f>SUMIF(Planilha1!$A$5:$A$78,DESCONTO_TAB[[#This Row],[DATA]],Planilha1!$B$5:$B$78)</f>
        <v>12.9</v>
      </c>
      <c r="D10" s="10">
        <f>SUMIF(Planilha1!$A$105:$A$226,DESCONTO_TAB[[#This Row],[DATA]],Planilha1!$B$105:$B$226)</f>
        <v>13.12</v>
      </c>
      <c r="E10" s="10">
        <f>SUMIF(Planilha1!$A$230:$A$239,DESCONTO_TAB[[#This Row],[DATA]],Planilha1!$B$230:$B$239)</f>
        <v>0</v>
      </c>
      <c r="F10" s="10">
        <f>SUMIF(Planilha1!$A$243:$A$264,DESCONTO_TAB[[#This Row],[DATA]],Planilha1!$B$243:$B$264)</f>
        <v>0</v>
      </c>
      <c r="G10" s="11">
        <f t="shared" si="0"/>
        <v>26.02</v>
      </c>
    </row>
    <row r="11" spans="2:7" x14ac:dyDescent="0.3">
      <c r="B11" s="3">
        <v>45482</v>
      </c>
      <c r="C11" s="10">
        <f>SUMIF(Planilha1!$A$5:$A$78,DESCONTO_TAB[[#This Row],[DATA]],Planilha1!$B$5:$B$78)</f>
        <v>10</v>
      </c>
      <c r="D11" s="10">
        <f>SUMIF(Planilha1!$A$105:$A$226,DESCONTO_TAB[[#This Row],[DATA]],Planilha1!$B$105:$B$226)</f>
        <v>66.02</v>
      </c>
      <c r="E11" s="10">
        <f>SUMIF(Planilha1!$A$230:$A$239,DESCONTO_TAB[[#This Row],[DATA]],Planilha1!$B$230:$B$239)</f>
        <v>0</v>
      </c>
      <c r="F11" s="10">
        <f>SUMIF(Planilha1!$A$243:$A$264,DESCONTO_TAB[[#This Row],[DATA]],Planilha1!$B$243:$B$264)</f>
        <v>0</v>
      </c>
      <c r="G11" s="11">
        <f t="shared" si="0"/>
        <v>76.02</v>
      </c>
    </row>
    <row r="12" spans="2:7" x14ac:dyDescent="0.3">
      <c r="B12" s="3">
        <v>45483</v>
      </c>
      <c r="C12" s="10">
        <f>SUMIF(Planilha1!$A$5:$A$78,DESCONTO_TAB[[#This Row],[DATA]],Planilha1!$B$5:$B$78)</f>
        <v>67.010000000000005</v>
      </c>
      <c r="D12" s="10">
        <f>SUMIF(Planilha1!$A$105:$A$226,DESCONTO_TAB[[#This Row],[DATA]],Planilha1!$B$105:$B$226)</f>
        <v>203.9</v>
      </c>
      <c r="E12" s="10">
        <f>SUMIF(Planilha1!$A$230:$A$239,DESCONTO_TAB[[#This Row],[DATA]],Planilha1!$B$230:$B$239)</f>
        <v>7</v>
      </c>
      <c r="F12" s="10">
        <f>SUMIF(Planilha1!$A$243:$A$264,DESCONTO_TAB[[#This Row],[DATA]],Planilha1!$B$243:$B$264)</f>
        <v>0</v>
      </c>
      <c r="G12" s="11">
        <f t="shared" si="0"/>
        <v>277.91000000000003</v>
      </c>
    </row>
    <row r="13" spans="2:7" x14ac:dyDescent="0.3">
      <c r="B13" s="3">
        <v>45484</v>
      </c>
      <c r="C13" s="10">
        <f>SUMIF(Planilha1!$A$5:$A$78,DESCONTO_TAB[[#This Row],[DATA]],Planilha1!$B$5:$B$78)</f>
        <v>0</v>
      </c>
      <c r="D13" s="10">
        <f>SUMIF(Planilha1!$A$105:$A$226,DESCONTO_TAB[[#This Row],[DATA]],Planilha1!$B$105:$B$226)</f>
        <v>0</v>
      </c>
      <c r="E13" s="10">
        <f>SUMIF(Planilha1!$A$230:$A$239,DESCONTO_TAB[[#This Row],[DATA]],Planilha1!$B$230:$B$239)</f>
        <v>0</v>
      </c>
      <c r="F13" s="10">
        <f>SUMIF(Planilha1!$A$243:$A$264,DESCONTO_TAB[[#This Row],[DATA]],Planilha1!$B$243:$B$264)</f>
        <v>0</v>
      </c>
      <c r="G13" s="11">
        <f t="shared" si="0"/>
        <v>0</v>
      </c>
    </row>
    <row r="14" spans="2:7" x14ac:dyDescent="0.3">
      <c r="B14" s="3">
        <v>45485</v>
      </c>
      <c r="C14" s="10">
        <f>SUMIF(Planilha1!$A$5:$A$78,DESCONTO_TAB[[#This Row],[DATA]],Planilha1!$B$5:$B$78)</f>
        <v>63.4</v>
      </c>
      <c r="D14" s="10">
        <f>SUMIF(Planilha1!$A$105:$A$226,DESCONTO_TAB[[#This Row],[DATA]],Planilha1!$B$105:$B$226)</f>
        <v>0.04</v>
      </c>
      <c r="E14" s="10">
        <f>SUMIF(Planilha1!$A$230:$A$239,DESCONTO_TAB[[#This Row],[DATA]],Planilha1!$B$230:$B$239)</f>
        <v>8</v>
      </c>
      <c r="F14" s="10">
        <f>SUMIF(Planilha1!$A$243:$A$264,DESCONTO_TAB[[#This Row],[DATA]],Planilha1!$B$243:$B$264)</f>
        <v>38.51</v>
      </c>
      <c r="G14" s="11">
        <f t="shared" si="0"/>
        <v>109.94999999999999</v>
      </c>
    </row>
    <row r="15" spans="2:7" x14ac:dyDescent="0.3">
      <c r="B15" s="3">
        <v>45486</v>
      </c>
      <c r="C15" s="10">
        <f>SUMIF(Planilha1!$A$5:$A$78,DESCONTO_TAB[[#This Row],[DATA]],Planilha1!$B$5:$B$78)</f>
        <v>63.9</v>
      </c>
      <c r="D15" s="10">
        <f>SUMIF(Planilha1!$A$105:$A$226,DESCONTO_TAB[[#This Row],[DATA]],Planilha1!$B$105:$B$226)</f>
        <v>41.8</v>
      </c>
      <c r="E15" s="10">
        <f>SUMIF(Planilha1!$A$230:$A$239,DESCONTO_TAB[[#This Row],[DATA]],Planilha1!$B$230:$B$239)</f>
        <v>0</v>
      </c>
      <c r="F15" s="10">
        <f>SUMIF(Planilha1!$A$243:$A$264,DESCONTO_TAB[[#This Row],[DATA]],Planilha1!$B$243:$B$264)</f>
        <v>14.9</v>
      </c>
      <c r="G15" s="11">
        <f t="shared" si="0"/>
        <v>120.6</v>
      </c>
    </row>
    <row r="16" spans="2:7" x14ac:dyDescent="0.3">
      <c r="B16" s="3">
        <v>45487</v>
      </c>
      <c r="C16" s="10">
        <f>SUMIF(Planilha1!$A$5:$A$78,DESCONTO_TAB[[#This Row],[DATA]],Planilha1!$B$5:$B$78)</f>
        <v>0</v>
      </c>
      <c r="D16" s="10">
        <f>SUMIF(Planilha1!$A$105:$A$226,DESCONTO_TAB[[#This Row],[DATA]],Planilha1!$B$105:$B$226)</f>
        <v>0</v>
      </c>
      <c r="E16" s="10">
        <f>SUMIF(Planilha1!$A$230:$A$239,DESCONTO_TAB[[#This Row],[DATA]],Planilha1!$B$230:$B$239)</f>
        <v>0</v>
      </c>
      <c r="F16" s="10">
        <f>SUMIF(Planilha1!$A$243:$A$264,DESCONTO_TAB[[#This Row],[DATA]],Planilha1!$B$243:$B$264)</f>
        <v>0</v>
      </c>
      <c r="G16" s="11">
        <f t="shared" si="0"/>
        <v>0</v>
      </c>
    </row>
    <row r="17" spans="2:7" x14ac:dyDescent="0.3">
      <c r="B17" s="3">
        <v>45488</v>
      </c>
      <c r="C17" s="10">
        <f>SUMIF(Planilha1!$A$5:$A$78,DESCONTO_TAB[[#This Row],[DATA]],Planilha1!$B$5:$B$78)</f>
        <v>25.1</v>
      </c>
      <c r="D17" s="10">
        <f>SUMIF(Planilha1!$A$105:$A$226,DESCONTO_TAB[[#This Row],[DATA]],Planilha1!$B$105:$B$226)</f>
        <v>29</v>
      </c>
      <c r="E17" s="10">
        <f>SUMIF(Planilha1!$A$230:$A$239,DESCONTO_TAB[[#This Row],[DATA]],Planilha1!$B$230:$B$239)</f>
        <v>0</v>
      </c>
      <c r="F17" s="10">
        <f>SUMIF(Planilha1!$A$243:$A$264,DESCONTO_TAB[[#This Row],[DATA]],Planilha1!$B$243:$B$264)</f>
        <v>0</v>
      </c>
      <c r="G17" s="11">
        <f t="shared" si="0"/>
        <v>54.1</v>
      </c>
    </row>
    <row r="18" spans="2:7" x14ac:dyDescent="0.3">
      <c r="B18" s="3">
        <v>45489</v>
      </c>
      <c r="C18" s="10">
        <f>SUMIF(Planilha1!$A$5:$A$78,DESCONTO_TAB[[#This Row],[DATA]],Planilha1!$B$5:$B$78)</f>
        <v>16.399999999999999</v>
      </c>
      <c r="D18" s="10">
        <f>SUMIF(Planilha1!$A$105:$A$226,DESCONTO_TAB[[#This Row],[DATA]],Planilha1!$B$105:$B$226)</f>
        <v>65.899999999999991</v>
      </c>
      <c r="E18" s="10">
        <f>SUMIF(Planilha1!$A$230:$A$239,DESCONTO_TAB[[#This Row],[DATA]],Planilha1!$B$230:$B$239)</f>
        <v>0</v>
      </c>
      <c r="F18" s="10">
        <f>SUMIF(Planilha1!$A$243:$A$264,DESCONTO_TAB[[#This Row],[DATA]],Planilha1!$B$243:$B$264)</f>
        <v>400.78</v>
      </c>
      <c r="G18" s="11">
        <f t="shared" si="0"/>
        <v>483.07999999999993</v>
      </c>
    </row>
    <row r="19" spans="2:7" x14ac:dyDescent="0.3">
      <c r="B19" s="3">
        <v>45490</v>
      </c>
      <c r="C19" s="10">
        <f>SUMIF(Planilha1!$A$5:$A$78,DESCONTO_TAB[[#This Row],[DATA]],Planilha1!$B$5:$B$78)</f>
        <v>0</v>
      </c>
      <c r="D19" s="10">
        <f>SUMIF(Planilha1!$A$105:$A$226,DESCONTO_TAB[[#This Row],[DATA]],Planilha1!$B$105:$B$226)</f>
        <v>111.2</v>
      </c>
      <c r="E19" s="10">
        <f>SUMIF(Planilha1!$A$230:$A$239,DESCONTO_TAB[[#This Row],[DATA]],Planilha1!$B$230:$B$239)</f>
        <v>0</v>
      </c>
      <c r="F19" s="10">
        <f>SUMIF(Planilha1!$A$243:$A$264,DESCONTO_TAB[[#This Row],[DATA]],Planilha1!$B$243:$B$264)</f>
        <v>0</v>
      </c>
      <c r="G19" s="11">
        <f t="shared" si="0"/>
        <v>111.2</v>
      </c>
    </row>
    <row r="20" spans="2:7" x14ac:dyDescent="0.3">
      <c r="B20" s="3">
        <v>45491</v>
      </c>
      <c r="C20" s="10">
        <f>SUMIF(Planilha1!$A$5:$A$78,DESCONTO_TAB[[#This Row],[DATA]],Planilha1!$B$5:$B$78)</f>
        <v>36</v>
      </c>
      <c r="D20" s="10">
        <f>SUMIF(Planilha1!$A$105:$A$226,DESCONTO_TAB[[#This Row],[DATA]],Planilha1!$B$105:$B$226)</f>
        <v>141.80000000000001</v>
      </c>
      <c r="E20" s="10">
        <f>SUMIF(Planilha1!$A$230:$A$239,DESCONTO_TAB[[#This Row],[DATA]],Planilha1!$B$230:$B$239)</f>
        <v>0</v>
      </c>
      <c r="F20" s="10">
        <f>SUMIF(Planilha1!$A$243:$A$264,DESCONTO_TAB[[#This Row],[DATA]],Planilha1!$B$243:$B$264)</f>
        <v>0</v>
      </c>
      <c r="G20" s="11">
        <f t="shared" si="0"/>
        <v>177.8</v>
      </c>
    </row>
    <row r="21" spans="2:7" x14ac:dyDescent="0.3">
      <c r="B21" s="3">
        <v>45492</v>
      </c>
      <c r="C21" s="10">
        <f>SUMIF(Planilha1!$A$5:$A$78,DESCONTO_TAB[[#This Row],[DATA]],Planilha1!$B$5:$B$78)</f>
        <v>1</v>
      </c>
      <c r="D21" s="10">
        <f>SUMIF(Planilha1!$A$105:$A$226,DESCONTO_TAB[[#This Row],[DATA]],Planilha1!$B$105:$B$226)</f>
        <v>0</v>
      </c>
      <c r="E21" s="10">
        <f>SUMIF(Planilha1!$A$230:$A$239,DESCONTO_TAB[[#This Row],[DATA]],Planilha1!$B$230:$B$239)</f>
        <v>0</v>
      </c>
      <c r="F21" s="10">
        <f>SUMIF(Planilha1!$A$243:$A$264,DESCONTO_TAB[[#This Row],[DATA]],Planilha1!$B$243:$B$264)</f>
        <v>0</v>
      </c>
      <c r="G21" s="11">
        <f t="shared" si="0"/>
        <v>1</v>
      </c>
    </row>
    <row r="22" spans="2:7" x14ac:dyDescent="0.3">
      <c r="B22" s="3">
        <v>45493</v>
      </c>
      <c r="C22" s="10">
        <f>SUMIF(Planilha1!$A$5:$A$78,DESCONTO_TAB[[#This Row],[DATA]],Planilha1!$B$5:$B$78)</f>
        <v>0</v>
      </c>
      <c r="D22" s="10">
        <f>SUMIF(Planilha1!$A$105:$A$226,DESCONTO_TAB[[#This Row],[DATA]],Planilha1!$B$105:$B$226)</f>
        <v>0</v>
      </c>
      <c r="E22" s="10">
        <f>SUMIF(Planilha1!$A$230:$A$239,DESCONTO_TAB[[#This Row],[DATA]],Planilha1!$B$230:$B$239)</f>
        <v>0</v>
      </c>
      <c r="F22" s="10">
        <f>SUMIF(Planilha1!$A$243:$A$264,DESCONTO_TAB[[#This Row],[DATA]],Planilha1!$B$243:$B$264)</f>
        <v>0</v>
      </c>
      <c r="G22" s="11">
        <f t="shared" si="0"/>
        <v>0</v>
      </c>
    </row>
    <row r="23" spans="2:7" x14ac:dyDescent="0.3">
      <c r="B23" s="3">
        <v>45494</v>
      </c>
      <c r="C23" s="10">
        <f>SUMIF(Planilha1!$A$5:$A$78,DESCONTO_TAB[[#This Row],[DATA]],Planilha1!$B$5:$B$78)</f>
        <v>0</v>
      </c>
      <c r="D23" s="10">
        <f>SUMIF(Planilha1!$A$105:$A$226,DESCONTO_TAB[[#This Row],[DATA]],Planilha1!$B$105:$B$226)</f>
        <v>0</v>
      </c>
      <c r="E23" s="10">
        <f>SUMIF(Planilha1!$A$230:$A$239,DESCONTO_TAB[[#This Row],[DATA]],Planilha1!$B$230:$B$239)</f>
        <v>0</v>
      </c>
      <c r="F23" s="10">
        <f>SUMIF(Planilha1!$A$243:$A$264,DESCONTO_TAB[[#This Row],[DATA]],Planilha1!$B$243:$B$264)</f>
        <v>0</v>
      </c>
      <c r="G23" s="11">
        <f t="shared" si="0"/>
        <v>0</v>
      </c>
    </row>
    <row r="24" spans="2:7" x14ac:dyDescent="0.3">
      <c r="B24" s="3">
        <v>45495</v>
      </c>
      <c r="C24" s="10">
        <f>SUMIF(Planilha1!$A$5:$A$78,DESCONTO_TAB[[#This Row],[DATA]],Planilha1!$B$5:$B$78)</f>
        <v>68.650000000000006</v>
      </c>
      <c r="D24" s="10">
        <f>SUMIF(Planilha1!$A$105:$A$226,DESCONTO_TAB[[#This Row],[DATA]],Planilha1!$B$105:$B$226)</f>
        <v>0</v>
      </c>
      <c r="E24" s="10">
        <f>SUMIF(Planilha1!$A$230:$A$239,DESCONTO_TAB[[#This Row],[DATA]],Planilha1!$B$230:$B$239)</f>
        <v>0</v>
      </c>
      <c r="F24" s="10">
        <f>SUMIF(Planilha1!$A$243:$A$264,DESCONTO_TAB[[#This Row],[DATA]],Planilha1!$B$243:$B$264)</f>
        <v>0</v>
      </c>
      <c r="G24" s="11">
        <f t="shared" si="0"/>
        <v>68.650000000000006</v>
      </c>
    </row>
    <row r="25" spans="2:7" x14ac:dyDescent="0.3">
      <c r="B25" s="3">
        <v>45496</v>
      </c>
      <c r="C25" s="10">
        <f>SUMIF(Planilha1!$A$5:$A$78,DESCONTO_TAB[[#This Row],[DATA]],Planilha1!$B$5:$B$78)</f>
        <v>0</v>
      </c>
      <c r="D25" s="10">
        <f>SUMIF(Planilha1!$A$105:$A$226,DESCONTO_TAB[[#This Row],[DATA]],Planilha1!$B$105:$B$226)</f>
        <v>0</v>
      </c>
      <c r="E25" s="10">
        <f>SUMIF(Planilha1!$A$230:$A$239,DESCONTO_TAB[[#This Row],[DATA]],Planilha1!$B$230:$B$239)</f>
        <v>0</v>
      </c>
      <c r="F25" s="10">
        <f>SUMIF(Planilha1!$A$243:$A$264,DESCONTO_TAB[[#This Row],[DATA]],Planilha1!$B$243:$B$264)</f>
        <v>0</v>
      </c>
      <c r="G25" s="11">
        <f t="shared" si="0"/>
        <v>0</v>
      </c>
    </row>
    <row r="26" spans="2:7" x14ac:dyDescent="0.3">
      <c r="B26" s="3">
        <v>45497</v>
      </c>
      <c r="C26" s="10">
        <f>SUMIF(Planilha1!$A$5:$A$78,DESCONTO_TAB[[#This Row],[DATA]],Planilha1!$B$5:$B$78)</f>
        <v>0</v>
      </c>
      <c r="D26" s="10">
        <f>SUMIF(Planilha1!$A$105:$A$226,DESCONTO_TAB[[#This Row],[DATA]],Planilha1!$B$105:$B$226)</f>
        <v>0</v>
      </c>
      <c r="E26" s="10">
        <f>SUMIF(Planilha1!$A$230:$A$239,DESCONTO_TAB[[#This Row],[DATA]],Planilha1!$B$230:$B$239)</f>
        <v>0</v>
      </c>
      <c r="F26" s="10">
        <f>SUMIF(Planilha1!$A$243:$A$264,DESCONTO_TAB[[#This Row],[DATA]],Planilha1!$B$243:$B$264)</f>
        <v>0</v>
      </c>
      <c r="G26" s="11">
        <f t="shared" si="0"/>
        <v>0</v>
      </c>
    </row>
    <row r="27" spans="2:7" x14ac:dyDescent="0.3">
      <c r="B27" s="3">
        <v>45498</v>
      </c>
      <c r="C27" s="10">
        <f>SUMIF(Planilha1!$A$5:$A$78,DESCONTO_TAB[[#This Row],[DATA]],Planilha1!$B$5:$B$78)</f>
        <v>0</v>
      </c>
      <c r="D27" s="10">
        <f>SUMIF(Planilha1!$A$105:$A$226,DESCONTO_TAB[[#This Row],[DATA]],Planilha1!$B$105:$B$226)</f>
        <v>0</v>
      </c>
      <c r="E27" s="10">
        <f>SUMIF(Planilha1!$A$230:$A$239,DESCONTO_TAB[[#This Row],[DATA]],Planilha1!$B$230:$B$239)</f>
        <v>0</v>
      </c>
      <c r="F27" s="10">
        <f>SUMIF(Planilha1!$A$243:$A$264,DESCONTO_TAB[[#This Row],[DATA]],Planilha1!$B$243:$B$264)</f>
        <v>0</v>
      </c>
      <c r="G27" s="11">
        <f t="shared" si="0"/>
        <v>0</v>
      </c>
    </row>
    <row r="28" spans="2:7" x14ac:dyDescent="0.3">
      <c r="B28" s="3">
        <v>45499</v>
      </c>
      <c r="C28" s="10">
        <f>SUMIF(Planilha1!$A$5:$A$78,DESCONTO_TAB[[#This Row],[DATA]],Planilha1!$B$5:$B$78)</f>
        <v>0</v>
      </c>
      <c r="D28" s="10">
        <f>SUMIF(Planilha1!$A$105:$A$226,DESCONTO_TAB[[#This Row],[DATA]],Planilha1!$B$105:$B$226)</f>
        <v>0</v>
      </c>
      <c r="E28" s="10">
        <f>SUMIF(Planilha1!$A$230:$A$239,DESCONTO_TAB[[#This Row],[DATA]],Planilha1!$B$230:$B$239)</f>
        <v>0</v>
      </c>
      <c r="F28" s="10">
        <f>SUMIF(Planilha1!$A$243:$A$264,DESCONTO_TAB[[#This Row],[DATA]],Planilha1!$B$243:$B$264)</f>
        <v>0</v>
      </c>
      <c r="G28" s="11">
        <f t="shared" si="0"/>
        <v>0</v>
      </c>
    </row>
    <row r="29" spans="2:7" x14ac:dyDescent="0.3">
      <c r="B29" s="3">
        <v>45500</v>
      </c>
      <c r="C29" s="10">
        <f>SUMIF(Planilha1!$A$5:$A$78,DESCONTO_TAB[[#This Row],[DATA]],Planilha1!$B$5:$B$78)</f>
        <v>0</v>
      </c>
      <c r="D29" s="10">
        <f>SUMIF(Planilha1!$A$105:$A$226,DESCONTO_TAB[[#This Row],[DATA]],Planilha1!$B$105:$B$226)</f>
        <v>0</v>
      </c>
      <c r="E29" s="10">
        <f>SUMIF(Planilha1!$A$230:$A$239,DESCONTO_TAB[[#This Row],[DATA]],Planilha1!$B$230:$B$239)</f>
        <v>0</v>
      </c>
      <c r="F29" s="10">
        <f>SUMIF(Planilha1!$A$243:$A$264,DESCONTO_TAB[[#This Row],[DATA]],Planilha1!$B$243:$B$264)</f>
        <v>0</v>
      </c>
      <c r="G29" s="11">
        <f t="shared" si="0"/>
        <v>0</v>
      </c>
    </row>
    <row r="30" spans="2:7" x14ac:dyDescent="0.3">
      <c r="B30" s="3">
        <v>45501</v>
      </c>
      <c r="C30" s="10">
        <f>SUMIF(Planilha1!$A$5:$A$78,DESCONTO_TAB[[#This Row],[DATA]],Planilha1!$B$5:$B$78)</f>
        <v>0</v>
      </c>
      <c r="D30" s="10">
        <f>SUMIF(Planilha1!$A$105:$A$226,DESCONTO_TAB[[#This Row],[DATA]],Planilha1!$B$105:$B$226)</f>
        <v>0</v>
      </c>
      <c r="E30" s="10">
        <f>SUMIF(Planilha1!$A$230:$A$239,DESCONTO_TAB[[#This Row],[DATA]],Planilha1!$B$230:$B$239)</f>
        <v>0</v>
      </c>
      <c r="F30" s="10">
        <f>SUMIF(Planilha1!$A$243:$A$264,DESCONTO_TAB[[#This Row],[DATA]],Planilha1!$B$243:$B$264)</f>
        <v>0</v>
      </c>
      <c r="G30" s="11">
        <f t="shared" si="0"/>
        <v>0</v>
      </c>
    </row>
    <row r="31" spans="2:7" x14ac:dyDescent="0.3">
      <c r="B31" s="3">
        <v>45502</v>
      </c>
      <c r="C31" s="10">
        <f>SUMIF(Planilha1!$A$5:$A$78,DESCONTO_TAB[[#This Row],[DATA]],Planilha1!$B$5:$B$78)</f>
        <v>0</v>
      </c>
      <c r="D31" s="10">
        <f>SUMIF(Planilha1!$A$105:$A$226,DESCONTO_TAB[[#This Row],[DATA]],Planilha1!$B$105:$B$226)</f>
        <v>0</v>
      </c>
      <c r="E31" s="10">
        <f>SUMIF(Planilha1!$A$230:$A$239,DESCONTO_TAB[[#This Row],[DATA]],Planilha1!$B$230:$B$239)</f>
        <v>0</v>
      </c>
      <c r="F31" s="10">
        <f>SUMIF(Planilha1!$A$243:$A$264,DESCONTO_TAB[[#This Row],[DATA]],Planilha1!$B$243:$B$264)</f>
        <v>0</v>
      </c>
      <c r="G31" s="11">
        <f t="shared" si="0"/>
        <v>0</v>
      </c>
    </row>
    <row r="32" spans="2:7" x14ac:dyDescent="0.3">
      <c r="B32" s="3">
        <v>45503</v>
      </c>
      <c r="C32" s="10">
        <f>SUMIF(Planilha1!$A$5:$A$78,DESCONTO_TAB[[#This Row],[DATA]],Planilha1!$B$5:$B$78)</f>
        <v>0</v>
      </c>
      <c r="D32" s="10">
        <f>SUMIF(Planilha1!$A$105:$A$226,DESCONTO_TAB[[#This Row],[DATA]],Planilha1!$B$105:$B$226)</f>
        <v>0</v>
      </c>
      <c r="E32" s="10">
        <f>SUMIF(Planilha1!$A$230:$A$239,DESCONTO_TAB[[#This Row],[DATA]],Planilha1!$B$230:$B$239)</f>
        <v>0</v>
      </c>
      <c r="F32" s="10">
        <f>SUMIF(Planilha1!$A$243:$A$264,DESCONTO_TAB[[#This Row],[DATA]],Planilha1!$B$243:$B$264)</f>
        <v>0</v>
      </c>
      <c r="G32" s="11">
        <f t="shared" si="0"/>
        <v>0</v>
      </c>
    </row>
    <row r="33" spans="2:7" x14ac:dyDescent="0.3">
      <c r="B33" s="3">
        <v>45504</v>
      </c>
      <c r="C33" s="10">
        <f>SUMIF(Planilha1!$A$5:$A$78,DESCONTO_TAB[[#This Row],[DATA]],Planilha1!$B$5:$B$78)</f>
        <v>0</v>
      </c>
      <c r="D33" s="10">
        <f>SUMIF(Planilha1!$A$105:$A$226,DESCONTO_TAB[[#This Row],[DATA]],Planilha1!$B$105:$B$226)</f>
        <v>0</v>
      </c>
      <c r="E33" s="10">
        <f>SUMIF(Planilha1!$A$230:$A$239,DESCONTO_TAB[[#This Row],[DATA]],Planilha1!$B$230:$B$239)</f>
        <v>0</v>
      </c>
      <c r="F33" s="10">
        <f>SUMIF(Planilha1!$A$243:$A$264,DESCONTO_TAB[[#This Row],[DATA]],Planilha1!$B$243:$B$264)</f>
        <v>0</v>
      </c>
      <c r="G33" s="11">
        <f t="shared" si="0"/>
        <v>0</v>
      </c>
    </row>
    <row r="34" spans="2:7" ht="18" x14ac:dyDescent="0.35">
      <c r="B34" s="4" t="s">
        <v>5</v>
      </c>
      <c r="C34" s="11">
        <f>SUM(C3:C33)</f>
        <v>699.49999999999989</v>
      </c>
      <c r="D34" s="11">
        <f>SUM(D3:D33)</f>
        <v>1183.7799999999997</v>
      </c>
      <c r="E34" s="11">
        <f>SUM(E3:E33)</f>
        <v>244</v>
      </c>
      <c r="F34" s="11">
        <f>SUM(F3:F33)</f>
        <v>487.52</v>
      </c>
      <c r="G34" s="12">
        <f>SUM(G3:G33)</f>
        <v>2614.7999999999997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2134-9557-4F83-B9E4-9D14492AA221}">
  <dimension ref="B2:G34"/>
  <sheetViews>
    <sheetView topLeftCell="A7" workbookViewId="0">
      <selection activeCell="C16" sqref="C16"/>
    </sheetView>
  </sheetViews>
  <sheetFormatPr defaultRowHeight="14.4" x14ac:dyDescent="0.3"/>
  <cols>
    <col min="2" max="7" width="27.88671875" customWidth="1"/>
  </cols>
  <sheetData>
    <row r="2" spans="2:7" x14ac:dyDescent="0.3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3">
      <c r="B3" s="3">
        <v>45474</v>
      </c>
      <c r="C3" s="10">
        <f>IFERROR(TT_LIQUIDO_TAB[[#This Row],[Bruna Guimarães Pereira]]/QTD_VENDAS_TABELAS[[#This Row],[Bruna Guimarães Pereira]],0)</f>
        <v>464.25</v>
      </c>
      <c r="D3" s="10">
        <f>IFERROR(TT_LIQUIDO_TAB[[#This Row],[Ravena Alves Galvão]]/QTD_VENDAS_TABELAS[[#This Row],[Ravena Alves Galvão]],0)</f>
        <v>240.68</v>
      </c>
      <c r="E3" s="10">
        <f>IFERROR(TT_LIQUIDO_TAB[[#This Row],[Silvana Gomes Santana]]/QTD_VENDAS_TABELAS[[#This Row],[Silvana Gomes Santana]],0)</f>
        <v>0</v>
      </c>
      <c r="F3" s="10">
        <f>IFERROR(TT_LIQUIDO_TAB[[#This Row],[Thaynara Silva da Luz]]/QTD_VENDAS_TABELAS[[#This Row],[Thaynara Silva da Luz]],0)</f>
        <v>0</v>
      </c>
      <c r="G3" s="15">
        <f>IFERROR(TT_LIQUIDO_TAB[[#This Row],[TOTAL]]/QTD_VENDAS_TABELAS[[#This Row],[TOTAL]],0)</f>
        <v>304.55714285714288</v>
      </c>
    </row>
    <row r="4" spans="2:7" x14ac:dyDescent="0.3">
      <c r="B4" s="3">
        <v>45475</v>
      </c>
      <c r="C4" s="10">
        <f>IFERROR(TT_LIQUIDO_TAB[[#This Row],[Bruna Guimarães Pereira]]/QTD_VENDAS_TABELAS[[#This Row],[Bruna Guimarães Pereira]],0)</f>
        <v>237.49166666666667</v>
      </c>
      <c r="D4" s="10">
        <f>IFERROR(TT_LIQUIDO_TAB[[#This Row],[Ravena Alves Galvão]]/QTD_VENDAS_TABELAS[[#This Row],[Ravena Alves Galvão]],0)</f>
        <v>341.45699999999999</v>
      </c>
      <c r="E4" s="10">
        <f>IFERROR(TT_LIQUIDO_TAB[[#This Row],[Silvana Gomes Santana]]/QTD_VENDAS_TABELAS[[#This Row],[Silvana Gomes Santana]],0)</f>
        <v>0</v>
      </c>
      <c r="F4" s="10">
        <f>IFERROR(TT_LIQUIDO_TAB[[#This Row],[Thaynara Silva da Luz]]/QTD_VENDAS_TABELAS[[#This Row],[Thaynara Silva da Luz]],0)</f>
        <v>220</v>
      </c>
      <c r="G4" s="15">
        <f>IFERROR(TT_LIQUIDO_TAB[[#This Row],[TOTAL]]/QTD_VENDAS_TABELAS[[#This Row],[TOTAL]],0)</f>
        <v>297.61882352941171</v>
      </c>
    </row>
    <row r="5" spans="2:7" x14ac:dyDescent="0.3">
      <c r="B5" s="3">
        <v>45476</v>
      </c>
      <c r="C5" s="10">
        <f>IFERROR(TT_LIQUIDO_TAB[[#This Row],[Bruna Guimarães Pereira]]/QTD_VENDAS_TABELAS[[#This Row],[Bruna Guimarães Pereira]],0)</f>
        <v>102.46</v>
      </c>
      <c r="D5" s="10">
        <f>IFERROR(TT_LIQUIDO_TAB[[#This Row],[Ravena Alves Galvão]]/QTD_VENDAS_TABELAS[[#This Row],[Ravena Alves Galvão]],0)</f>
        <v>671.65</v>
      </c>
      <c r="E5" s="10">
        <f>IFERROR(TT_LIQUIDO_TAB[[#This Row],[Silvana Gomes Santana]]/QTD_VENDAS_TABELAS[[#This Row],[Silvana Gomes Santana]],0)</f>
        <v>0</v>
      </c>
      <c r="F5" s="10">
        <f>IFERROR(TT_LIQUIDO_TAB[[#This Row],[Thaynara Silva da Luz]]/QTD_VENDAS_TABELAS[[#This Row],[Thaynara Silva da Luz]],0)</f>
        <v>280.21333333333331</v>
      </c>
      <c r="G5" s="15">
        <f>IFERROR(TT_LIQUIDO_TAB[[#This Row],[TOTAL]]/QTD_VENDAS_TABELAS[[#This Row],[TOTAL]],0)</f>
        <v>384.48857142857145</v>
      </c>
    </row>
    <row r="6" spans="2:7" x14ac:dyDescent="0.3">
      <c r="B6" s="3">
        <v>45477</v>
      </c>
      <c r="C6" s="10">
        <f>IFERROR(TT_LIQUIDO_TAB[[#This Row],[Bruna Guimarães Pereira]]/QTD_VENDAS_TABELAS[[#This Row],[Bruna Guimarães Pereira]],0)</f>
        <v>236.38333333333335</v>
      </c>
      <c r="D6" s="10">
        <f>IFERROR(TT_LIQUIDO_TAB[[#This Row],[Ravena Alves Galvão]]/QTD_VENDAS_TABELAS[[#This Row],[Ravena Alves Galvão]],0)</f>
        <v>194.12857142857143</v>
      </c>
      <c r="E6" s="10">
        <f>IFERROR(TT_LIQUIDO_TAB[[#This Row],[Silvana Gomes Santana]]/QTD_VENDAS_TABELAS[[#This Row],[Silvana Gomes Santana]],0)</f>
        <v>0</v>
      </c>
      <c r="F6" s="10">
        <f>IFERROR(TT_LIQUIDO_TAB[[#This Row],[Thaynara Silva da Luz]]/QTD_VENDAS_TABELAS[[#This Row],[Thaynara Silva da Luz]],0)</f>
        <v>188.9</v>
      </c>
      <c r="G6" s="15">
        <f>IFERROR(TT_LIQUIDO_TAB[[#This Row],[TOTAL]]/QTD_VENDAS_TABELAS[[#This Row],[TOTAL]],0)</f>
        <v>211.86428571428573</v>
      </c>
    </row>
    <row r="7" spans="2:7" x14ac:dyDescent="0.3">
      <c r="B7" s="3">
        <v>45478</v>
      </c>
      <c r="C7" s="10">
        <f>IFERROR(TT_LIQUIDO_TAB[[#This Row],[Bruna Guimarães Pereira]]/QTD_VENDAS_TABELAS[[#This Row],[Bruna Guimarães Pereira]],0)</f>
        <v>184.2</v>
      </c>
      <c r="D7" s="10">
        <f>IFERROR(TT_LIQUIDO_TAB[[#This Row],[Ravena Alves Galvão]]/QTD_VENDAS_TABELAS[[#This Row],[Ravena Alves Galvão]],0)</f>
        <v>155.00374999999997</v>
      </c>
      <c r="E7" s="10">
        <f>IFERROR(TT_LIQUIDO_TAB[[#This Row],[Silvana Gomes Santana]]/QTD_VENDAS_TABELAS[[#This Row],[Silvana Gomes Santana]],0)</f>
        <v>909.34</v>
      </c>
      <c r="F7" s="10">
        <f>IFERROR(TT_LIQUIDO_TAB[[#This Row],[Thaynara Silva da Luz]]/QTD_VENDAS_TABELAS[[#This Row],[Thaynara Silva da Luz]],0)</f>
        <v>213.11</v>
      </c>
      <c r="G7" s="15">
        <f>IFERROR(TT_LIQUIDO_TAB[[#This Row],[TOTAL]]/QTD_VENDAS_TABELAS[[#This Row],[TOTAL]],0)</f>
        <v>262.05124999999998</v>
      </c>
    </row>
    <row r="8" spans="2:7" x14ac:dyDescent="0.3">
      <c r="B8" s="3">
        <v>45479</v>
      </c>
      <c r="C8" s="10">
        <f>IFERROR(TT_LIQUIDO_TAB[[#This Row],[Bruna Guimarães Pereira]]/QTD_VENDAS_TABELAS[[#This Row],[Bruna Guimarães Pereira]],0)</f>
        <v>229.81666666666669</v>
      </c>
      <c r="D8" s="10">
        <f>IFERROR(TT_LIQUIDO_TAB[[#This Row],[Ravena Alves Galvão]]/QTD_VENDAS_TABELAS[[#This Row],[Ravena Alves Galvão]],0)</f>
        <v>264.21428571428572</v>
      </c>
      <c r="E8" s="10">
        <f>IFERROR(TT_LIQUIDO_TAB[[#This Row],[Silvana Gomes Santana]]/QTD_VENDAS_TABELAS[[#This Row],[Silvana Gomes Santana]],0)</f>
        <v>0</v>
      </c>
      <c r="F8" s="10">
        <f>IFERROR(TT_LIQUIDO_TAB[[#This Row],[Thaynara Silva da Luz]]/QTD_VENDAS_TABELAS[[#This Row],[Thaynara Silva da Luz]],0)</f>
        <v>124.78</v>
      </c>
      <c r="G8" s="15">
        <f>IFERROR(TT_LIQUIDO_TAB[[#This Row],[TOTAL]]/QTD_VENDAS_TABELAS[[#This Row],[TOTAL]],0)</f>
        <v>231.864</v>
      </c>
    </row>
    <row r="9" spans="2:7" x14ac:dyDescent="0.3">
      <c r="B9" s="3">
        <v>45480</v>
      </c>
      <c r="C9" s="10">
        <f>IFERROR(TT_LIQUIDO_TAB[[#This Row],[Bruna Guimarães Pereira]]/QTD_VENDAS_TABELAS[[#This Row],[Bruna Guimarães Pereira]],0)</f>
        <v>0</v>
      </c>
      <c r="D9" s="10">
        <f>IFERROR(TT_LIQUIDO_TAB[[#This Row],[Ravena Alves Galvão]]/QTD_VENDAS_TABELAS[[#This Row],[Ravena Alves Galvão]],0)</f>
        <v>0</v>
      </c>
      <c r="E9" s="10">
        <f>IFERROR(TT_LIQUIDO_TAB[[#This Row],[Silvana Gomes Santana]]/QTD_VENDAS_TABELAS[[#This Row],[Silvana Gomes Santana]],0)</f>
        <v>0</v>
      </c>
      <c r="F9" s="10">
        <f>IFERROR(TT_LIQUIDO_TAB[[#This Row],[Thaynara Silva da Luz]]/QTD_VENDAS_TABELAS[[#This Row],[Thaynara Silva da Luz]],0)</f>
        <v>0</v>
      </c>
      <c r="G9" s="15">
        <f>IFERROR(TT_LIQUIDO_TAB[[#This Row],[TOTAL]]/QTD_VENDAS_TABELAS[[#This Row],[TOTAL]],0)</f>
        <v>0</v>
      </c>
    </row>
    <row r="10" spans="2:7" x14ac:dyDescent="0.3">
      <c r="B10" s="3">
        <v>45481</v>
      </c>
      <c r="C10" s="10">
        <f>IFERROR(TT_LIQUIDO_TAB[[#This Row],[Bruna Guimarães Pereira]]/QTD_VENDAS_TABELAS[[#This Row],[Bruna Guimarães Pereira]],0)</f>
        <v>125.2</v>
      </c>
      <c r="D10" s="10">
        <f>IFERROR(TT_LIQUIDO_TAB[[#This Row],[Ravena Alves Galvão]]/QTD_VENDAS_TABELAS[[#This Row],[Ravena Alves Galvão]],0)</f>
        <v>806.57999999999993</v>
      </c>
      <c r="E10" s="10">
        <f>IFERROR(TT_LIQUIDO_TAB[[#This Row],[Silvana Gomes Santana]]/QTD_VENDAS_TABELAS[[#This Row],[Silvana Gomes Santana]],0)</f>
        <v>0</v>
      </c>
      <c r="F10" s="10">
        <f>IFERROR(TT_LIQUIDO_TAB[[#This Row],[Thaynara Silva da Luz]]/QTD_VENDAS_TABELAS[[#This Row],[Thaynara Silva da Luz]],0)</f>
        <v>0</v>
      </c>
      <c r="G10" s="15">
        <f>IFERROR(TT_LIQUIDO_TAB[[#This Row],[TOTAL]]/QTD_VENDAS_TABELAS[[#This Row],[TOTAL]],0)</f>
        <v>428.0355555555555</v>
      </c>
    </row>
    <row r="11" spans="2:7" x14ac:dyDescent="0.3">
      <c r="B11" s="3">
        <v>45482</v>
      </c>
      <c r="C11" s="10">
        <f>IFERROR(TT_LIQUIDO_TAB[[#This Row],[Bruna Guimarães Pereira]]/QTD_VENDAS_TABELAS[[#This Row],[Bruna Guimarães Pereira]],0)</f>
        <v>1054.3333333333333</v>
      </c>
      <c r="D11" s="10">
        <f>IFERROR(TT_LIQUIDO_TAB[[#This Row],[Ravena Alves Galvão]]/QTD_VENDAS_TABELAS[[#This Row],[Ravena Alves Galvão]],0)</f>
        <v>199.45375000000001</v>
      </c>
      <c r="E11" s="10">
        <f>IFERROR(TT_LIQUIDO_TAB[[#This Row],[Silvana Gomes Santana]]/QTD_VENDAS_TABELAS[[#This Row],[Silvana Gomes Santana]],0)</f>
        <v>2060.9249999999997</v>
      </c>
      <c r="F11" s="10">
        <f>IFERROR(TT_LIQUIDO_TAB[[#This Row],[Thaynara Silva da Luz]]/QTD_VENDAS_TABELAS[[#This Row],[Thaynara Silva da Luz]],0)</f>
        <v>0</v>
      </c>
      <c r="G11" s="15">
        <f>IFERROR(TT_LIQUIDO_TAB[[#This Row],[TOTAL]]/QTD_VENDAS_TABELAS[[#This Row],[TOTAL]],0)</f>
        <v>683.11384615384611</v>
      </c>
    </row>
    <row r="12" spans="2:7" x14ac:dyDescent="0.3">
      <c r="B12" s="3">
        <v>45483</v>
      </c>
      <c r="C12" s="10">
        <f>IFERROR(TT_LIQUIDO_TAB[[#This Row],[Bruna Guimarães Pereira]]/QTD_VENDAS_TABELAS[[#This Row],[Bruna Guimarães Pereira]],0)</f>
        <v>547.52</v>
      </c>
      <c r="D12" s="10">
        <f>IFERROR(TT_LIQUIDO_TAB[[#This Row],[Ravena Alves Galvão]]/QTD_VENDAS_TABELAS[[#This Row],[Ravena Alves Galvão]],0)</f>
        <v>277.91714285714284</v>
      </c>
      <c r="E12" s="10">
        <f>IFERROR(TT_LIQUIDO_TAB[[#This Row],[Silvana Gomes Santana]]/QTD_VENDAS_TABELAS[[#This Row],[Silvana Gomes Santana]],0)</f>
        <v>74</v>
      </c>
      <c r="F12" s="10">
        <f>IFERROR(TT_LIQUIDO_TAB[[#This Row],[Thaynara Silva da Luz]]/QTD_VENDAS_TABELAS[[#This Row],[Thaynara Silva da Luz]],0)</f>
        <v>411.33333333333331</v>
      </c>
      <c r="G12" s="15">
        <f>IFERROR(TT_LIQUIDO_TAB[[#This Row],[TOTAL]]/QTD_VENDAS_TABELAS[[#This Row],[TOTAL]],0)</f>
        <v>344.84375</v>
      </c>
    </row>
    <row r="13" spans="2:7" x14ac:dyDescent="0.3">
      <c r="B13" s="3">
        <v>45484</v>
      </c>
      <c r="C13" s="10">
        <f>IFERROR(TT_LIQUIDO_TAB[[#This Row],[Bruna Guimarães Pereira]]/QTD_VENDAS_TABELAS[[#This Row],[Bruna Guimarães Pereira]],0)</f>
        <v>73.5</v>
      </c>
      <c r="D13" s="10">
        <f>IFERROR(TT_LIQUIDO_TAB[[#This Row],[Ravena Alves Galvão]]/QTD_VENDAS_TABELAS[[#This Row],[Ravena Alves Galvão]],0)</f>
        <v>739.53499999999997</v>
      </c>
      <c r="E13" s="10">
        <f>IFERROR(TT_LIQUIDO_TAB[[#This Row],[Silvana Gomes Santana]]/QTD_VENDAS_TABELAS[[#This Row],[Silvana Gomes Santana]],0)</f>
        <v>89</v>
      </c>
      <c r="F13" s="10">
        <f>IFERROR(TT_LIQUIDO_TAB[[#This Row],[Thaynara Silva da Luz]]/QTD_VENDAS_TABELAS[[#This Row],[Thaynara Silva da Luz]],0)</f>
        <v>420</v>
      </c>
      <c r="G13" s="15">
        <f>IFERROR(TT_LIQUIDO_TAB[[#This Row],[TOTAL]]/QTD_VENDAS_TABELAS[[#This Row],[TOTAL]],0)</f>
        <v>451.76749999999998</v>
      </c>
    </row>
    <row r="14" spans="2:7" x14ac:dyDescent="0.3">
      <c r="B14" s="3">
        <v>45485</v>
      </c>
      <c r="C14" s="10">
        <f>IFERROR(TT_LIQUIDO_TAB[[#This Row],[Bruna Guimarães Pereira]]/QTD_VENDAS_TABELAS[[#This Row],[Bruna Guimarães Pereira]],0)</f>
        <v>235.6</v>
      </c>
      <c r="D14" s="10">
        <f>IFERROR(TT_LIQUIDO_TAB[[#This Row],[Ravena Alves Galvão]]/QTD_VENDAS_TABELAS[[#This Row],[Ravena Alves Galvão]],0)</f>
        <v>171.2</v>
      </c>
      <c r="E14" s="10">
        <f>IFERROR(TT_LIQUIDO_TAB[[#This Row],[Silvana Gomes Santana]]/QTD_VENDAS_TABELAS[[#This Row],[Silvana Gomes Santana]],0)</f>
        <v>68</v>
      </c>
      <c r="F14" s="10">
        <f>IFERROR(TT_LIQUIDO_TAB[[#This Row],[Thaynara Silva da Luz]]/QTD_VENDAS_TABELAS[[#This Row],[Thaynara Silva da Luz]],0)</f>
        <v>183.078</v>
      </c>
      <c r="G14" s="15">
        <f>IFERROR(TT_LIQUIDO_TAB[[#This Row],[TOTAL]]/QTD_VENDAS_TABELAS[[#This Row],[TOTAL]],0)</f>
        <v>195.67071428571427</v>
      </c>
    </row>
    <row r="15" spans="2:7" x14ac:dyDescent="0.3">
      <c r="B15" s="3">
        <v>45486</v>
      </c>
      <c r="C15" s="10">
        <f>IFERROR(TT_LIQUIDO_TAB[[#This Row],[Bruna Guimarães Pereira]]/QTD_VENDAS_TABELAS[[#This Row],[Bruna Guimarães Pereira]],0)</f>
        <v>361.02499999999998</v>
      </c>
      <c r="D15" s="10">
        <f>IFERROR(TT_LIQUIDO_TAB[[#This Row],[Ravena Alves Galvão]]/QTD_VENDAS_TABELAS[[#This Row],[Ravena Alves Galvão]],0)</f>
        <v>990.55888888888876</v>
      </c>
      <c r="E15" s="10">
        <f>IFERROR(TT_LIQUIDO_TAB[[#This Row],[Silvana Gomes Santana]]/QTD_VENDAS_TABELAS[[#This Row],[Silvana Gomes Santana]],0)</f>
        <v>172.5</v>
      </c>
      <c r="F15" s="10">
        <f>IFERROR(TT_LIQUIDO_TAB[[#This Row],[Thaynara Silva da Luz]]/QTD_VENDAS_TABELAS[[#This Row],[Thaynara Silva da Luz]],0)</f>
        <v>134.1</v>
      </c>
      <c r="G15" s="15">
        <f>IFERROR(TT_LIQUIDO_TAB[[#This Row],[TOTAL]]/QTD_VENDAS_TABELAS[[#This Row],[TOTAL]],0)</f>
        <v>677.38937499999997</v>
      </c>
    </row>
    <row r="16" spans="2:7" x14ac:dyDescent="0.3">
      <c r="B16" s="3">
        <v>45487</v>
      </c>
      <c r="C16" s="10">
        <f>IFERROR(TT_LIQUIDO_TAB[[#This Row],[Bruna Guimarães Pereira]]/QTD_VENDAS_TABELAS[[#This Row],[Bruna Guimarães Pereira]],0)</f>
        <v>0</v>
      </c>
      <c r="D16" s="10">
        <f>IFERROR(TT_LIQUIDO_TAB[[#This Row],[Ravena Alves Galvão]]/QTD_VENDAS_TABELAS[[#This Row],[Ravena Alves Galvão]],0)</f>
        <v>0</v>
      </c>
      <c r="E16" s="10">
        <f>IFERROR(TT_LIQUIDO_TAB[[#This Row],[Silvana Gomes Santana]]/QTD_VENDAS_TABELAS[[#This Row],[Silvana Gomes Santana]],0)</f>
        <v>0</v>
      </c>
      <c r="F16" s="10">
        <f>IFERROR(TT_LIQUIDO_TAB[[#This Row],[Thaynara Silva da Luz]]/QTD_VENDAS_TABELAS[[#This Row],[Thaynara Silva da Luz]],0)</f>
        <v>0</v>
      </c>
      <c r="G16" s="15">
        <f>IFERROR(TT_LIQUIDO_TAB[[#This Row],[TOTAL]]/QTD_VENDAS_TABELAS[[#This Row],[TOTAL]],0)</f>
        <v>0</v>
      </c>
    </row>
    <row r="17" spans="2:7" x14ac:dyDescent="0.3">
      <c r="B17" s="3">
        <v>45488</v>
      </c>
      <c r="C17" s="10">
        <f>IFERROR(TT_LIQUIDO_TAB[[#This Row],[Bruna Guimarães Pereira]]/QTD_VENDAS_TABELAS[[#This Row],[Bruna Guimarães Pereira]],0)</f>
        <v>226.2</v>
      </c>
      <c r="D17" s="10">
        <f>IFERROR(TT_LIQUIDO_TAB[[#This Row],[Ravena Alves Galvão]]/QTD_VENDAS_TABELAS[[#This Row],[Ravena Alves Galvão]],0)</f>
        <v>140.93</v>
      </c>
      <c r="E17" s="10">
        <f>IFERROR(TT_LIQUIDO_TAB[[#This Row],[Silvana Gomes Santana]]/QTD_VENDAS_TABELAS[[#This Row],[Silvana Gomes Santana]],0)</f>
        <v>0</v>
      </c>
      <c r="F17" s="10">
        <f>IFERROR(TT_LIQUIDO_TAB[[#This Row],[Thaynara Silva da Luz]]/QTD_VENDAS_TABELAS[[#This Row],[Thaynara Silva da Luz]],0)</f>
        <v>0</v>
      </c>
      <c r="G17" s="15">
        <f>IFERROR(TT_LIQUIDO_TAB[[#This Row],[TOTAL]]/QTD_VENDAS_TABELAS[[#This Row],[TOTAL]],0)</f>
        <v>183.565</v>
      </c>
    </row>
    <row r="18" spans="2:7" x14ac:dyDescent="0.3">
      <c r="B18" s="3">
        <v>45489</v>
      </c>
      <c r="C18" s="10">
        <f>IFERROR(TT_LIQUIDO_TAB[[#This Row],[Bruna Guimarães Pereira]]/QTD_VENDAS_TABELAS[[#This Row],[Bruna Guimarães Pereira]],0)</f>
        <v>241.8</v>
      </c>
      <c r="D18" s="10">
        <f>IFERROR(TT_LIQUIDO_TAB[[#This Row],[Ravena Alves Galvão]]/QTD_VENDAS_TABELAS[[#This Row],[Ravena Alves Galvão]],0)</f>
        <v>229.042</v>
      </c>
      <c r="E18" s="10">
        <f>IFERROR(TT_LIQUIDO_TAB[[#This Row],[Silvana Gomes Santana]]/QTD_VENDAS_TABELAS[[#This Row],[Silvana Gomes Santana]],0)</f>
        <v>0</v>
      </c>
      <c r="F18" s="10">
        <f>IFERROR(TT_LIQUIDO_TAB[[#This Row],[Thaynara Silva da Luz]]/QTD_VENDAS_TABELAS[[#This Row],[Thaynara Silva da Luz]],0)</f>
        <v>149</v>
      </c>
      <c r="G18" s="15">
        <f>IFERROR(TT_LIQUIDO_TAB[[#This Row],[TOTAL]]/QTD_VENDAS_TABELAS[[#This Row],[TOTAL]],0)</f>
        <v>219.43</v>
      </c>
    </row>
    <row r="19" spans="2:7" x14ac:dyDescent="0.3">
      <c r="B19" s="3">
        <v>45490</v>
      </c>
      <c r="C19" s="10">
        <f>IFERROR(TT_LIQUIDO_TAB[[#This Row],[Bruna Guimarães Pereira]]/QTD_VENDAS_TABELAS[[#This Row],[Bruna Guimarães Pereira]],0)</f>
        <v>89.9</v>
      </c>
      <c r="D19" s="10">
        <f>IFERROR(TT_LIQUIDO_TAB[[#This Row],[Ravena Alves Galvão]]/QTD_VENDAS_TABELAS[[#This Row],[Ravena Alves Galvão]],0)</f>
        <v>959.68571428571431</v>
      </c>
      <c r="E19" s="10">
        <f>IFERROR(TT_LIQUIDO_TAB[[#This Row],[Silvana Gomes Santana]]/QTD_VENDAS_TABELAS[[#This Row],[Silvana Gomes Santana]],0)</f>
        <v>0</v>
      </c>
      <c r="F19" s="10">
        <f>IFERROR(TT_LIQUIDO_TAB[[#This Row],[Thaynara Silva da Luz]]/QTD_VENDAS_TABELAS[[#This Row],[Thaynara Silva da Luz]],0)</f>
        <v>0</v>
      </c>
      <c r="G19" s="15">
        <f>IFERROR(TT_LIQUIDO_TAB[[#This Row],[TOTAL]]/QTD_VENDAS_TABELAS[[#This Row],[TOTAL]],0)</f>
        <v>850.96249999999998</v>
      </c>
    </row>
    <row r="20" spans="2:7" x14ac:dyDescent="0.3">
      <c r="B20" s="3">
        <v>45491</v>
      </c>
      <c r="C20" s="10">
        <f>IFERROR(TT_LIQUIDO_TAB[[#This Row],[Bruna Guimarães Pereira]]/QTD_VENDAS_TABELAS[[#This Row],[Bruna Guimarães Pereira]],0)</f>
        <v>82.75</v>
      </c>
      <c r="D20" s="10">
        <f>IFERROR(TT_LIQUIDO_TAB[[#This Row],[Ravena Alves Galvão]]/QTD_VENDAS_TABELAS[[#This Row],[Ravena Alves Galvão]],0)</f>
        <v>254.72857142857143</v>
      </c>
      <c r="E20" s="10">
        <f>IFERROR(TT_LIQUIDO_TAB[[#This Row],[Silvana Gomes Santana]]/QTD_VENDAS_TABELAS[[#This Row],[Silvana Gomes Santana]],0)</f>
        <v>0</v>
      </c>
      <c r="F20" s="10">
        <f>IFERROR(TT_LIQUIDO_TAB[[#This Row],[Thaynara Silva da Luz]]/QTD_VENDAS_TABELAS[[#This Row],[Thaynara Silva da Luz]],0)</f>
        <v>0</v>
      </c>
      <c r="G20" s="15">
        <f>IFERROR(TT_LIQUIDO_TAB[[#This Row],[TOTAL]]/QTD_VENDAS_TABELAS[[#This Row],[TOTAL]],0)</f>
        <v>192.19090909090909</v>
      </c>
    </row>
    <row r="21" spans="2:7" x14ac:dyDescent="0.3">
      <c r="B21" s="3">
        <v>45492</v>
      </c>
      <c r="C21" s="10">
        <f>IFERROR(TT_LIQUIDO_TAB[[#This Row],[Bruna Guimarães Pereira]]/QTD_VENDAS_TABELAS[[#This Row],[Bruna Guimarães Pereira]],0)</f>
        <v>85.5</v>
      </c>
      <c r="D21" s="10">
        <f>IFERROR(TT_LIQUIDO_TAB[[#This Row],[Ravena Alves Galvão]]/QTD_VENDAS_TABELAS[[#This Row],[Ravena Alves Galvão]],0)</f>
        <v>252.68428571428572</v>
      </c>
      <c r="E21" s="10">
        <f>IFERROR(TT_LIQUIDO_TAB[[#This Row],[Silvana Gomes Santana]]/QTD_VENDAS_TABELAS[[#This Row],[Silvana Gomes Santana]],0)</f>
        <v>0</v>
      </c>
      <c r="F21" s="10">
        <f>IFERROR(TT_LIQUIDO_TAB[[#This Row],[Thaynara Silva da Luz]]/QTD_VENDAS_TABELAS[[#This Row],[Thaynara Silva da Luz]],0)</f>
        <v>62.4</v>
      </c>
      <c r="G21" s="15">
        <f>IFERROR(TT_LIQUIDO_TAB[[#This Row],[TOTAL]]/QTD_VENDAS_TABELAS[[#This Row],[TOTAL]],0)</f>
        <v>200.21899999999999</v>
      </c>
    </row>
    <row r="22" spans="2:7" x14ac:dyDescent="0.3">
      <c r="B22" s="3">
        <v>45493</v>
      </c>
      <c r="C22" s="10">
        <f>IFERROR(TT_LIQUIDO_TAB[[#This Row],[Bruna Guimarães Pereira]]/QTD_VENDAS_TABELAS[[#This Row],[Bruna Guimarães Pereira]],0)</f>
        <v>102</v>
      </c>
      <c r="D22" s="10">
        <f>IFERROR(TT_LIQUIDO_TAB[[#This Row],[Ravena Alves Galvão]]/QTD_VENDAS_TABELAS[[#This Row],[Ravena Alves Galvão]],0)</f>
        <v>208.26666666666665</v>
      </c>
      <c r="E22" s="10">
        <f>IFERROR(TT_LIQUIDO_TAB[[#This Row],[Silvana Gomes Santana]]/QTD_VENDAS_TABELAS[[#This Row],[Silvana Gomes Santana]],0)</f>
        <v>0</v>
      </c>
      <c r="F22" s="10">
        <f>IFERROR(TT_LIQUIDO_TAB[[#This Row],[Thaynara Silva da Luz]]/QTD_VENDAS_TABELAS[[#This Row],[Thaynara Silva da Luz]],0)</f>
        <v>220</v>
      </c>
      <c r="G22" s="15">
        <f>IFERROR(TT_LIQUIDO_TAB[[#This Row],[TOTAL]]/QTD_VENDAS_TABELAS[[#This Row],[TOTAL]],0)</f>
        <v>174.79999999999998</v>
      </c>
    </row>
    <row r="23" spans="2:7" x14ac:dyDescent="0.3">
      <c r="B23" s="3">
        <v>45494</v>
      </c>
      <c r="C23" s="10">
        <f>IFERROR(TT_LIQUIDO_TAB[[#This Row],[Bruna Guimarães Pereira]]/QTD_VENDAS_TABELAS[[#This Row],[Bruna Guimarães Pereira]],0)</f>
        <v>0</v>
      </c>
      <c r="D23" s="10">
        <f>IFERROR(TT_LIQUIDO_TAB[[#This Row],[Ravena Alves Galvão]]/QTD_VENDAS_TABELAS[[#This Row],[Ravena Alves Galvão]],0)</f>
        <v>0</v>
      </c>
      <c r="E23" s="10">
        <f>IFERROR(TT_LIQUIDO_TAB[[#This Row],[Silvana Gomes Santana]]/QTD_VENDAS_TABELAS[[#This Row],[Silvana Gomes Santana]],0)</f>
        <v>0</v>
      </c>
      <c r="F23" s="10">
        <f>IFERROR(TT_LIQUIDO_TAB[[#This Row],[Thaynara Silva da Luz]]/QTD_VENDAS_TABELAS[[#This Row],[Thaynara Silva da Luz]],0)</f>
        <v>0</v>
      </c>
      <c r="G23" s="15">
        <f>IFERROR(TT_LIQUIDO_TAB[[#This Row],[TOTAL]]/QTD_VENDAS_TABELAS[[#This Row],[TOTAL]],0)</f>
        <v>0</v>
      </c>
    </row>
    <row r="24" spans="2:7" x14ac:dyDescent="0.3">
      <c r="B24" s="3">
        <v>45495</v>
      </c>
      <c r="C24" s="10">
        <f>IFERROR(TT_LIQUIDO_TAB[[#This Row],[Bruna Guimarães Pereira]]/QTD_VENDAS_TABELAS[[#This Row],[Bruna Guimarães Pereira]],0)</f>
        <v>173.78333333333333</v>
      </c>
      <c r="D24" s="10">
        <f>IFERROR(TT_LIQUIDO_TAB[[#This Row],[Ravena Alves Galvão]]/QTD_VENDAS_TABELAS[[#This Row],[Ravena Alves Galvão]],0)</f>
        <v>343.5</v>
      </c>
      <c r="E24" s="10">
        <f>IFERROR(TT_LIQUIDO_TAB[[#This Row],[Silvana Gomes Santana]]/QTD_VENDAS_TABELAS[[#This Row],[Silvana Gomes Santana]],0)</f>
        <v>0</v>
      </c>
      <c r="F24" s="10">
        <f>IFERROR(TT_LIQUIDO_TAB[[#This Row],[Thaynara Silva da Luz]]/QTD_VENDAS_TABELAS[[#This Row],[Thaynara Silva da Luz]],0)</f>
        <v>0</v>
      </c>
      <c r="G24" s="15">
        <f>IFERROR(TT_LIQUIDO_TAB[[#This Row],[TOTAL]]/QTD_VENDAS_TABELAS[[#This Row],[TOTAL]],0)</f>
        <v>241.67</v>
      </c>
    </row>
    <row r="25" spans="2:7" x14ac:dyDescent="0.3">
      <c r="B25" s="3">
        <v>45496</v>
      </c>
      <c r="C25" s="10">
        <f>IFERROR(TT_LIQUIDO_TAB[[#This Row],[Bruna Guimarães Pereira]]/QTD_VENDAS_TABELAS[[#This Row],[Bruna Guimarães Pereira]],0)</f>
        <v>0</v>
      </c>
      <c r="D25" s="10">
        <f>IFERROR(TT_LIQUIDO_TAB[[#This Row],[Ravena Alves Galvão]]/QTD_VENDAS_TABELAS[[#This Row],[Ravena Alves Galvão]],0)</f>
        <v>0</v>
      </c>
      <c r="E25" s="10">
        <f>IFERROR(TT_LIQUIDO_TAB[[#This Row],[Silvana Gomes Santana]]/QTD_VENDAS_TABELAS[[#This Row],[Silvana Gomes Santana]],0)</f>
        <v>0</v>
      </c>
      <c r="F25" s="10">
        <f>IFERROR(TT_LIQUIDO_TAB[[#This Row],[Thaynara Silva da Luz]]/QTD_VENDAS_TABELAS[[#This Row],[Thaynara Silva da Luz]],0)</f>
        <v>0</v>
      </c>
      <c r="G25" s="15">
        <f>IFERROR(TT_LIQUIDO_TAB[[#This Row],[TOTAL]]/QTD_VENDAS_TABELAS[[#This Row],[TOTAL]],0)</f>
        <v>0</v>
      </c>
    </row>
    <row r="26" spans="2:7" x14ac:dyDescent="0.3">
      <c r="B26" s="3">
        <v>45497</v>
      </c>
      <c r="C26" s="10">
        <f>IFERROR(TT_LIQUIDO_TAB[[#This Row],[Bruna Guimarães Pereira]]/QTD_VENDAS_TABELAS[[#This Row],[Bruna Guimarães Pereira]],0)</f>
        <v>0</v>
      </c>
      <c r="D26" s="10">
        <f>IFERROR(TT_LIQUIDO_TAB[[#This Row],[Ravena Alves Galvão]]/QTD_VENDAS_TABELAS[[#This Row],[Ravena Alves Galvão]],0)</f>
        <v>0</v>
      </c>
      <c r="E26" s="10">
        <f>IFERROR(TT_LIQUIDO_TAB[[#This Row],[Silvana Gomes Santana]]/QTD_VENDAS_TABELAS[[#This Row],[Silvana Gomes Santana]],0)</f>
        <v>0</v>
      </c>
      <c r="F26" s="10">
        <f>IFERROR(TT_LIQUIDO_TAB[[#This Row],[Thaynara Silva da Luz]]/QTD_VENDAS_TABELAS[[#This Row],[Thaynara Silva da Luz]],0)</f>
        <v>0</v>
      </c>
      <c r="G26" s="15">
        <f>IFERROR(TT_LIQUIDO_TAB[[#This Row],[TOTAL]]/QTD_VENDAS_TABELAS[[#This Row],[TOTAL]],0)</f>
        <v>0</v>
      </c>
    </row>
    <row r="27" spans="2:7" x14ac:dyDescent="0.3">
      <c r="B27" s="3">
        <v>45498</v>
      </c>
      <c r="C27" s="10">
        <f>IFERROR(TT_LIQUIDO_TAB[[#This Row],[Bruna Guimarães Pereira]]/QTD_VENDAS_TABELAS[[#This Row],[Bruna Guimarães Pereira]],0)</f>
        <v>0</v>
      </c>
      <c r="D27" s="10">
        <f>IFERROR(TT_LIQUIDO_TAB[[#This Row],[Ravena Alves Galvão]]/QTD_VENDAS_TABELAS[[#This Row],[Ravena Alves Galvão]],0)</f>
        <v>0</v>
      </c>
      <c r="E27" s="10">
        <f>IFERROR(TT_LIQUIDO_TAB[[#This Row],[Silvana Gomes Santana]]/QTD_VENDAS_TABELAS[[#This Row],[Silvana Gomes Santana]],0)</f>
        <v>0</v>
      </c>
      <c r="F27" s="10">
        <f>IFERROR(TT_LIQUIDO_TAB[[#This Row],[Thaynara Silva da Luz]]/QTD_VENDAS_TABELAS[[#This Row],[Thaynara Silva da Luz]],0)</f>
        <v>0</v>
      </c>
      <c r="G27" s="15">
        <f>IFERROR(TT_LIQUIDO_TAB[[#This Row],[TOTAL]]/QTD_VENDAS_TABELAS[[#This Row],[TOTAL]],0)</f>
        <v>0</v>
      </c>
    </row>
    <row r="28" spans="2:7" x14ac:dyDescent="0.3">
      <c r="B28" s="3">
        <v>45499</v>
      </c>
      <c r="C28" s="10">
        <f>IFERROR(TT_LIQUIDO_TAB[[#This Row],[Bruna Guimarães Pereira]]/QTD_VENDAS_TABELAS[[#This Row],[Bruna Guimarães Pereira]],0)</f>
        <v>0</v>
      </c>
      <c r="D28" s="10">
        <f>IFERROR(TT_LIQUIDO_TAB[[#This Row],[Ravena Alves Galvão]]/QTD_VENDAS_TABELAS[[#This Row],[Ravena Alves Galvão]],0)</f>
        <v>0</v>
      </c>
      <c r="E28" s="10">
        <f>IFERROR(TT_LIQUIDO_TAB[[#This Row],[Silvana Gomes Santana]]/QTD_VENDAS_TABELAS[[#This Row],[Silvana Gomes Santana]],0)</f>
        <v>0</v>
      </c>
      <c r="F28" s="10">
        <f>IFERROR(TT_LIQUIDO_TAB[[#This Row],[Thaynara Silva da Luz]]/QTD_VENDAS_TABELAS[[#This Row],[Thaynara Silva da Luz]],0)</f>
        <v>0</v>
      </c>
      <c r="G28" s="15">
        <f>IFERROR(TT_LIQUIDO_TAB[[#This Row],[TOTAL]]/QTD_VENDAS_TABELAS[[#This Row],[TOTAL]],0)</f>
        <v>0</v>
      </c>
    </row>
    <row r="29" spans="2:7" x14ac:dyDescent="0.3">
      <c r="B29" s="3">
        <v>45500</v>
      </c>
      <c r="C29" s="10">
        <f>IFERROR(TT_LIQUIDO_TAB[[#This Row],[Bruna Guimarães Pereira]]/QTD_VENDAS_TABELAS[[#This Row],[Bruna Guimarães Pereira]],0)</f>
        <v>0</v>
      </c>
      <c r="D29" s="10">
        <f>IFERROR(TT_LIQUIDO_TAB[[#This Row],[Ravena Alves Galvão]]/QTD_VENDAS_TABELAS[[#This Row],[Ravena Alves Galvão]],0)</f>
        <v>0</v>
      </c>
      <c r="E29" s="10">
        <f>IFERROR(TT_LIQUIDO_TAB[[#This Row],[Silvana Gomes Santana]]/QTD_VENDAS_TABELAS[[#This Row],[Silvana Gomes Santana]],0)</f>
        <v>0</v>
      </c>
      <c r="F29" s="10">
        <f>IFERROR(TT_LIQUIDO_TAB[[#This Row],[Thaynara Silva da Luz]]/QTD_VENDAS_TABELAS[[#This Row],[Thaynara Silva da Luz]],0)</f>
        <v>0</v>
      </c>
      <c r="G29" s="15">
        <f>IFERROR(TT_LIQUIDO_TAB[[#This Row],[TOTAL]]/QTD_VENDAS_TABELAS[[#This Row],[TOTAL]],0)</f>
        <v>0</v>
      </c>
    </row>
    <row r="30" spans="2:7" x14ac:dyDescent="0.3">
      <c r="B30" s="3">
        <v>45501</v>
      </c>
      <c r="C30" s="10">
        <f>IFERROR(TT_LIQUIDO_TAB[[#This Row],[Bruna Guimarães Pereira]]/QTD_VENDAS_TABELAS[[#This Row],[Bruna Guimarães Pereira]],0)</f>
        <v>0</v>
      </c>
      <c r="D30" s="10">
        <f>IFERROR(TT_LIQUIDO_TAB[[#This Row],[Ravena Alves Galvão]]/QTD_VENDAS_TABELAS[[#This Row],[Ravena Alves Galvão]],0)</f>
        <v>0</v>
      </c>
      <c r="E30" s="10">
        <f>IFERROR(TT_LIQUIDO_TAB[[#This Row],[Silvana Gomes Santana]]/QTD_VENDAS_TABELAS[[#This Row],[Silvana Gomes Santana]],0)</f>
        <v>0</v>
      </c>
      <c r="F30" s="10">
        <f>IFERROR(TT_LIQUIDO_TAB[[#This Row],[Thaynara Silva da Luz]]/QTD_VENDAS_TABELAS[[#This Row],[Thaynara Silva da Luz]],0)</f>
        <v>0</v>
      </c>
      <c r="G30" s="15">
        <f>IFERROR(TT_LIQUIDO_TAB[[#This Row],[TOTAL]]/QTD_VENDAS_TABELAS[[#This Row],[TOTAL]],0)</f>
        <v>0</v>
      </c>
    </row>
    <row r="31" spans="2:7" x14ac:dyDescent="0.3">
      <c r="B31" s="3">
        <v>45502</v>
      </c>
      <c r="C31" s="10">
        <f>IFERROR(TT_LIQUIDO_TAB[[#This Row],[Bruna Guimarães Pereira]]/QTD_VENDAS_TABELAS[[#This Row],[Bruna Guimarães Pereira]],0)</f>
        <v>0</v>
      </c>
      <c r="D31" s="10">
        <f>IFERROR(TT_LIQUIDO_TAB[[#This Row],[Ravena Alves Galvão]]/QTD_VENDAS_TABELAS[[#This Row],[Ravena Alves Galvão]],0)</f>
        <v>0</v>
      </c>
      <c r="E31" s="10">
        <f>IFERROR(TT_LIQUIDO_TAB[[#This Row],[Silvana Gomes Santana]]/QTD_VENDAS_TABELAS[[#This Row],[Silvana Gomes Santana]],0)</f>
        <v>0</v>
      </c>
      <c r="F31" s="10">
        <f>IFERROR(TT_LIQUIDO_TAB[[#This Row],[Thaynara Silva da Luz]]/QTD_VENDAS_TABELAS[[#This Row],[Thaynara Silva da Luz]],0)</f>
        <v>0</v>
      </c>
      <c r="G31" s="15">
        <f>IFERROR(TT_LIQUIDO_TAB[[#This Row],[TOTAL]]/QTD_VENDAS_TABELAS[[#This Row],[TOTAL]],0)</f>
        <v>0</v>
      </c>
    </row>
    <row r="32" spans="2:7" x14ac:dyDescent="0.3">
      <c r="B32" s="3">
        <v>45503</v>
      </c>
      <c r="C32" s="10">
        <f>IFERROR(TT_LIQUIDO_TAB[[#This Row],[Bruna Guimarães Pereira]]/QTD_VENDAS_TABELAS[[#This Row],[Bruna Guimarães Pereira]],0)</f>
        <v>0</v>
      </c>
      <c r="D32" s="10">
        <f>IFERROR(TT_LIQUIDO_TAB[[#This Row],[Ravena Alves Galvão]]/QTD_VENDAS_TABELAS[[#This Row],[Ravena Alves Galvão]],0)</f>
        <v>0</v>
      </c>
      <c r="E32" s="10">
        <f>IFERROR(TT_LIQUIDO_TAB[[#This Row],[Silvana Gomes Santana]]/QTD_VENDAS_TABELAS[[#This Row],[Silvana Gomes Santana]],0)</f>
        <v>0</v>
      </c>
      <c r="F32" s="10">
        <f>IFERROR(TT_LIQUIDO_TAB[[#This Row],[Thaynara Silva da Luz]]/QTD_VENDAS_TABELAS[[#This Row],[Thaynara Silva da Luz]],0)</f>
        <v>0</v>
      </c>
      <c r="G32" s="15">
        <f>IFERROR(TT_LIQUIDO_TAB[[#This Row],[TOTAL]]/QTD_VENDAS_TABELAS[[#This Row],[TOTAL]],0)</f>
        <v>0</v>
      </c>
    </row>
    <row r="33" spans="2:7" x14ac:dyDescent="0.3">
      <c r="B33" s="3">
        <v>45504</v>
      </c>
      <c r="C33" s="10">
        <f>IFERROR(TT_LIQUIDO_TAB[[#This Row],[Bruna Guimarães Pereira]]/QTD_VENDAS_TABELAS[[#This Row],[Bruna Guimarães Pereira]],0)</f>
        <v>0</v>
      </c>
      <c r="D33" s="10">
        <f>IFERROR(TT_LIQUIDO_TAB[[#This Row],[Ravena Alves Galvão]]/QTD_VENDAS_TABELAS[[#This Row],[Ravena Alves Galvão]],0)</f>
        <v>0</v>
      </c>
      <c r="E33" s="10">
        <f>IFERROR(TT_LIQUIDO_TAB[[#This Row],[Silvana Gomes Santana]]/QTD_VENDAS_TABELAS[[#This Row],[Silvana Gomes Santana]],0)</f>
        <v>0</v>
      </c>
      <c r="F33" s="10">
        <f>IFERROR(TT_LIQUIDO_TAB[[#This Row],[Thaynara Silva da Luz]]/QTD_VENDAS_TABELAS[[#This Row],[Thaynara Silva da Luz]],0)</f>
        <v>0</v>
      </c>
      <c r="G33" s="15">
        <f>IFERROR(TT_LIQUIDO_TAB[[#This Row],[TOTAL]]/QTD_VENDAS_TABELAS[[#This Row],[TOTAL]],0)</f>
        <v>0</v>
      </c>
    </row>
    <row r="34" spans="2:7" x14ac:dyDescent="0.3">
      <c r="B34" s="4" t="s">
        <v>5</v>
      </c>
      <c r="C34" s="15">
        <f>IFERROR(TT_LIQUIDO_TAB[[#This Row],[Bruna Guimarães Pereira]]/QTD_VENDAS_TABELAS[[#This Row],[Bruna Guimarães Pereira]],0)</f>
        <v>259.48486486486485</v>
      </c>
      <c r="D34" s="15">
        <f>IFERROR(TT_LIQUIDO_TAB[[#This Row],[Ravena Alves Galvão]]/QTD_VENDAS_TABELAS[[#This Row],[Ravena Alves Galvão]],0)</f>
        <v>391.13336065573776</v>
      </c>
      <c r="E34" s="15">
        <f>IFERROR(TT_LIQUIDO_TAB[[#This Row],[Silvana Gomes Santana]]/QTD_VENDAS_TABELAS[[#This Row],[Silvana Gomes Santana]],0)</f>
        <v>659.053</v>
      </c>
      <c r="F34" s="15">
        <f>IFERROR(TT_LIQUIDO_TAB[[#This Row],[Thaynara Silva da Luz]]/QTD_VENDAS_TABELAS[[#This Row],[Thaynara Silva da Luz]],0)</f>
        <v>227.09545454545457</v>
      </c>
      <c r="G34" s="15">
        <f>IFERROR(TT_LIQUIDO_TAB[[#This Row],[TOTAL]]/QTD_VENDAS_TABELAS[[#This Row],[TOTAL]],0)</f>
        <v>344.32798245614032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0CD7-44BE-4AFF-B709-D1871A1D18E6}">
  <dimension ref="E27:J28"/>
  <sheetViews>
    <sheetView workbookViewId="0">
      <selection activeCell="C27" sqref="C27"/>
    </sheetView>
  </sheetViews>
  <sheetFormatPr defaultRowHeight="14.4" x14ac:dyDescent="0.3"/>
  <cols>
    <col min="6" max="8" width="29.21875" customWidth="1"/>
    <col min="9" max="9" width="34.21875" customWidth="1"/>
    <col min="10" max="10" width="29.21875" customWidth="1"/>
  </cols>
  <sheetData>
    <row r="27" spans="5:10" x14ac:dyDescent="0.3">
      <c r="E27" s="9" t="s">
        <v>6</v>
      </c>
      <c r="F27" s="7" t="s">
        <v>1</v>
      </c>
      <c r="G27" s="7" t="s">
        <v>2</v>
      </c>
      <c r="H27" s="7" t="s">
        <v>3</v>
      </c>
      <c r="I27" s="7" t="s">
        <v>4</v>
      </c>
      <c r="J27" s="8" t="s">
        <v>5</v>
      </c>
    </row>
    <row r="28" spans="5:10" x14ac:dyDescent="0.3">
      <c r="E28" s="16">
        <v>14</v>
      </c>
      <c r="F28" s="16" cm="1">
        <f t="array" ref="F28">INDEX(QTD_VENDAS_TABELAS[Bruna Guimarães Pereira],TT_VENDAS_GRAF!$E$28)</f>
        <v>0</v>
      </c>
      <c r="G28" s="16" cm="1">
        <f t="array" ref="G28">INDEX(QTD_VENDAS_TABELAS[Ravena Alves Galvão],TT_VENDAS_GRAF!$E$28)</f>
        <v>0</v>
      </c>
      <c r="H28" s="16" cm="1">
        <f t="array" ref="H28">INDEX(QTD_VENDAS_TABELAS[Silvana Gomes Santana],TT_VENDAS_GRAF!$E$28)</f>
        <v>0</v>
      </c>
      <c r="I28" s="16" cm="1">
        <f t="array" ref="I28">INDEX(QTD_VENDAS_TABELAS[Thaynara Silva da Luz],TT_VENDAS_GRAF!$E$28)</f>
        <v>0</v>
      </c>
      <c r="J28" s="16" cm="1">
        <f t="array" ref="J28">INDEX(QTD_VENDAS_TABELAS[TOTAL],TT_VENDAS_GRAF!$E$28)</f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List Box 1">
              <controlPr defaultSize="0" autoLine="0" autoPict="0">
                <anchor moveWithCells="1">
                  <from>
                    <xdr:col>0</xdr:col>
                    <xdr:colOff>45720</xdr:colOff>
                    <xdr:row>0</xdr:row>
                    <xdr:rowOff>38100</xdr:rowOff>
                  </from>
                  <to>
                    <xdr:col>1</xdr:col>
                    <xdr:colOff>190500</xdr:colOff>
                    <xdr:row>26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413E-03E5-4CA9-B18D-9CC884E94A3C}">
  <dimension ref="E26:J27"/>
  <sheetViews>
    <sheetView workbookViewId="0">
      <selection activeCell="D26" sqref="D26"/>
    </sheetView>
  </sheetViews>
  <sheetFormatPr defaultRowHeight="14.4" x14ac:dyDescent="0.3"/>
  <cols>
    <col min="6" max="10" width="24" customWidth="1"/>
  </cols>
  <sheetData>
    <row r="26" spans="5:10" x14ac:dyDescent="0.3">
      <c r="E26" s="9" t="s">
        <v>6</v>
      </c>
      <c r="F26" s="7" t="s">
        <v>1</v>
      </c>
      <c r="G26" s="7" t="s">
        <v>2</v>
      </c>
      <c r="H26" s="7" t="s">
        <v>3</v>
      </c>
      <c r="I26" s="7" t="s">
        <v>4</v>
      </c>
      <c r="J26" s="8" t="s">
        <v>5</v>
      </c>
    </row>
    <row r="27" spans="5:10" x14ac:dyDescent="0.3">
      <c r="E27" s="16">
        <v>3</v>
      </c>
      <c r="F27" s="17" cm="1">
        <f t="array" ref="F27">INDEX(TT_LIQUIDO_TAB[Bruna Guimarães Pereira],TT_LIQUIDO_GRAFO!$E$27)</f>
        <v>512.29999999999995</v>
      </c>
      <c r="G27" s="17" cm="1">
        <f t="array" ref="G27">INDEX(TT_LIQUIDO_TAB[Ravena Alves Galvão],TT_LIQUIDO_GRAFO!$E$27)</f>
        <v>4029.9</v>
      </c>
      <c r="H27" s="17" cm="1">
        <f t="array" ref="H27">INDEX(TT_LIQUIDO_TAB[Silvana Gomes Santana],TT_LIQUIDO_GRAFO!$E$27)</f>
        <v>0</v>
      </c>
      <c r="I27" s="17" cm="1">
        <f t="array" ref="I27">INDEX(TT_LIQUIDO_TAB[Thaynara Silva da Luz],TT_LIQUIDO_GRAFO!$E$27)</f>
        <v>840.64</v>
      </c>
      <c r="J27" s="17" cm="1">
        <f t="array" ref="J27">INDEX(TT_LIQUIDO_TAB[TOTAL],TT_LIQUIDO_GRAFO!$E$27)</f>
        <v>5382.84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List Box 1">
              <controlPr defaultSize="0" autoLine="0" autoPict="0">
                <anchor moveWithCells="1">
                  <from>
                    <xdr:col>0</xdr:col>
                    <xdr:colOff>99060</xdr:colOff>
                    <xdr:row>0</xdr:row>
                    <xdr:rowOff>38100</xdr:rowOff>
                  </from>
                  <to>
                    <xdr:col>1</xdr:col>
                    <xdr:colOff>541020</xdr:colOff>
                    <xdr:row>33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42BE-1CA1-4988-9E50-30C9AB8C719F}">
  <dimension ref="E26:J27"/>
  <sheetViews>
    <sheetView tabSelected="1" workbookViewId="0">
      <selection activeCell="D27" sqref="D27"/>
    </sheetView>
  </sheetViews>
  <sheetFormatPr defaultRowHeight="14.4" x14ac:dyDescent="0.3"/>
  <cols>
    <col min="6" max="10" width="22.5546875" customWidth="1"/>
  </cols>
  <sheetData>
    <row r="26" spans="5:10" x14ac:dyDescent="0.3">
      <c r="E26" s="6" t="s">
        <v>6</v>
      </c>
      <c r="F26" s="7" t="s">
        <v>1</v>
      </c>
      <c r="G26" s="7" t="s">
        <v>2</v>
      </c>
      <c r="H26" s="7" t="s">
        <v>3</v>
      </c>
      <c r="I26" s="7" t="s">
        <v>4</v>
      </c>
      <c r="J26" s="8" t="s">
        <v>5</v>
      </c>
    </row>
    <row r="27" spans="5:10" x14ac:dyDescent="0.3">
      <c r="E27" s="18">
        <v>6</v>
      </c>
      <c r="F27" s="19" cm="1">
        <f t="array" ref="F27">INDEX(TKT_MEDIO_TAB[Bruna Guimarães Pereira],TKT_MEDIO_GRAF!$E$27)</f>
        <v>229.81666666666669</v>
      </c>
      <c r="G27" s="19" cm="1">
        <f t="array" ref="G27">INDEX(TKT_MEDIO_TAB[Ravena Alves Galvão],TKT_MEDIO_GRAF!$E$27)</f>
        <v>264.21428571428572</v>
      </c>
      <c r="H27" s="19" cm="1">
        <f t="array" ref="H27">INDEX(TKT_MEDIO_TAB[Silvana Gomes Santana],TKT_MEDIO_GRAF!$E$27)</f>
        <v>0</v>
      </c>
      <c r="I27" s="19" cm="1">
        <f t="array" ref="I27">INDEX(TKT_MEDIO_TAB[Thaynara Silva da Luz],TKT_MEDIO_GRAF!$E$27)</f>
        <v>124.78</v>
      </c>
      <c r="J27" s="19" cm="1">
        <f t="array" ref="J27">INDEX(TKT_MEDIO_TAB[TOTAL],TKT_MEDIO_GRAF!$E$27)</f>
        <v>231.864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List Box 1">
              <controlPr defaultSize="0" autoLine="0" autoPict="0">
                <anchor moveWithCells="1">
                  <from>
                    <xdr:col>0</xdr:col>
                    <xdr:colOff>53340</xdr:colOff>
                    <xdr:row>0</xdr:row>
                    <xdr:rowOff>45720</xdr:rowOff>
                  </from>
                  <to>
                    <xdr:col>1</xdr:col>
                    <xdr:colOff>563880</xdr:colOff>
                    <xdr:row>26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6F71-1DB2-4559-B21E-FE772C27720E}">
  <dimension ref="E26:J28"/>
  <sheetViews>
    <sheetView workbookViewId="0">
      <selection activeCell="G34" sqref="G34"/>
    </sheetView>
  </sheetViews>
  <sheetFormatPr defaultRowHeight="14.4" x14ac:dyDescent="0.3"/>
  <cols>
    <col min="6" max="10" width="27.109375" customWidth="1"/>
  </cols>
  <sheetData>
    <row r="26" spans="5:10" x14ac:dyDescent="0.3">
      <c r="H26" s="10"/>
    </row>
    <row r="27" spans="5:10" x14ac:dyDescent="0.3">
      <c r="E27" s="6" t="s">
        <v>6</v>
      </c>
      <c r="F27" s="7" t="s">
        <v>1</v>
      </c>
      <c r="G27" s="7" t="s">
        <v>2</v>
      </c>
      <c r="H27" s="7" t="s">
        <v>3</v>
      </c>
      <c r="I27" s="7" t="s">
        <v>4</v>
      </c>
      <c r="J27" s="8" t="s">
        <v>5</v>
      </c>
    </row>
    <row r="28" spans="5:10" x14ac:dyDescent="0.3">
      <c r="E28" s="16">
        <v>10</v>
      </c>
      <c r="F28" s="17" cm="1">
        <f t="array" ref="F28">INDEX(DESCONTO_TAB[Bruna Guimarães Pereira],DESCONTO_GRAF!$E$28)</f>
        <v>67.010000000000005</v>
      </c>
      <c r="G28" s="17" cm="1">
        <f t="array" ref="G28">INDEX(DESCONTO_TAB[Ravena Alves Galvão],DESCONTO_GRAF!$E$28)</f>
        <v>203.9</v>
      </c>
      <c r="H28" s="17" cm="1">
        <f t="array" ref="H28">INDEX(DESCONTO_TAB[Silvana Gomes Santana],DESCONTO_GRAF!$E$28)</f>
        <v>7</v>
      </c>
      <c r="I28" s="17" cm="1">
        <f t="array" ref="I28">INDEX(DESCONTO_TAB[Thaynara Silva da Luz],DESCONTO_GRAF!$E$28)</f>
        <v>0</v>
      </c>
      <c r="J28" s="17" cm="1">
        <f t="array" ref="J28">INDEX(DESCONTO_TAB[TOTAL],DESCONTO_GRAF!$E$28)</f>
        <v>277.91000000000003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List Box 2">
              <controlPr defaultSize="0" autoLine="0" autoPict="0">
                <anchor moveWithCells="1">
                  <from>
                    <xdr:col>0</xdr:col>
                    <xdr:colOff>53340</xdr:colOff>
                    <xdr:row>0</xdr:row>
                    <xdr:rowOff>38100</xdr:rowOff>
                  </from>
                  <to>
                    <xdr:col>1</xdr:col>
                    <xdr:colOff>304800</xdr:colOff>
                    <xdr:row>26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TT_VENDAS_TAB</vt:lpstr>
      <vt:lpstr>TT_LIQUIDO_TAB</vt:lpstr>
      <vt:lpstr>DESCONTO_TAB</vt:lpstr>
      <vt:lpstr>TKT_MEDIO_TAB</vt:lpstr>
      <vt:lpstr>TT_VENDAS_GRAF</vt:lpstr>
      <vt:lpstr>TT_LIQUIDO_GRAFO</vt:lpstr>
      <vt:lpstr>TKT_MEDIO_GRAF</vt:lpstr>
      <vt:lpstr>DESCONTO_GRAF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Mendes Araujo</dc:creator>
  <cp:lastModifiedBy>Vinicius</cp:lastModifiedBy>
  <dcterms:created xsi:type="dcterms:W3CDTF">2024-07-22T19:18:52Z</dcterms:created>
  <dcterms:modified xsi:type="dcterms:W3CDTF">2025-02-04T12:52:29Z</dcterms:modified>
</cp:coreProperties>
</file>