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ia\OneDrive\Pulpit\MAD - projekt 1\Database\"/>
    </mc:Choice>
  </mc:AlternateContent>
  <xr:revisionPtr revIDLastSave="0" documentId="13_ncr:1_{B76C8259-A149-4F53-923D-CCBCA7ED97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ne_wybrane_do_analizy" sheetId="2" r:id="rId1"/>
    <sheet name="charakterestyki_danych" sheetId="3" r:id="rId2"/>
    <sheet name="podzial_danych_po_typach" sheetId="4" r:id="rId3"/>
    <sheet name="Metoda Hellwiga" sheetId="5" r:id="rId4"/>
    <sheet name="Metoda TOPSIS" sheetId="6" r:id="rId5"/>
    <sheet name="Metoda Nowak" sheetId="7" r:id="rId6"/>
    <sheet name="MPQ" sheetId="8" r:id="rId7"/>
    <sheet name="Porównanie" sheetId="9" r:id="rId8"/>
  </sheets>
  <externalReferences>
    <externalReference r:id="rId9"/>
    <externalReference r:id="rId10"/>
  </externalReferences>
  <definedNames>
    <definedName name="_xlchart.v5.0" hidden="1">Porównanie!$H$2</definedName>
    <definedName name="_xlchart.v5.1" hidden="1">Porównanie!$H$3:$H$19</definedName>
    <definedName name="_xlchart.v5.2" hidden="1">Porównanie!$I$2</definedName>
    <definedName name="_xlchart.v5.3" hidden="1">Porównanie!$I$3:$I$19</definedName>
  </definedName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8" l="1"/>
  <c r="D31" i="8"/>
  <c r="C31" i="8"/>
  <c r="E27" i="8"/>
  <c r="E26" i="8"/>
  <c r="D26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R41" i="7"/>
  <c r="P41" i="7"/>
  <c r="N41" i="7"/>
  <c r="L41" i="7"/>
  <c r="J41" i="7"/>
  <c r="H41" i="7"/>
  <c r="F41" i="7"/>
  <c r="D41" i="7"/>
  <c r="B41" i="7"/>
  <c r="S40" i="7"/>
  <c r="Q40" i="7"/>
  <c r="O40" i="7"/>
  <c r="M40" i="7"/>
  <c r="K40" i="7"/>
  <c r="I40" i="7"/>
  <c r="G40" i="7"/>
  <c r="E40" i="7"/>
  <c r="C40" i="7"/>
  <c r="S39" i="7"/>
  <c r="Q39" i="7"/>
  <c r="O39" i="7"/>
  <c r="M39" i="7"/>
  <c r="K39" i="7"/>
  <c r="I39" i="7"/>
  <c r="G39" i="7"/>
  <c r="E39" i="7"/>
  <c r="C39" i="7"/>
  <c r="S38" i="7"/>
  <c r="Q38" i="7"/>
  <c r="O38" i="7"/>
  <c r="M38" i="7"/>
  <c r="K38" i="7"/>
  <c r="I38" i="7"/>
  <c r="G38" i="7"/>
  <c r="E38" i="7"/>
  <c r="C38" i="7"/>
  <c r="S37" i="7"/>
  <c r="Q37" i="7"/>
  <c r="O37" i="7"/>
  <c r="M37" i="7"/>
  <c r="K37" i="7"/>
  <c r="I37" i="7"/>
  <c r="G37" i="7"/>
  <c r="E37" i="7"/>
  <c r="C37" i="7"/>
  <c r="S36" i="7"/>
  <c r="Q36" i="7"/>
  <c r="O36" i="7"/>
  <c r="M36" i="7"/>
  <c r="K36" i="7"/>
  <c r="I36" i="7"/>
  <c r="G36" i="7"/>
  <c r="E36" i="7"/>
  <c r="C36" i="7"/>
  <c r="S35" i="7"/>
  <c r="Q35" i="7"/>
  <c r="O35" i="7"/>
  <c r="M35" i="7"/>
  <c r="K35" i="7"/>
  <c r="I35" i="7"/>
  <c r="G35" i="7"/>
  <c r="E35" i="7"/>
  <c r="C35" i="7"/>
  <c r="S34" i="7"/>
  <c r="Q34" i="7"/>
  <c r="O34" i="7"/>
  <c r="M34" i="7"/>
  <c r="K34" i="7"/>
  <c r="I34" i="7"/>
  <c r="G34" i="7"/>
  <c r="E34" i="7"/>
  <c r="C34" i="7"/>
  <c r="S33" i="7"/>
  <c r="Q33" i="7"/>
  <c r="O33" i="7"/>
  <c r="M33" i="7"/>
  <c r="K33" i="7"/>
  <c r="I33" i="7"/>
  <c r="G33" i="7"/>
  <c r="E33" i="7"/>
  <c r="C33" i="7"/>
  <c r="S32" i="7"/>
  <c r="Q32" i="7"/>
  <c r="O32" i="7"/>
  <c r="M32" i="7"/>
  <c r="K32" i="7"/>
  <c r="I32" i="7"/>
  <c r="G32" i="7"/>
  <c r="E32" i="7"/>
  <c r="C32" i="7"/>
  <c r="S31" i="7"/>
  <c r="Q31" i="7"/>
  <c r="O31" i="7"/>
  <c r="M31" i="7"/>
  <c r="K31" i="7"/>
  <c r="I31" i="7"/>
  <c r="G31" i="7"/>
  <c r="E31" i="7"/>
  <c r="C31" i="7"/>
  <c r="S30" i="7"/>
  <c r="Q30" i="7"/>
  <c r="O30" i="7"/>
  <c r="M30" i="7"/>
  <c r="K30" i="7"/>
  <c r="I30" i="7"/>
  <c r="G30" i="7"/>
  <c r="E30" i="7"/>
  <c r="C30" i="7"/>
  <c r="S29" i="7"/>
  <c r="Q29" i="7"/>
  <c r="O29" i="7"/>
  <c r="M29" i="7"/>
  <c r="K29" i="7"/>
  <c r="I29" i="7"/>
  <c r="G29" i="7"/>
  <c r="E29" i="7"/>
  <c r="C29" i="7"/>
  <c r="S28" i="7"/>
  <c r="Q28" i="7"/>
  <c r="O28" i="7"/>
  <c r="M28" i="7"/>
  <c r="K28" i="7"/>
  <c r="I28" i="7"/>
  <c r="G28" i="7"/>
  <c r="E28" i="7"/>
  <c r="C28" i="7"/>
  <c r="S27" i="7"/>
  <c r="Q27" i="7"/>
  <c r="O27" i="7"/>
  <c r="M27" i="7"/>
  <c r="K27" i="7"/>
  <c r="I27" i="7"/>
  <c r="G27" i="7"/>
  <c r="E27" i="7"/>
  <c r="C27" i="7"/>
  <c r="S26" i="7"/>
  <c r="Q26" i="7"/>
  <c r="O26" i="7"/>
  <c r="M26" i="7"/>
  <c r="K26" i="7"/>
  <c r="I26" i="7"/>
  <c r="G26" i="7"/>
  <c r="E26" i="7"/>
  <c r="C26" i="7"/>
  <c r="S25" i="7"/>
  <c r="Q25" i="7"/>
  <c r="O25" i="7"/>
  <c r="M25" i="7"/>
  <c r="K25" i="7"/>
  <c r="I25" i="7"/>
  <c r="G25" i="7"/>
  <c r="E25" i="7"/>
  <c r="C25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G60" i="6"/>
  <c r="F60" i="6"/>
  <c r="E60" i="6"/>
  <c r="D60" i="6"/>
  <c r="C60" i="6"/>
  <c r="B60" i="6"/>
  <c r="G59" i="6"/>
  <c r="F59" i="6"/>
  <c r="E59" i="6"/>
  <c r="D59" i="6"/>
  <c r="C59" i="6"/>
  <c r="B59" i="6"/>
  <c r="G58" i="6"/>
  <c r="F58" i="6"/>
  <c r="E58" i="6"/>
  <c r="D58" i="6"/>
  <c r="C58" i="6"/>
  <c r="B58" i="6"/>
  <c r="G57" i="6"/>
  <c r="F57" i="6"/>
  <c r="E57" i="6"/>
  <c r="D57" i="6"/>
  <c r="C57" i="6"/>
  <c r="B57" i="6"/>
  <c r="G56" i="6"/>
  <c r="F56" i="6"/>
  <c r="E56" i="6"/>
  <c r="D56" i="6"/>
  <c r="C56" i="6"/>
  <c r="B56" i="6"/>
  <c r="G55" i="6"/>
  <c r="F55" i="6"/>
  <c r="E55" i="6"/>
  <c r="D55" i="6"/>
  <c r="C55" i="6"/>
  <c r="B55" i="6"/>
  <c r="G54" i="6"/>
  <c r="F54" i="6"/>
  <c r="E54" i="6"/>
  <c r="D54" i="6"/>
  <c r="C54" i="6"/>
  <c r="B54" i="6"/>
  <c r="G53" i="6"/>
  <c r="F53" i="6"/>
  <c r="E53" i="6"/>
  <c r="D53" i="6"/>
  <c r="C53" i="6"/>
  <c r="B53" i="6"/>
  <c r="G52" i="6"/>
  <c r="F52" i="6"/>
  <c r="E52" i="6"/>
  <c r="D52" i="6"/>
  <c r="C52" i="6"/>
  <c r="B52" i="6"/>
  <c r="G51" i="6"/>
  <c r="F51" i="6"/>
  <c r="E51" i="6"/>
  <c r="D51" i="6"/>
  <c r="C51" i="6"/>
  <c r="B51" i="6"/>
  <c r="G50" i="6"/>
  <c r="F50" i="6"/>
  <c r="E50" i="6"/>
  <c r="D50" i="6"/>
  <c r="C50" i="6"/>
  <c r="B50" i="6"/>
  <c r="G49" i="6"/>
  <c r="F49" i="6"/>
  <c r="E49" i="6"/>
  <c r="D49" i="6"/>
  <c r="C49" i="6"/>
  <c r="B49" i="6"/>
  <c r="G48" i="6"/>
  <c r="F48" i="6"/>
  <c r="E48" i="6"/>
  <c r="D48" i="6"/>
  <c r="C48" i="6"/>
  <c r="B48" i="6"/>
  <c r="G47" i="6"/>
  <c r="F47" i="6"/>
  <c r="E47" i="6"/>
  <c r="D47" i="6"/>
  <c r="C47" i="6"/>
  <c r="B47" i="6"/>
  <c r="G46" i="6"/>
  <c r="F46" i="6"/>
  <c r="E46" i="6"/>
  <c r="D46" i="6"/>
  <c r="C46" i="6"/>
  <c r="B46" i="6"/>
  <c r="G45" i="6"/>
  <c r="F45" i="6"/>
  <c r="E45" i="6"/>
  <c r="D45" i="6"/>
  <c r="C45" i="6"/>
  <c r="B45" i="6"/>
  <c r="S41" i="6"/>
  <c r="Q41" i="6"/>
  <c r="O41" i="6"/>
  <c r="M41" i="6"/>
  <c r="K41" i="6"/>
  <c r="I41" i="6"/>
  <c r="G41" i="6"/>
  <c r="E41" i="6"/>
  <c r="C41" i="6"/>
  <c r="S40" i="6"/>
  <c r="Q40" i="6"/>
  <c r="O40" i="6"/>
  <c r="M40" i="6"/>
  <c r="K40" i="6"/>
  <c r="I40" i="6"/>
  <c r="G40" i="6"/>
  <c r="E40" i="6"/>
  <c r="C40" i="6"/>
  <c r="R39" i="6"/>
  <c r="P39" i="6"/>
  <c r="N39" i="6"/>
  <c r="L39" i="6"/>
  <c r="J39" i="6"/>
  <c r="H39" i="6"/>
  <c r="F39" i="6"/>
  <c r="D39" i="6"/>
  <c r="B39" i="6"/>
  <c r="R38" i="6"/>
  <c r="P38" i="6"/>
  <c r="N38" i="6"/>
  <c r="L38" i="6"/>
  <c r="J38" i="6"/>
  <c r="H38" i="6"/>
  <c r="F38" i="6"/>
  <c r="D38" i="6"/>
  <c r="B38" i="6"/>
  <c r="S37" i="6"/>
  <c r="Q37" i="6"/>
  <c r="O37" i="6"/>
  <c r="M37" i="6"/>
  <c r="K37" i="6"/>
  <c r="I37" i="6"/>
  <c r="G37" i="6"/>
  <c r="E37" i="6"/>
  <c r="C37" i="6"/>
  <c r="S36" i="6"/>
  <c r="Q36" i="6"/>
  <c r="O36" i="6"/>
  <c r="M36" i="6"/>
  <c r="K36" i="6"/>
  <c r="I36" i="6"/>
  <c r="G36" i="6"/>
  <c r="E36" i="6"/>
  <c r="C36" i="6"/>
  <c r="S35" i="6"/>
  <c r="Q35" i="6"/>
  <c r="O35" i="6"/>
  <c r="M35" i="6"/>
  <c r="K35" i="6"/>
  <c r="I35" i="6"/>
  <c r="G35" i="6"/>
  <c r="E35" i="6"/>
  <c r="C35" i="6"/>
  <c r="S34" i="6"/>
  <c r="Q34" i="6"/>
  <c r="O34" i="6"/>
  <c r="M34" i="6"/>
  <c r="K34" i="6"/>
  <c r="I34" i="6"/>
  <c r="G34" i="6"/>
  <c r="E34" i="6"/>
  <c r="C34" i="6"/>
  <c r="S33" i="6"/>
  <c r="Q33" i="6"/>
  <c r="O33" i="6"/>
  <c r="M33" i="6"/>
  <c r="K33" i="6"/>
  <c r="I33" i="6"/>
  <c r="G33" i="6"/>
  <c r="E33" i="6"/>
  <c r="C33" i="6"/>
  <c r="S32" i="6"/>
  <c r="Q32" i="6"/>
  <c r="O32" i="6"/>
  <c r="M32" i="6"/>
  <c r="K32" i="6"/>
  <c r="I32" i="6"/>
  <c r="G32" i="6"/>
  <c r="E32" i="6"/>
  <c r="C32" i="6"/>
  <c r="S31" i="6"/>
  <c r="Q31" i="6"/>
  <c r="O31" i="6"/>
  <c r="M31" i="6"/>
  <c r="K31" i="6"/>
  <c r="I31" i="6"/>
  <c r="G31" i="6"/>
  <c r="E31" i="6"/>
  <c r="C31" i="6"/>
  <c r="S30" i="6"/>
  <c r="Q30" i="6"/>
  <c r="O30" i="6"/>
  <c r="M30" i="6"/>
  <c r="K30" i="6"/>
  <c r="I30" i="6"/>
  <c r="G30" i="6"/>
  <c r="E30" i="6"/>
  <c r="C30" i="6"/>
  <c r="S29" i="6"/>
  <c r="Q29" i="6"/>
  <c r="O29" i="6"/>
  <c r="M29" i="6"/>
  <c r="K29" i="6"/>
  <c r="I29" i="6"/>
  <c r="G29" i="6"/>
  <c r="E29" i="6"/>
  <c r="C29" i="6"/>
  <c r="S28" i="6"/>
  <c r="Q28" i="6"/>
  <c r="O28" i="6"/>
  <c r="M28" i="6"/>
  <c r="K28" i="6"/>
  <c r="I28" i="6"/>
  <c r="G28" i="6"/>
  <c r="E28" i="6"/>
  <c r="C28" i="6"/>
  <c r="S27" i="6"/>
  <c r="Q27" i="6"/>
  <c r="O27" i="6"/>
  <c r="M27" i="6"/>
  <c r="K27" i="6"/>
  <c r="I27" i="6"/>
  <c r="G27" i="6"/>
  <c r="E27" i="6"/>
  <c r="C27" i="6"/>
  <c r="S26" i="6"/>
  <c r="Q26" i="6"/>
  <c r="O26" i="6"/>
  <c r="M26" i="6"/>
  <c r="K26" i="6"/>
  <c r="I26" i="6"/>
  <c r="G26" i="6"/>
  <c r="E26" i="6"/>
  <c r="C26" i="6"/>
  <c r="S25" i="6"/>
  <c r="Q25" i="6"/>
  <c r="O25" i="6"/>
  <c r="M25" i="6"/>
  <c r="K25" i="6"/>
  <c r="I25" i="6"/>
  <c r="G25" i="6"/>
  <c r="E25" i="6"/>
  <c r="C25" i="6"/>
  <c r="S24" i="6"/>
  <c r="Q24" i="6"/>
  <c r="O24" i="6"/>
  <c r="M24" i="6"/>
  <c r="K24" i="6"/>
  <c r="I24" i="6"/>
  <c r="G24" i="6"/>
  <c r="E24" i="6"/>
  <c r="C24" i="6"/>
  <c r="S23" i="6"/>
  <c r="Q23" i="6"/>
  <c r="O23" i="6"/>
  <c r="M23" i="6"/>
  <c r="K23" i="6"/>
  <c r="I23" i="6"/>
  <c r="G23" i="6"/>
  <c r="E23" i="6"/>
  <c r="C23" i="6"/>
  <c r="S22" i="6"/>
  <c r="Q22" i="6"/>
  <c r="O22" i="6"/>
  <c r="M22" i="6"/>
  <c r="K22" i="6"/>
  <c r="I22" i="6"/>
  <c r="G22" i="6"/>
  <c r="E22" i="6"/>
  <c r="C22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</calcChain>
</file>

<file path=xl/sharedStrings.xml><?xml version="1.0" encoding="utf-8"?>
<sst xmlns="http://schemas.openxmlformats.org/spreadsheetml/2006/main" count="953" uniqueCount="115">
  <si>
    <t>Kod teryt województwa</t>
  </si>
  <si>
    <t>Województwo</t>
  </si>
  <si>
    <t>Egzamin</t>
  </si>
  <si>
    <t>Liczba zdających</t>
  </si>
  <si>
    <t>Średni wynik procentowy</t>
  </si>
  <si>
    <t>02</t>
  </si>
  <si>
    <t>Dolnośląskie</t>
  </si>
  <si>
    <t>biologia poziom rozszerzony</t>
  </si>
  <si>
    <t>04</t>
  </si>
  <si>
    <t>Kujawsko-Pomorskie</t>
  </si>
  <si>
    <t>06</t>
  </si>
  <si>
    <t>Lubelskie</t>
  </si>
  <si>
    <t>08</t>
  </si>
  <si>
    <t>Lubuskie</t>
  </si>
  <si>
    <t>10</t>
  </si>
  <si>
    <t>Łódzkie</t>
  </si>
  <si>
    <t>12</t>
  </si>
  <si>
    <t>Małopolskie</t>
  </si>
  <si>
    <t>14</t>
  </si>
  <si>
    <t>Mazowieckie</t>
  </si>
  <si>
    <t>16</t>
  </si>
  <si>
    <t>Opolskie</t>
  </si>
  <si>
    <t>18</t>
  </si>
  <si>
    <t>Podkarpackie</t>
  </si>
  <si>
    <t>20</t>
  </si>
  <si>
    <t>Podlaskie</t>
  </si>
  <si>
    <t>22</t>
  </si>
  <si>
    <t>Pomorskie</t>
  </si>
  <si>
    <t>24</t>
  </si>
  <si>
    <t>Śląskie</t>
  </si>
  <si>
    <t>26</t>
  </si>
  <si>
    <t>Świętokrzyskie</t>
  </si>
  <si>
    <t>28</t>
  </si>
  <si>
    <t>Warmińsko-Mazurskie</t>
  </si>
  <si>
    <t>30</t>
  </si>
  <si>
    <t>Wielkopolskie</t>
  </si>
  <si>
    <t>32</t>
  </si>
  <si>
    <t>Zachodniopomorskie</t>
  </si>
  <si>
    <t>chemia poziom rozszerzony</t>
  </si>
  <si>
    <t>fizyka poziom rozszerzony</t>
  </si>
  <si>
    <t>geografia poziom rozszerzony</t>
  </si>
  <si>
    <t>historia poziom rozszerzony</t>
  </si>
  <si>
    <t>informatyka poziom rozszerzony</t>
  </si>
  <si>
    <t>język angielski poziom rozszerzony</t>
  </si>
  <si>
    <t>język polski poziom rozszerzony</t>
  </si>
  <si>
    <t>matematyka poziom rozszerzony</t>
  </si>
  <si>
    <t>Suma z Średni wynik procentowy</t>
  </si>
  <si>
    <t>Etykiety kolumn</t>
  </si>
  <si>
    <t>Etykiety wierszy</t>
  </si>
  <si>
    <t>Województwa</t>
  </si>
  <si>
    <t>Cechy diagnostyczne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</si>
  <si>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</si>
  <si>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</si>
  <si>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</si>
  <si>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</si>
  <si>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</si>
  <si>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</si>
  <si>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</si>
  <si>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</si>
  <si>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</si>
  <si>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biologia</t>
  </si>
  <si>
    <t>chemia</t>
  </si>
  <si>
    <t>fizyka</t>
  </si>
  <si>
    <t>geografia</t>
  </si>
  <si>
    <t>historia</t>
  </si>
  <si>
    <t>informatyka</t>
  </si>
  <si>
    <t>j. angielski</t>
  </si>
  <si>
    <t>j. polski</t>
  </si>
  <si>
    <t>matematyka</t>
  </si>
  <si>
    <t>Charakterystyki liczbowe</t>
  </si>
  <si>
    <t>Max</t>
  </si>
  <si>
    <t>Min</t>
  </si>
  <si>
    <t>Średnia</t>
  </si>
  <si>
    <t>Mediana</t>
  </si>
  <si>
    <t>Odchylenie standardowe</t>
  </si>
  <si>
    <t>Współczynnik Zmienności</t>
  </si>
  <si>
    <t>max/min</t>
  </si>
  <si>
    <t>strict</t>
  </si>
  <si>
    <t>non-strict</t>
  </si>
  <si>
    <t>typ</t>
  </si>
  <si>
    <t>Topsis</t>
  </si>
  <si>
    <t>Nowak</t>
  </si>
  <si>
    <t>I etap</t>
  </si>
  <si>
    <t>II etap</t>
  </si>
  <si>
    <t>Ranking</t>
  </si>
  <si>
    <t>Hellwig</t>
  </si>
  <si>
    <t>Zij</t>
  </si>
  <si>
    <t>i/j</t>
  </si>
  <si>
    <t>(Zij-Z+j)^2</t>
  </si>
  <si>
    <t>di+</t>
  </si>
  <si>
    <t>(di+-d)^2</t>
  </si>
  <si>
    <t>Qi</t>
  </si>
  <si>
    <t>Z+j</t>
  </si>
  <si>
    <t>d</t>
  </si>
  <si>
    <t>Sd</t>
  </si>
  <si>
    <t>d0</t>
  </si>
  <si>
    <t>Liczba kombinacji: 2^9-1</t>
  </si>
  <si>
    <t>Metody</t>
  </si>
  <si>
    <t>C</t>
  </si>
  <si>
    <t>Hellwiga</t>
  </si>
  <si>
    <t>Nowaka</t>
  </si>
  <si>
    <t>topsis-hellwig</t>
  </si>
  <si>
    <t>topsis-nowak</t>
  </si>
  <si>
    <t>hellwig-nowak</t>
  </si>
  <si>
    <t>Metody:</t>
  </si>
  <si>
    <t>mpq</t>
  </si>
  <si>
    <t>up</t>
  </si>
  <si>
    <t>TOPSIS</t>
  </si>
  <si>
    <t>Srednia:</t>
  </si>
  <si>
    <t>Odch. Standardowe:</t>
  </si>
  <si>
    <t>Min Zij:</t>
  </si>
  <si>
    <t>Max Zij:</t>
  </si>
  <si>
    <t>sum-</t>
  </si>
  <si>
    <t>sum+</t>
  </si>
  <si>
    <t>di-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</si>
</sst>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b/>
      <sz val="10"/>
      <name val="Arial"/>
      <family val="2"/>
    </font>
    <font>
      <sz val="11"/>
      <color rgb="FF000000"/>
      <name val="Times New Roman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Times New Roman"/>
    </font>
    <font>
      <b/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DEDED"/>
        <bgColor indexed="64"/>
      </patternFill>
    </fill>
    <fill>
      <patternFill patternType="solid">
        <fgColor rgb="FFDDDDDD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DEDED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8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2" fillId="0" borderId="4" xfId="0" applyFont="1" applyBorder="1" applyAlignment="1">
      <alignment horizontal="left"/>
    </xf>
    <xf numFmtId="2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3" fillId="3" borderId="3" xfId="0" applyFont="1" applyFill="1" applyBorder="1"/>
    <xf numFmtId="0" fontId="3" fillId="3" borderId="1" xfId="0" applyFont="1" applyFill="1" applyBorder="1"/>
    <xf numFmtId="0" fontId="1" fillId="3" borderId="3" xfId="0" applyFont="1" applyFill="1" applyBorder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5" xfId="0" applyFont="1" applyBorder="1" applyAlignment="1">
      <alignment horizontal="left"/>
    </xf>
    <xf numFmtId="2" fontId="2" fillId="0" borderId="5" xfId="0" applyNumberFormat="1" applyFont="1" applyBorder="1"/>
    <xf numFmtId="0" fontId="0" fillId="3" borderId="1" xfId="0" applyFill="1" applyBorder="1"/>
    <xf numFmtId="0" fontId="0" fillId="0" borderId="7" xfId="0" applyBorder="1"/>
    <xf numFmtId="0" fontId="4" fillId="4" borderId="7" xfId="0" applyFont="1" applyFill="1" applyBorder="1"/>
    <xf numFmtId="0" fontId="4" fillId="4" borderId="7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5" borderId="7" xfId="0" applyFill="1" applyBorder="1"/>
    <xf numFmtId="0" fontId="6" fillId="0" borderId="0" xfId="0" applyFont="1"/>
    <xf numFmtId="0" fontId="5" fillId="0" borderId="4" xfId="0" applyFont="1" applyBorder="1" applyAlignment="1">
      <alignment horizontal="left"/>
    </xf>
    <xf numFmtId="0" fontId="5" fillId="0" borderId="1" xfId="0" applyFont="1" applyBorder="1"/>
    <xf numFmtId="0" fontId="6" fillId="6" borderId="1" xfId="0" applyFont="1" applyFill="1" applyBorder="1"/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6" fillId="6" borderId="5" xfId="0" applyFont="1" applyFill="1" applyBorder="1"/>
    <xf numFmtId="0" fontId="6" fillId="0" borderId="5" xfId="0" applyFont="1" applyBorder="1"/>
    <xf numFmtId="0" fontId="6" fillId="0" borderId="8" xfId="0" applyFont="1" applyBorder="1"/>
    <xf numFmtId="0" fontId="6" fillId="0" borderId="3" xfId="0" applyFont="1" applyBorder="1"/>
    <xf numFmtId="10" fontId="5" fillId="0" borderId="1" xfId="0" applyNumberFormat="1" applyFont="1" applyBorder="1"/>
    <xf numFmtId="0" fontId="5" fillId="0" borderId="0" xfId="0" applyFont="1"/>
    <xf numFmtId="0" fontId="7" fillId="6" borderId="9" xfId="0" applyFont="1" applyFill="1" applyBorder="1"/>
    <xf numFmtId="0" fontId="8" fillId="6" borderId="9" xfId="0" applyFont="1" applyFill="1" applyBorder="1"/>
    <xf numFmtId="0" fontId="6" fillId="6" borderId="9" xfId="0" applyFont="1" applyFill="1" applyBorder="1"/>
    <xf numFmtId="0" fontId="5" fillId="6" borderId="9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center" vertical="center"/>
    </xf>
    <xf numFmtId="0" fontId="3" fillId="3" borderId="7" xfId="1" applyFont="1" applyFill="1" applyBorder="1"/>
    <xf numFmtId="0" fontId="1" fillId="3" borderId="10" xfId="1" applyFont="1" applyFill="1" applyBorder="1"/>
    <xf numFmtId="0" fontId="1" fillId="3" borderId="21" xfId="0" applyFont="1" applyFill="1" applyBorder="1"/>
    <xf numFmtId="0" fontId="1" fillId="3" borderId="7" xfId="0" applyFont="1" applyFill="1" applyBorder="1"/>
    <xf numFmtId="0" fontId="1" fillId="3" borderId="22" xfId="0" applyFont="1" applyFill="1" applyBorder="1"/>
    <xf numFmtId="0" fontId="9" fillId="0" borderId="21" xfId="1" applyBorder="1"/>
    <xf numFmtId="0" fontId="9" fillId="0" borderId="7" xfId="1" applyBorder="1"/>
    <xf numFmtId="0" fontId="10" fillId="0" borderId="1" xfId="0" applyFont="1" applyBorder="1"/>
    <xf numFmtId="0" fontId="9" fillId="0" borderId="10" xfId="1" applyBorder="1"/>
    <xf numFmtId="0" fontId="0" fillId="0" borderId="21" xfId="0" applyBorder="1"/>
    <xf numFmtId="0" fontId="0" fillId="0" borderId="22" xfId="0" applyBorder="1"/>
    <xf numFmtId="0" fontId="11" fillId="3" borderId="23" xfId="1" applyFont="1" applyFill="1" applyBorder="1"/>
    <xf numFmtId="0" fontId="9" fillId="0" borderId="24" xfId="1" applyBorder="1"/>
    <xf numFmtId="0" fontId="9" fillId="0" borderId="25" xfId="1" applyBorder="1"/>
    <xf numFmtId="0" fontId="9" fillId="0" borderId="26" xfId="1" applyBorder="1"/>
    <xf numFmtId="0" fontId="9" fillId="0" borderId="27" xfId="1" applyBorder="1"/>
    <xf numFmtId="0" fontId="10" fillId="0" borderId="28" xfId="0" applyFont="1" applyBorder="1"/>
    <xf numFmtId="0" fontId="9" fillId="0" borderId="29" xfId="1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9" fillId="0" borderId="0" xfId="1"/>
    <xf numFmtId="0" fontId="5" fillId="0" borderId="0" xfId="1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12" fillId="7" borderId="7" xfId="0" applyFont="1" applyFill="1" applyBorder="1"/>
    <xf numFmtId="0" fontId="13" fillId="0" borderId="7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2" fillId="3" borderId="18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3" borderId="31" xfId="1" applyFont="1" applyFill="1" applyBorder="1" applyAlignment="1">
      <alignment horizontal="center" vertical="center"/>
    </xf>
    <xf numFmtId="0" fontId="2" fillId="3" borderId="32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21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/>
    </xf>
    <xf numFmtId="0" fontId="2" fillId="3" borderId="19" xfId="1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3" fillId="3" borderId="7" xfId="0" applyFont="1" applyFill="1" applyBorder="1"/>
  </cellXfs>
  <cellStyles count="2">
    <cellStyle name="Normalny" xfId="0" builtinId="0"/>
    <cellStyle name="Normalny 2" xfId="1" xr:uid="{E136D6E7-C6BD-4BE6-8E1E-C6FD242C8E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'Metoda Hellwiga'!$B$1</c:f>
              <c:strCache>
                <c:ptCount val="1"/>
                <c:pt idx="0">
                  <c:v>Hellwig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'Metoda Hellwiga'!$A$2:$A$17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'Metoda Hellwiga'!$B$2:$B$17</c:f>
              <c:numCache>
                <c:formatCode>General</c:formatCode>
                <c:ptCount val="16"/>
                <c:pt idx="0">
                  <c:v>0.24316399999999999</c:v>
                </c:pt>
                <c:pt idx="1">
                  <c:v>0.24620600000000001</c:v>
                </c:pt>
                <c:pt idx="2">
                  <c:v>0.30353999999999998</c:v>
                </c:pt>
                <c:pt idx="3">
                  <c:v>0.20813899999999999</c:v>
                </c:pt>
                <c:pt idx="4">
                  <c:v>0.339088</c:v>
                </c:pt>
                <c:pt idx="5">
                  <c:v>0.66701299999999997</c:v>
                </c:pt>
                <c:pt idx="6">
                  <c:v>0.79571499999999995</c:v>
                </c:pt>
                <c:pt idx="7">
                  <c:v>0.14007600000000001</c:v>
                </c:pt>
                <c:pt idx="8">
                  <c:v>0.225525</c:v>
                </c:pt>
                <c:pt idx="9">
                  <c:v>0.56197200000000003</c:v>
                </c:pt>
                <c:pt idx="10">
                  <c:v>0.40832299999999999</c:v>
                </c:pt>
                <c:pt idx="11">
                  <c:v>0.42117300000000002</c:v>
                </c:pt>
                <c:pt idx="12">
                  <c:v>0.33912700000000001</c:v>
                </c:pt>
                <c:pt idx="13">
                  <c:v>0.112509</c:v>
                </c:pt>
                <c:pt idx="14">
                  <c:v>0.36864000000000002</c:v>
                </c:pt>
                <c:pt idx="15">
                  <c:v>0.3473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1-4E18-A91F-219D3615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41984"/>
        <c:axId val="2095143232"/>
      </c:radarChart>
      <c:catAx>
        <c:axId val="20951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143232"/>
        <c:crosses val="autoZero"/>
        <c:auto val="1"/>
        <c:lblAlgn val="ctr"/>
        <c:lblOffset val="100"/>
        <c:noMultiLvlLbl val="0"/>
      </c:catAx>
      <c:valAx>
        <c:axId val="20951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1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'Metoda TOPSIS'!$B$1</c:f>
              <c:strCache>
                <c:ptCount val="1"/>
                <c:pt idx="0">
                  <c:v>Topsis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'Metoda TOPSIS'!$A$2:$A$17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'Metoda TOPSIS'!$B$2:$B$17</c:f>
              <c:numCache>
                <c:formatCode>General</c:formatCode>
                <c:ptCount val="16"/>
                <c:pt idx="0">
                  <c:v>0.15602530127077099</c:v>
                </c:pt>
                <c:pt idx="1">
                  <c:v>0.10179284250661801</c:v>
                </c:pt>
                <c:pt idx="2">
                  <c:v>0.40775685893560998</c:v>
                </c:pt>
                <c:pt idx="3">
                  <c:v>0.25337149750452798</c:v>
                </c:pt>
                <c:pt idx="4">
                  <c:v>0.45766192781469001</c:v>
                </c:pt>
                <c:pt idx="5">
                  <c:v>0.69222912804169701</c:v>
                </c:pt>
                <c:pt idx="6">
                  <c:v>0.72644779982701102</c:v>
                </c:pt>
                <c:pt idx="7">
                  <c:v>0.27610670595407</c:v>
                </c:pt>
                <c:pt idx="8">
                  <c:v>0.36905744266525098</c:v>
                </c:pt>
                <c:pt idx="9">
                  <c:v>0.70157358182867702</c:v>
                </c:pt>
                <c:pt idx="10">
                  <c:v>0.38703220680135902</c:v>
                </c:pt>
                <c:pt idx="11">
                  <c:v>0.35536211264347001</c:v>
                </c:pt>
                <c:pt idx="12">
                  <c:v>0.85781875994290602</c:v>
                </c:pt>
                <c:pt idx="13">
                  <c:v>7.2412937168912603E-2</c:v>
                </c:pt>
                <c:pt idx="14">
                  <c:v>0.29457434162246299</c:v>
                </c:pt>
                <c:pt idx="15">
                  <c:v>0.37853702114532101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2-4CA0-873A-7A2806E1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40736"/>
        <c:axId val="2095151552"/>
      </c:radarChart>
      <c:catAx>
        <c:axId val="20951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151552"/>
        <c:crosses val="autoZero"/>
        <c:auto val="1"/>
        <c:lblAlgn val="ctr"/>
        <c:lblOffset val="100"/>
        <c:noMultiLvlLbl val="0"/>
      </c:catAx>
      <c:valAx>
        <c:axId val="20951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1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[1]Matura2020_ranking_Nowak!$B$20</c:f>
              <c:strCache>
                <c:ptCount val="1"/>
                <c:pt idx="0">
                  <c:v>Nowak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[1]Matura2020_ranking_Nowak!$A$21:$A$36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[1]Matura2020_ranking_Nowak!$B$21:$B$36</c:f>
              <c:numCache>
                <c:formatCode>General</c:formatCode>
                <c:ptCount val="16"/>
                <c:pt idx="0">
                  <c:v>0.96128666324027323</c:v>
                </c:pt>
                <c:pt idx="1">
                  <c:v>0.97071956339873289</c:v>
                </c:pt>
                <c:pt idx="2">
                  <c:v>0.99158338697945736</c:v>
                </c:pt>
                <c:pt idx="3">
                  <c:v>0.94952425359896453</c:v>
                </c:pt>
                <c:pt idx="4">
                  <c:v>0.99125806135186545</c:v>
                </c:pt>
                <c:pt idx="5">
                  <c:v>1.1129277402665494</c:v>
                </c:pt>
                <c:pt idx="6">
                  <c:v>1.1300506611421055</c:v>
                </c:pt>
                <c:pt idx="7">
                  <c:v>0.91706634331316339</c:v>
                </c:pt>
                <c:pt idx="8">
                  <c:v>0.96225956192794526</c:v>
                </c:pt>
                <c:pt idx="9">
                  <c:v>1.0750345089430668</c:v>
                </c:pt>
                <c:pt idx="10">
                  <c:v>1.0120242783216074</c:v>
                </c:pt>
                <c:pt idx="11">
                  <c:v>1.008253126556359</c:v>
                </c:pt>
                <c:pt idx="12">
                  <c:v>0.99882413013942362</c:v>
                </c:pt>
                <c:pt idx="13">
                  <c:v>0.91913019331014545</c:v>
                </c:pt>
                <c:pt idx="14">
                  <c:v>1.0010555376993315</c:v>
                </c:pt>
                <c:pt idx="15">
                  <c:v>0.99900198981100941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D6A-B08B-6EAD806A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17375"/>
        <c:axId val="283415711"/>
      </c:radarChart>
      <c:catAx>
        <c:axId val="2834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415711"/>
        <c:crosses val="autoZero"/>
        <c:auto val="1"/>
        <c:lblAlgn val="ctr"/>
        <c:lblOffset val="100"/>
        <c:noMultiLvlLbl val="0"/>
      </c:catAx>
      <c:valAx>
        <c:axId val="283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41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[2]Sheet1!$C$2:$C$3</c:f>
              <c:strCache>
                <c:ptCount val="1"/>
                <c:pt idx="0">
                  <c:v>Metody Topsis</c:v>
                </c:pt>
              </c:strCache>
            </c:strRef>
          </c:tx>
          <c:spPr>
            <a:ln w="28440" cap="rnd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[2]Sheet1!$B$4:$B$19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[2]Sheet1!$C$4:$C$19</c:f>
              <c:numCache>
                <c:formatCode>General</c:formatCode>
                <c:ptCount val="16"/>
                <c:pt idx="0">
                  <c:v>0.15602530127077094</c:v>
                </c:pt>
                <c:pt idx="1">
                  <c:v>0.10179284250661784</c:v>
                </c:pt>
                <c:pt idx="2">
                  <c:v>0.40775685893560948</c:v>
                </c:pt>
                <c:pt idx="3">
                  <c:v>0.2533714975045277</c:v>
                </c:pt>
                <c:pt idx="4">
                  <c:v>0.45766192781468995</c:v>
                </c:pt>
                <c:pt idx="5">
                  <c:v>0.69222912804169745</c:v>
                </c:pt>
                <c:pt idx="6">
                  <c:v>0.72644779982701091</c:v>
                </c:pt>
                <c:pt idx="7">
                  <c:v>0.27610670595407022</c:v>
                </c:pt>
                <c:pt idx="8">
                  <c:v>0.36905744266525092</c:v>
                </c:pt>
                <c:pt idx="9">
                  <c:v>0.70157358182867691</c:v>
                </c:pt>
                <c:pt idx="10">
                  <c:v>0.3870322068013588</c:v>
                </c:pt>
                <c:pt idx="11">
                  <c:v>0.35536211264346967</c:v>
                </c:pt>
                <c:pt idx="12">
                  <c:v>0.85781875994290635</c:v>
                </c:pt>
                <c:pt idx="13">
                  <c:v>7.2412937168912561E-2</c:v>
                </c:pt>
                <c:pt idx="14">
                  <c:v>0.2945743416224631</c:v>
                </c:pt>
                <c:pt idx="15">
                  <c:v>0.37853702114532128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B79-81C2-EF85522D1F07}"/>
            </c:ext>
          </c:extLst>
        </c:ser>
        <c:ser>
          <c:idx val="1"/>
          <c:order val="1"/>
          <c:tx>
            <c:strRef>
              <c:f>[2]Sheet1!$D$2:$D$3</c:f>
              <c:strCache>
                <c:ptCount val="1"/>
                <c:pt idx="0">
                  <c:v>Metody Hellwiga</c:v>
                </c:pt>
              </c:strCache>
            </c:strRef>
          </c:tx>
          <c:spPr>
            <a:ln w="28440" cap="rnd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[2]Sheet1!$B$4:$B$19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[2]Sheet1!$D$4:$D$19</c:f>
              <c:numCache>
                <c:formatCode>General</c:formatCode>
                <c:ptCount val="16"/>
                <c:pt idx="0">
                  <c:v>0.8</c:v>
                </c:pt>
                <c:pt idx="1">
                  <c:v>0.67</c:v>
                </c:pt>
                <c:pt idx="2">
                  <c:v>0.56000000000000005</c:v>
                </c:pt>
                <c:pt idx="3">
                  <c:v>0.42</c:v>
                </c:pt>
                <c:pt idx="4">
                  <c:v>0.41</c:v>
                </c:pt>
                <c:pt idx="5">
                  <c:v>0.37</c:v>
                </c:pt>
                <c:pt idx="6">
                  <c:v>0.35</c:v>
                </c:pt>
                <c:pt idx="7">
                  <c:v>0.34</c:v>
                </c:pt>
                <c:pt idx="8">
                  <c:v>0.34</c:v>
                </c:pt>
                <c:pt idx="9">
                  <c:v>0.3</c:v>
                </c:pt>
                <c:pt idx="10">
                  <c:v>0.25</c:v>
                </c:pt>
                <c:pt idx="11">
                  <c:v>0.24</c:v>
                </c:pt>
                <c:pt idx="12">
                  <c:v>0.23</c:v>
                </c:pt>
                <c:pt idx="13">
                  <c:v>0.21</c:v>
                </c:pt>
                <c:pt idx="14">
                  <c:v>0.14000000000000001</c:v>
                </c:pt>
                <c:pt idx="1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C-4B79-81C2-EF85522D1F07}"/>
            </c:ext>
          </c:extLst>
        </c:ser>
        <c:ser>
          <c:idx val="2"/>
          <c:order val="2"/>
          <c:tx>
            <c:strRef>
              <c:f>[2]Sheet1!$E$2:$E$3</c:f>
              <c:strCache>
                <c:ptCount val="1"/>
                <c:pt idx="0">
                  <c:v>Metody Nowaka</c:v>
                </c:pt>
              </c:strCache>
            </c:strRef>
          </c:tx>
          <c:spPr>
            <a:ln w="28440" cap="rnd">
              <a:solidFill>
                <a:srgbClr val="A6A6A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[2]Sheet1!$B$4:$B$19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[2]Sheet1!$E$4:$E$19</c:f>
              <c:numCache>
                <c:formatCode>General</c:formatCode>
                <c:ptCount val="16"/>
                <c:pt idx="0">
                  <c:v>0.96128666324027323</c:v>
                </c:pt>
                <c:pt idx="1">
                  <c:v>0.97071956339873289</c:v>
                </c:pt>
                <c:pt idx="2">
                  <c:v>0.99158338697945736</c:v>
                </c:pt>
                <c:pt idx="3">
                  <c:v>0.94952425359896453</c:v>
                </c:pt>
                <c:pt idx="4">
                  <c:v>0.99125806135186545</c:v>
                </c:pt>
                <c:pt idx="5">
                  <c:v>1.1129277402665494</c:v>
                </c:pt>
                <c:pt idx="6">
                  <c:v>1.1300506611421055</c:v>
                </c:pt>
                <c:pt idx="7">
                  <c:v>0.91706634331316339</c:v>
                </c:pt>
                <c:pt idx="8">
                  <c:v>0.96225956192794526</c:v>
                </c:pt>
                <c:pt idx="9">
                  <c:v>1.0750345089430668</c:v>
                </c:pt>
                <c:pt idx="10">
                  <c:v>1.0120242783216074</c:v>
                </c:pt>
                <c:pt idx="11">
                  <c:v>1.008253126556359</c:v>
                </c:pt>
                <c:pt idx="12">
                  <c:v>0.99882413013942362</c:v>
                </c:pt>
                <c:pt idx="13">
                  <c:v>0.91913019331014545</c:v>
                </c:pt>
                <c:pt idx="14">
                  <c:v>1.0010555376993315</c:v>
                </c:pt>
                <c:pt idx="15">
                  <c:v>0.99900198981100941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C-4B79-81C2-EF85522D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6830"/>
        <c:axId val="52209133"/>
      </c:radarChart>
      <c:catAx>
        <c:axId val="9923683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52209133"/>
        <c:crosses val="autoZero"/>
        <c:auto val="1"/>
        <c:lblAlgn val="ctr"/>
        <c:lblOffset val="100"/>
        <c:noMultiLvlLbl val="0"/>
      </c:catAx>
      <c:valAx>
        <c:axId val="52209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9923683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Mapa według Topsis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Mapa według Topsis</a:t>
          </a:r>
        </a:p>
      </cx:txPr>
    </cx:title>
    <cx:plotArea>
      <cx:plotAreaRegion>
        <cx:series layoutId="regionMap" uniqueId="{91828C5A-6278-4E92-8B46-39B0DFE9767C}">
          <cx:tx>
            <cx:txData>
              <cx:f>_xlchart.v5.2</cx:f>
              <cx:v>Topsis</cx:v>
            </cx:txData>
          </cx:tx>
          <cx:dataId val="0"/>
          <cx:layoutPr>
            <cx:regionLabelLayout val="showAll"/>
            <cx:geography cultureLanguage="pl-PL" cultureRegion="PL" attribution="Obsługiwane przez usługę Bing">
              <cx:geoCache provider="{E9337A44-BEBE-4D9F-B70C-5C5E7DAFC167}">
                <cx:binary>1Hrbct24euardPl6qAZxIIFUdqoG5OJaOp9sya0blizJIAiQIEHweJepmYeYzGPMI0z2e80vZ2dP
W+04vaucqfRFqy1zkQbx4f+/w7/+/mn5uyf78uh/WhrbDn/3tPzpXRVC93c//zw8VS/N43DU6Cfv
Bvc5HD255mf3+bN+evn52T/OulU/YxTTn5+qRx9elnf/8PfwNPXiztzTY9CuvR5f/HrzMow2DN+5
9s1LPz0+N7rN9RC8fgrxn949PD5V7rnVrnON84PRL+9+emmDDuv7tXv507uvPv/up5/fPvU3K/jJ
wiLD+Az3MnLEOI4TJKhIUYpI/O4n61r1l8sxO2IJTrhIeRxzLhL2r//0xWMDt9+7+uinv219X1b3
+PzsX4YBXvXL/7/zoK9eDvbi6t1PT25sw+v2KtjpP727cnYwj+9+0oPL/uVK5l5f7ersy178/DUy
//D3b/4CdufN3/wKvLdb+e9d+g12f/7H//O/n7cfC1l8lCCGU4oRokRQRr6GTBzROGVxkiJOUoow
XP6X0/IryH7Xsr6D1K/ufwPQWf7HAih3tnV//l/2n//HDy6s+AhxwYkQhBGEU0K/RikBlGKGkoRh
TvCXuvsNSr9/bd+B6u1D3uCV3/6x8Dod68d5MC66+g9phigljKYkIZjHGJrdr3shP6I8ZYwyhmIo
LsG/UVh/2/K+A9u3HvQGutM/WC+87F479Q9lL3SU0BSYmBGOOBMEIPk1YukRF4IDbwlMkGDpNwD7
PYv6Dkz/7/Y34Fz+Jwfn3yDRX+uKrz7yt+oKfBRjmiRQRTEhKRdvdAWQFLAXKIuEJvi3JPWvnP5v
L+fbmPzrfV8t/T+5RDh/3NysX55+bGXgI0KpiFMs/tLNvqoMDOwEeo+DOkBpjL/A8xv6+Z0L+zYS
X5ThV094UyDn//WPRTxn46eXH92+4iOMERY8fRVrgtOvNQLGRwLBB1ACPYxhRsQ3+tfvWtZ3IPrV
/W8AOvvwhwNo/MH0Ak1MJCgBEcdIEoMm+KqIwBwRShiIvISl8OO1x/2miGB//91VfR+ev9z+Fh35
x0Ln/PHP/w0M7A+uICqOgPYpYgwsD3jUN5INoyOcgk//C/1/W2X/3pV9B6WvH/EGqfP/5Ergq+VC
3HDlns2j7x5/LCEBUq9FxGMwrBwhwOqrWoJeB5o6RgnncCkl/Fuu9feu7DtIff2Ir14d3vz0j1VT
94++0X/+769uCJh2/PHREGcUgUslLKEQM7xBDB1xwhDlCXgiksboW+z0t67wO8h9+1FvELw//2Mh
CMfRPv5g0iJH+BUuqDGCKYbU7m2hCSySlMaUM/ZtT/S7VvUdqH51/xt8rv5g6dB/RMhAj6CiAB32
F4Cgbr72rCJNMCQQlEAXBOf0DVHxu5b1XYD+GiS/BegPVkB//qcfn9yhI0IIZgxUOccYJ8nXAPGj
VzmYcirAv+JEfCsS/13L+g5Av7r/DUC3kGr/kdztn/9p1v/8P4Mzflt/cKNDR6+FgiFAhRiB4TcJ
K2i/FCYakPukGAuEvume/pbVfReuty/5FrX7PxZq9/rFmh8v1xmkEiRmMEuKGaCSsDellR4BY4Hb
wjEDzwt//kbv+91L+w5eb57xBqz7/9+C/d+eP/11dJc/hsfdl5nfr0ZQ37/65f1hJvnm1u+NDv/F
vR4//+ldjF4xQKDC/zpOfH3Ob/3tVxHPt+5/eRzCn95hchSTGJw05YgJxAHZ+eX1QixArgDUgsVx
GkO+/u6n1vlQfRlNUrDVMHuEEwFByGt9D278cgniKxieCM7SOE1htkL/OoGFBHBVrv3r1vzl95/a
sblyug0DrAVuffcTeNHXD76+bAovi17fViDCKcQwHFbRPT3ewJwXPh//F+P6tVrKJcq2EMugZ17U
qW9zgkyc29HfRxBhZquon2iMgsSk/uBxfTr1ySDD9BmFIHk5BNmyUUhX6XknQvtZN4zt66a5w+34
kmJls6Yapoy3g5JoxBlZ+zRTzpy0q8rYoBtZNxxlomd56Vy5G+y+nhKy4z1uZEiWWm4bKSVq1KNd
aiurjWKpbfPZ68rJqhVMdnTM19rqjCfVnLfbVHTY1Dvha5/ppYObZxrlQl/xGi8Zm9770bZZQ6IL
Z6ZElqwdpWvh7Vf/uBBUStE4lo/kJO2XU98ZJZNx8Dni3ZCNvbsWyRDtjdU5rWJ61pUFieNbM+vM
xGOdRy7ickPRNRX8Pu1VIxcaz7Jq6iSzi77h41hmLV/6Ylw1LWxT0EFsmaJTtZvtGu8j7EfZeS32
4/qLcsFm3RZuPQv98ewWlaGq9dk6ridt3R9Hmn/wG67lYtZkz8VLWKy9JETn0RKOE5d+GNs6vXCN
uMbs40bm9a5pS+n19hlXCSAQt0NWduNzs23tTkVVkqOeX/mU9tlg+HHNhYcdUlGmk/J9XyudlRqx
QsfrI5sovFy5XHW87bPGKIBwTF6alLlco9nLoUOp7FM+F10odSa0P25ZqnI47ihXPLpQAW15ypJF
htk014le8rVMm/OFsueZ4J1OZyL7WkzZEKd0161RPscWZ3rYyl3pq+6gjYwbZGVY41scRUGSmMz5
VDFXTNNLz1C3E7q/JBG/5mb+xHHFizaeDmzl9jBt8S5Zu+3YkOnKzEod0pYkB3AQVxqqUC7K2iLl
45SZZc6HtSkW7dIcVVYXfbzV0oXyg1vadbfVSlwmXI3FlFSoWAaVVevEi3VQx1EbvW/0Uswl5dk2
tCKzUTsUU8m2jOr3Kp67vI9XmXTzeE1tlc9VJDJuBpqjkZ8mwqSy04uRSG+wESbfMFSgW+spa5gr
9+1MLsVao5wm602NyZj5sHa7aoTzYqzN1rrZR4sNe1ymuybt+yK1+linvCta0936xH7qeCd2eomx
TBJ9uVDS7Oa5K6yZBplGcHqTxsW7nq+PQtlPSQ9HOokld8RK0tk+D5pZSW0UyX4cznqfilyHtt7V
VRPLzi37ZJ595kKs8qkXeZmI88n06rxbFxmHaiqUYHU+tR9mS4bdaNGaW8vOymrAp3Pc4kL3upY0
dcXC5hO+dHGm283t1kDrIqHkqrXDlHdttBaduJioSXciKRfJjblxUWNyZspeRl0im4Z6qKBVFZjp
IXttXbbxOsfjY+osOsNNcjOFRmdRv0y7cuqnfEiTY470XMQa7wwafplE7bIYLa2Mo6DyFi9rVpnJ
nNDmU0/X865Wt9UQ9bJTgsDRuBEtuWJrUp56Z102QOS6q5iNM5xadomvezOM+ThWTFZV/XkYUnOg
6ya5dVMxJOEp8jTOmhnnaNlgY8Qg8jjOxbr22WKSYU82b6RKUHkyWdjgFk4YFt1dr8cgY76kMvHb
loePvlQoi5W+24Kudws/WFLxk6Vm+1hsXiI0PnXc3iqjThsVlUXf8OmS1VVSzBXdpJh8yGxgVW6W
y2H2Pp9A/mYB4cPU4n5Xoz4F3kAfdN91ctKG7MUwPAOvIOkDHmU867LwUT0VxtkisumuTee7rulC
pqoO8JlNNtCC0IXmZW1dPrn0OVnXdr+EMJ+kQeQh2pI8qWksZ0WYjOoxT/q+P7NdW2cqWvOVJg9+
RV3O5mqVYUm0TEh13q7+pXfQkrS2HDZle3D4cWvMVbutqXQD3w6G8XzS0Qp9RY9ZN4xQEHdQAOth
YOGahWW6nNKxkT0N64GT+MXzUjoenuOoba826wo1IJtbSuqsjh4nC2Wydvgz9/DqVVLu+lY/lXNY
s8ltc7Ga9uCnjcHWMJuncJDlVI5aCg7HlUYhZH1ozmxfdbkogcwaOmZtuV2lk1M5x0OcDXWMZLQZ
VQzmWpVkKtJ+lElbb8frAc7qcgCjl8iUinyqB308dGOTde14gZuw7tAEZV33H1rvw46gkGbReD66
ZFdyT6GqWbIfVZxIjsuCz1TtdKwi2TWqhNYUZKT9Ikc+mLPVxNdKd8BAbO0lafpbt94MnMLGe4pz
Nm6NbOl6BTOHO+vWW7/WWwZF6XZ0MqjAs83IPGmZklhlAZLtwq5MFNbxcpcahuU0CZSVYuCZapO9
Uv1nQ9GyS4m+o11XZbocrIwqO12k0dJlXegTaYZ02cEZkjhU7b5Dw5bpbtw1JlqzwZUm9/YX762T
Pmm2Ih7SSQKrF7y30Bzqbce6gHZ1OgFvC5BE2ls4wwjvRb91uzJO+gtBqoxu9T40LTonqF72xI37
Mi5v644UA+peGZEgiSdVAYFW43FoEpfxbpaBmFamW1kVKXYHFuqlEDbbGC8vl7bNZkV1HndxkAue
l71uRom2Otpzq8tsq+67LXqPXEjzWK23TYI+srrbmRmOjQn+2NjtAnDp8imxPOMhuVBm7OVUkXyK
u+U0FWrLyzDFeaJ4eipCdx/V+GacF5ZtDZwJ399HFp2j1L9P1mKYXJ+zelNyDAPsId12K1TfgsMM
ZyB6rPmkdmOabnKiYpTat71U3NmMlekvscA3FU+gOYmxzZmiO4U7vo9a9wzqzUgSllKqBagNV3f9
4K4aMX7UiXkIhgRYZFqsIta7Wq1KEhN+wW17Y0TFZR+P5z0fz1Y63W0VfiAmbnc2JudsSkrZovVy
i6GIhxrHErXxSYUVlt06vtC1rDJF7uu12cdlT7OFqjWH7tfKsapkZJopi6p6LLpUPaot+VAJ+P5d
TD/2Y7hkWhjZrCmSzLYS9VDtS0egilbj4Onxx0T7TyoBIOqVmgI14T2dmsLPy8MQgDu2yVS5rQad
c196qVYOkrhrHqqxvgpdVBVzm60tdVnQK8qYny5xPWD55UcyMxBQFvmCgHb1vjoZbFLt6aDVQeDx
l8gdRCSuVWrNyet/c9fPckHVltcxPaY8WiVdA5ZhtDZXI/o470a26gz3qJINjvYr/zjgOt4n3O7x
Gj7pGvR912xQf2K8S71Txzqhtui6fJ5S4N8Gl/tu5Tto0s2xjkg2+iBOqzaaTjzhhzhNplO11dDM
YqNlYEOzbysMe8yQXITNUW23gm74KkrcVToEWvRRpGXjzWW1uONIDG5PJ3w8LeOjraZmh83CM2Ar
A6cM76K+PGPmhHXVfMtx0hW14g/xNnzUHc5pjYAhbArHEHeLXMPATnr1siYmzXQ6nobeN2fIb5XU
fXjv2opc6L63eYQ/Gz5fTRPeo2YeZcpqnRu3/eJ2ibHviVtDts3pc9wk94k5SVZsdradbmo/fkiX
m7TF254PrJdzfKew+WjH8czHVbvT5ti/aiHnUJ0tondyI8Nxz6Ba4rGvZGu7KV8GVsrIjzRvl1Xs
Vk+hIYuLwArvdlXZ76ijhSkZNM243PPA9rTnMp1LcmLYonKCOy9JMh3WUkcFidoms62Xotbgb1wZ
FeK8xizKgrN1gTg/3/xY4NZ/ird+PF4W0sqV9hZ8UA+7V+oPPCwoN74c4LeWFa1oH5CyH4f6aVja
F6PEBXZDHk/pXQ/S0aMFBOfwVNogB1EdKInN8YDIrWl6kk3MzcUyC7A97WvZLS+rCRfTkNL9MiTX
fkT3CQzQbhs/fKqJqIsF2+vVsfMNaegDeL6pE6NORkYvBxOdIhbhiwTBPz8H/qkDU5gjhR4gW3b7
JDqw7Wa2t5GYShCydXXwNtKZtfpxden5axeT2DSfOamJpO0zNNbTvrwaq7ErYOz9flDzbUdQkjfQ
OHauSy5Sf2pncasxvvJdQmDj4xQ6LIH2MqtP1XbeGV5m/ayS3DGsbsl6NlfqtcOF7nmEU9eP+cCH
veKqOUcKSgS+kpcbYxro+/GWNVt5R6GpShHX+62dwUANy0myRFc9mdluVG1/aQWIzcbpT+Va4XzA
ts6bOZqKLcL4gq9l1sSvjngS+H5esN7PY+iKL7+aNtpDQxyOLTp1wi25sPZEeEIzM8Y30dY9eWjg
A8jnE1b2p6iBkzNxcTcP/DQAWZrNfNYqCbuGbygPlQtQ7MmhbZbPDZ1X2bT6Ux2BHp6wsZnbgPHr
MQqZ82Ul2WhyXW7XSET7PoKOWp6nOGoOyzxXMrj+rvTiuONoOLFi/QzW5kIACWLVnPixPiXVZTt2
5zGpbbGZesppWI7rsX0YmNiupr7JK1yrHKvkBpfxJhUzy4kazfvVf7Aps8fRtvW7aZqzmYpwoKo/
zJtK9mQpn4DkB/AJABNYarBcA+Vz1io/5Kvt7YWuFp+nVYRyEYMJVu0vCa4X2U3hGsUGXqyZXSY8
GJMpdb0caSm1Gw8t78m+nZqz2MW1DPGrKhjiE0pRAR2FzCTebRw6McVna7P1UrAp2rFXUonsOXyr
7wEMkZZdN9ld68SpNj7Kujq5SUvsc+HNnWuQHGf+gOd5B879WG3qw7isd8QkJ3aOPgZHP3H6tFA9
XCA8LJdmAvON6HSjl1XtSjqW+YS6pajrrtw3Uyex3mSsRJdNmxCn2IIf9w27RtvyWDdJJHGzdfvW
zA/O6/WkocmQb/zWIaiuZdmaO1BFBixq80D4kC2NyaAHJQqtO28SCA4C0EW8Jmvm23E/T+clIunl
Ghxwuk1PWU8+zLSk+cSgGiOBmzOGXCedVS6ve9jDOZkztRA4LT79kFbH1coKpchDiFAr28G85yrw
QneW7uhKz/jw0dS9lSyxn9epGTIziCCnuIT8peEXawQifhCpPfZz9KECzIu6oyD/I53Pqp6zEhmR
mzb2Ejxec5IOoCQ3ay5N1e/g/b2sRpvkZQ8E69uQhWp+PYy1fKl1dZ8ufQfxFCxsaNnZ4uwpsF9W
TvqK9v2F1dFDd9p30efW1hARvNLmzP2hFZXKFww9rCRu79EmsmiLToZmzAUcnIzojYO/DosclJpP
BEpwRkmPsyZsD7PzF6M5GxP3ENPhqqzMxbguQbqe7nwSLlU8WjBvoc9t4u7iiZ8qBhnabMMmidBF
x1x8jnEDEQSbW5dHcx3Ldkr2MYR7KUfgjGfIIkrSnNcIGCYCrwCqvrwaePNYLexjZe3D2Coky6WS
JkxCbpY+Ls4BUlW6s2t5FowCzVXv7Rx+UWR+8TF94kNTGN3OxxurTTZO7KLE+JSO6yTLGsoerYWx
aNeV8ASWnKc9keNSN5lfSpBs0xxLg7zbm2S+DBEb98MWNccdaGcbOn1i6fhUGu53HdMOrOFkTmev
1Kl4KCfaZRjZ50B1B3LEnW9pJ2e/nJhQ34Na+xzTVE7R3Gci4rU0vf7k01LJsgM15Mfp49ymkLhs
S76MDViqup9kHeOoUMx3ElLMYQ/0sJ8QuaNT2kgh7EXU0FtCZ55XAzzbwQsP5fJx67zKbEmKFkU3
QEZ5VdkaPB0jB83pQz2n/pJCOpl00B2AlLnvTWaC/mVqoivTbZ88EK0UkbqsoF9IO0B4K7corLLv
0y6rkm6TIHU+aB9Dk674jR/7z6WopuMwJXkLrbh2dXrFdPpBx/UV68BljOU1X2kW0/vgVdjFqH3u
DfgiQcCJKnwKvuJBxUUT6+q8sZ3PxyGBeOL113k21eloGjCGfCdqiHL0krR7ZaIDJnwFB5xAnKKq
Q6zCVVQ1D5tJ0yKBjdbT6mRUVlUB33m+1tCr4mXsYAtniIYH7GXvyJLFJln2wKuZNRCZdWmblUPy
KakdOEJ1aMDSTfWdjYAB9Nrf01JA5mUu+3Zds1Z0HOKg6Nzh+tx07UU3o5cg6gAlDSaZgxS0E300
ExNnc9um0ojAJV7NpdtGWOz8rKrRF4x1F7jmILPUVnSmPBadvhi9utG6vIhgz6Zly5bJPoJLEdIz
kDAQgSDzKSFleTqCTc4g/JKiH+8qQQ4Q7JyWgR/E0F1htUDgLMrcj2BSSzE+tVsNO8O6ZzOm57Z2
1ziewMQ1kCoaLGNMzhsWHTSODuvmCpcOl4NQAD0bz4DebkYH/BV8Bb2dQfIhIrsfougMV3iVykFC
PKdrfD5Xm83KhSLpPL0slzqnvLnoeXnfhfGez2YfrWMLQVPagoi09aG2yX7W5nLWkLxzPj4kdUar
Gb0fQ3MekuHgvLhA0QlkxUQ2ptmgf5+t0dNqhYGckx0W27L9SrC0dbm875MlBy98s0VpKgUESpKP
1eWqINPFyknY9SlL6HgDXwoiBYuCzhiKzgXycP+Y3hLmr1d73tLuQJpwEkH+jH3YjlWVDXz8VNW5
d+SZte6D8N1pUw/odHSuWKvcdy2QFgO9ZZUBd59cNI6+X4Ud5JcfkAW9n9lEIEDRTzEGpwoC6faW
JcNwUBMzGSCi9rRcigDK4xJsLMq7CH3sVFpla/qMI62KMM0P5eyvBBkOQ3mta3GyaCKXKoxgG7sP
bU2t7MxHHtxNqUC+QYi2FHRsemnVdYjT6hM4NtnUa3KD4r47bfvkYmyEP0/ZVt0wmBMVFYn2wP3g
ZVR0KDd/sC2/b4O9oap872v82ZbTIifICH033qcKnaWu5jAHqaEiwJDNJJ1PwfZJwlbImLp1O/Uz
7IKq+IWHPnEICF2WCNy9ZfyZjsvnNrh7X3OIp6NsgZjN93e9GPdhJQpou3rqOog1U3Ur0JLpTT13
hDR7B/OIDkxLVlMa79Y+IZl36byLuD0dWKJk3zYgpXrYaGpWoJtyhQB1Fbmj1ObTFD1QyNQycjIi
duBJculZjiEnk2C+PvYlum1SdYfnQRI9X6MFAvYkTk96kz6m7bJkeJijzFfPLYguOThspIMWLnEp
S92+xLUYIEOC7Dls5atkbbIYzK20C3xi6aWOwXBu7CJeymlfruYFvrl8NvXEF0vpH5NXmbAofQKW
gUFLzksGFEW6YQ85EES7BqITSID0jvq0A41iPjELYmJd6QLu7Em5444VjcUVCBT1eUyBf21akUMl
ki4r51rGuq5PaoOVrLc4PR7i+OPcbG2+uJFm86DP/RSTfQdCfZWYG5JVPUTwNbihDM5KNpUT9Izx
OnT9cuajKhMz1PsGdjyban3CZ9Lnrkx0RuPmEhFgxbbhx3PNm7MhmT+ipH/fRs2U26Y5EDuvO6Y4
lau+XxrQkiVHKk9HqPaJKC/NxuPMgjiCIDOV21SSnVq3bCV1KY3lTd4N5HTwYziglZ1udjw1iQig
bFNgr1gKBQlgm8Lcbwrqk9KgngbFmgyFtdmtEVZ7TdinbQHnDGkdlx5YQ8JJvyICd7nnEKDb99Bi
ph1kjOR4S5NrDIPOk5LpVsI8pM99pUBWDUuSQaPP2pjtgTvbM13qnQow0RrYzPIVzU8lqOzTqAvw
zvR+Zv15tzgKJ7T9pUnmE8gbbKbs9dbBPA97wnahsiVsbaZj12QLgxcniuYg1twJist5v7bjLy6i
Sm5dY2SNIdsZoy6nICdy5sxVbXto2M0KUw5+NySCniB+T7du2uFJODkSCJLH0gP5iFkdllocDB5B
3iIMew0xqtP4tk2J2vERVO+q2/dDa3c1zBrlmnCdpQFGhG4VkUzV+mHeBrXncwyZIoG5qxm6w2bE
fesr6ZchCwME4xPt6wI0+AcCwjDbRF9mkxqyKIp1pvhmZc31cdS7SE5tD0dvhr+io1FZ6pesVqaW
oA3a3QQ6MLPdNkvVwQCE2wUXY5qYfG23Pq/mupGG7NzUroXyxGbDOEL+NYyHtAfxzVBz7bz75Bd1
Gw2RyuoPHIk6g37hYUQ3N7tubDsJ8B9GmOL29nZhQWVTPMbAHMu1ieonH2DGvC1ulYg0oF4xkVu9
sGLmy3FZrzeuh/zaQ2eutsTJeahgcjyADUOjEJkWnezVtMlg52O6tf+XsjPbsVRXs/UTIYExGKRS
XdDOfkbf3aBoMjAG0xgwmKc/Y66qvXetknZJR1o3mRkrMibN34zxDaefWazIzVyeJGbbbCMurqFV
09xxUFtK3CDuVhbcT4gvcpg63L4lnjsxH9A7IqUIP6pWLKcJDue8BeZuaUcez2NvXlqKedEr8FzS
EZp46HR/LEiI4VxQ7HzTBWtyGEne9TFtHop6oUffW7DOoWPFauvOfVlBTCqra921sUDFiI0atmtb
xnPJrJy0XpgE/bVwVh2va4dS13CZwmA6rgX96KhQT9q18bxQYqD8dI+iKv5wcvQH2FmhtU1JSfmQ
tU3nRS1sWYLZE74cKmvAt9ixVryt1pQg2VEmfEYBFU4QrRs+NjH929pinrXHK3ft7mQVvYrh5qtE
ueu9hGeEBxh11x5nllIKV0LbKlcBlOBhqWAG2TFDqjUpJIfp5JUlJNdVHFvqZT70G4IXNCoIh/NY
iipyXVrkVcMeiWu5O1tyHg81ZuuhUqgsYu4i2woFVPzimdbVjhvyx1EYt+i6YdaWZRuHok59ZoJ8
a7wHpyjh5gSiSVflfdzcWnuyMjL4LVxQ667p7AUuEunu/NGrdmHVuXi21+p4cwFDd+4y27LduO5f
1AYRs+3cEgWRQ44Nwwe/N3fz0mRtz7Y4EMUS93Z4P5ZDieVW94krrWoHiiO2iOWgxnYKsICwsno+
zBSWm7TtF1nxdzLpNZ4a3Aehu3QKHqsRpTokMEWN9tqIF0EfObWTETneZBn0XreCEyFJHa+W+CPW
+XWw6jKpv8rVsQ/QF87CJ8tJdx7aPHeOne8decfqPCywOw7cjWHsnF2I1bBQ86FdysTjC0nHeoTI
X0wJtE4U8My3P7Vt7IiN7QuTwkt9oa2kNquEZeOd55KjXiIREonGegk5Bt1h7NPV4zDm35VcilRs
k0oX0p1pOQbZtHrncrE+iVPS2G6ln1RebnUW2Vvr6sQ1cZ3E7bww5W35UI/rafBkg0mEcxingw2T
2uCXLk/CGePXzT310LEjKL5VvBg3iIqGv1eN6vZbOcp09ut08tDpqAn0nmn33ujysNZBHbGp7HdT
2MbBMNoJV3CdNgkSpHNmVM8V2phlB3u/oDTyRhh3fVfeLX0/R8sEH9zvyuPow5n2BKzGmY+ZcCDE
eXajYgANHK4fesuwTWitQdvlIvgcpJcGGESzEpVXaU9FCwFI0xvPQAl9oLN7EgDRoqAKsc6OaOkU
r2Tru2fRVz9j4R2K1YU7a2l+s58flMfHyFPss2npr18HYWoVWz4Ra442us4J3xScIk0y5Zc6krgU
0XJrm9YSJmU9QvsjXrougwTh0yxogXbaQB5JHVhG6MDsZVFhbs/rPa8Bb9TOkvhYOBJPQoEYYd4Z
pzKXrRXlyS3NtzTu7zzXa15UbpXCCvliwrZz1BURE7gOQAPOMIQjJbAiVfUcoPT7c2TQSyIoyTp1
G+fggsiM1uqu6OYPa0XTCVT5IwZOI2bLyFpVcGB19eX7/YUx593BT5Bbbu8fsOH6GOFQfbFDl3pv
4yH/6/eGoPQPZpTi0A19WmFmHOk05LOj52zy6we7L1FwDxsVLA43XPBmxAxkNUM6mvWDNZB72wKf
vkPxpv693eP5bAwhMUf19By9praSiWMXdfo/T3f4G/X13fVGVSX/76M3/vnL/zz/4zyP/7gRd//6
/dvhHf/61VMn8d//+SX/9hv97fv+62SJGzr3z2Mm/heP91+nhPwbWO///MO/kXx/Y4L/gU3+RfLd
Ymn/HuLDlfvr9Iz/ge79lWP7L2oPrDrF5gS81rdtD1Grf2J7+BNgtbcTQahHHdsByfkPbo8iGAIs
Grm4AOGQvwII/83tIQRk24hrs5CBsXNxSMX/D7fHwM3/L24PsB6C+kDpPeRQKFjBv3N7zMEMidNL
MJgU0xWY17FWsL8C+6icR93jVaSQFYlrknZhWUEgrAcVCj+HZc5zpxQQ738mkBOuW+9rImLLk5Hp
2qjw150/00w378I/l+v9DRMKsGABNnBJF9vKjmu5a2s0t+2DOZ/UuhS+zhygLEZPGfUhTAPDEzPm
pemz59hxwdc4hnzKNwcvkxktOPNBtNDvG0QoZJFqV0favPAN+2Y9nmq9H/E33PC12wg3D4mQH+sE
c9E1WdA/9MNrO4uHD1k+4XWIgvVM4Mq0uTsdXYNyjDGocljcB/fteJHgljwRETSjcYkdqEgQ8LFo
nK3+3ut2cMITiyUI+kSF9dE25/AmjEBZ4pNIWmaijr31+KZkvmr/IaRwc5Kq/+wc7BsiK+YdmDa4
PeNhUDFgx6hAiw5szOn8rGB1BAdXBfHQwAJ7r9lRwPt11EMPaXcRGEFcGRF60M4vG3dTSyH4r3+0
CmHbuQ9z7R0oP3OlUoNJpR1P8+pFIF9qb4k0OL0WzrGgc14W8FIpID7cNM/BjuRP8BUEZPM6ly5m
eRYp8k4wsjN3X5SZwazoon9W45GwsyY6qulrJb9DyIajPnisSW4e99ZtO2kt18HaV9sQIxcQwWWJ
7BCc3hrut4LFGI5jgpZehjxtqyJqsD1uNgE800BLvpd0xU2AsjMmynbxs9r7yg1xdSFSciybAWiv
nXEfF8iX4BT2QJNiNTZnavy4nbcDMJLYLs6B/2hYga14gzugz+FsRX7touUtUVE8hLMfz84cjYOM
eH1qKfAg0IJ7J6ywmDyFYbK6zy717jSf7zdAci4k0b4F4YFLNV9XdQqEvtuws3IgSEsl02249tAw
PFqfwENCOrVA+Gz7XnU/GrQGfMjgxOiLKO55hTkzU2pvTbkbfIDekUF10C2ck9ZEDV6RBVNooMMH
BxrjarewMIN8BFrSN89g+yBMLLFYUfk3zOZrgTUfgFwIY7PF2IcOVHVgXYVKWzeM1QCKsNqpnt+5
ao4dvmEmWRMbRpBtIAiXn8zNfTiMuSn0ebKTIXgRkMtpD0VlXvnOU/HWvWw+S4dTCwqOvAdlceE3
WaSCFo7taehmuPLy2FRO3pBPtf265Hlo8B2xnigYTWOdDYMDu8g7BkrmHo19x4qwJNXYdsZsU0Mc
bGkb7io3OI79sJuW5WmZftzRh3W27nT1GgRDQtcmZ7zOO3bji2UktR1p+8B7CCzrtWo/adie7OFp
HvNALFEFt39TTazH5UPUh6n/5tsXs7uYFDB4Cjx64Vfj3m+medDKxdoC+waPVI/r7XfPBbw51Zh4
WOlxqWAn2OxQl49esEVzq7LeacDhEehlo8AjqrHYXqGIBqIOcAvUoekq0De/0CFiZuNZUgd7rdNW
ksztvX3df40MSotusoBCisH04TnhodRws/SB8CmxyT3kPIwQV+nzbAVsus1bSr3mcNP0SzXkenPP
xcgyG+4CrdW+Ejf5/qhgZ0Z1BeFnrcZdobYvASdoZm8b97uTGhfsVBP/1C4GaQnwTrcau2lJ0olh
FG0dH6/LVMPb3+BJMt+h0ej2EPoKkDsj9ns3xJQv+/EAMenshYu8UM9/Wta+BxTj+pHXmTul6n3b
Y8+nOtDxtv3QrQGLYqDAh56lzt3BsmICxJK82UP1rasGO4UVgORc2QFs5QvBKQ25KK3vkPtH5pXN
YbXIbdx9ll6tcqyCbeKrxtu1YLxsLffGejS1uA1PoU4D9wZWioxoa4yaPrASOrom9SsU8lUMwBfm
P84IfK6THhYmuL77Ogyq1A+rxxqta6g03g93gkOg/bfOwAEjErrWxN/Z4GA/tDG9e131WwobOgq4
tSCe676MW2+4o9vO4hpMdqjbqCnWeQ8FsILfPs9dDM+ZRytMM1TiWWeASteI3pPGUimHQSu7A2/X
GkSfAcIjnYQP1e84xHNIgSLbYP1WbIv7wRd/RvCruIJDX+06M8+RZUgVD6YaomnKR+91Kt5X5POj
YKqx/Dd3tLCgWtK62IWr+jEpg5SXblzcbWaFOGtCCVtn2XNhxzwYhm9STfeLoV+clvQ+9NDBVW3N
+awqrDlsxfrY238A/d7cIhTGwlwKu8qmaWQp45C2YXc0rL/MA/tFcRsi31HBPqigMTZ8eWiqgT3M
qrmEDor9TSMhzTRfnYLp3B3Pjd2YvCIbtEBgpGkHoYRW25yqNXyuod4dGmY+hF6+iJFr2m+w3h3t
x73G7jLJJ/ClTXR7MqDzayh8/SRfxoI8b7dwgjcED1y9TavAGxCOKGJuuwPsVCUT42ZnUEm8heLl
oPx1kFMiSccTvW1TroUOni3dBlEJVpuEatkzxz1wbs9HUTUjBCHyUjLGz6Jixa7QAgVw+h5kOR+I
20UjLk4knVYc5gXAiRLwpNSLB2PkzAcHImEQJFZYYGZw5L4ZFWiDdAAEHkHc32JO9JQsyLHmwdqA
y2suBS35tdiEdxEOxPbAiQaJASlc5ac3+IhNBN2PN8x2ulCCooVndHUhtnhhmba8O7muLhO/MW0K
Ym652jAZTVl7O7/t0UFctJcKsOWIZ2ofNv4j5UWdC2UHuT3Qy9LHitgQzAvRg+oYbS9aAu4dPAMw
ZJ6mOqb9slsLIOzzin6MLzOJrSp9KkT54jP4fNMpUAwabOtP2QZYsg/EdFH4YnTUQGdicgd45wIz
4NAd8OkgJrKfcCOPdLH9mAo5ARWYTp7lTtkYLieA1foM4nBvkymTlXmqRfip5uBCqM4t5d7h5MHE
nUSXgTcSZEfHQ1DoZMEoCMo8WtCMCAH57x29ZifUqXX3ARTjFXYHgSLZWDOsdCQPkqFAlKPMGs2j
Um57Z/oE17k4R3++jsMWu60dSVRMb2FJ2Q1X2hwa/sGdb787gvx1w2vIc4WhocEn4ONjIB8tUErY
KK5qJPiQV1nuy/YU2lZu1b++uNRTf5Fa4j3hkEdgJZNk9u+0c5gMVIGe75vu0JdtpoPHYoEC2bY7
uwQ259BPgyV/hTmoXQ826gI0odgZAAYyPDZT9dFO8tNyFUQrPLx1hjoTldaUwefHTAGQ2XlV1btp
6kzi7uk5UttNlYIYXANELo/18IARmi3qtcPsOoVbZvkf8AnSwr8MzniAcqfuxr5+8qctHvD02/Lg
Dn466/dRqwcuriu807HY+UiyYM6JAgGsgFvJhNsOam/T0D5mfgdJF6T+mowLPyHVkXbjwdkeOnhw
CyMptewjtY++0z1RZxKRF4Z3CDKlHD5F7Vw84HDj8B72MrEdNxZekYRevlnhwVYGgLC5CAgWlXMa
pbXb8GJj9unynkTG9t70DH0L44RsM+VgnAido24Pe8zaQOBpP91VK3B+vENtuCWqOPOpB491LaAn
a29LS7Yn/IuvDM/rBi4msrBXrPCEbDxUWiAacG/XfQp+Pyo0SZT/zevMndd0xb1qVohg8hyEJtnW
n3r0orHGwrVRQCR/ZruPzIYlSUFWRBfzGdQRCuc5FepYlp/65i7d2b0XVRg7m7NuoLLQ7swCQA+v
Y64chdHmHj7gvFjRPD9bBKos/Ay44AXAmxITf7hNaYNWV8jbC+Psm0qAHodeXV2HAoSW1pdR1RdD
k0qytGYBaHdYsGvTRzYDViBxeXuaF5QBhxHbywy6A305EbSMR0DRsI3itQ9S1u0Hw++qhUaixE9B
PIypfjqtIDrnpHL2yMXEgXspvTunu+spup11Z5cPAb3Ti49Vy97z8DAszims3skKGbhSmY0EgXRj
2xeHBZkAbdcJMkmJWn786lQwH7LjfSCxAGj8rcVHzeuE4Hr2bEFgZMTUW0OOaREomCJjFXFp9w+6
No8QfjRdDy7QIsLZroXWKNx2bwc8tcY16SmJpwDoJexvqwMpdnStI+MiG3iJuesN3Sua4WgJ/65u
saFNFx7saVUijQAAy3YPNjnjZRT+FtdaJYME3ifFrpJvpr04zrbHvtOx+2pek6ETMLw+wErth8U7
9sXnLMIY26b2r64q8PPZZeaw5wF29qSHrML2NRAoWRWe2gBRkuYNmPAzpegNzM06cyVQ2IyxIpeA
oAEc1mO9qF3oTzSb7XM5YCFcMOdu+exLOHe7Susnwp5WTD4uR4IPOR4koNxZ7CzrtjTAFl3ofp4O
poedJEUCbilqKLbRdo1HVkEP7x8niz4VhZNX29c6eMgX7Nob0g5VYXOydj0y/Kiu81KgSlA+oapB
B2sZ2BJ/V0OSWHsrWdejtOek1A9m4pAnv7dxSQE84a0ei4RjgwU6ulvVnLSQIIpq1zt9LgSDLtlA
P234tYSx0wbyDkR3hOBQxLtrK9+XIMj9st9beAeGklzlIr66CqXdKVlqSnaCi3Rc9y6KlyOuJXkc
EAVhfM7ZeNq2Anq2j23iuV/N3lLl3njeieyVr/KQbgfGrOPmw/OTFkhbimVmxgrZPaIsZNYwPraw
w+zCSSRIJ6woLzYv99RX9z0asxsMJzm0EFFfoPRGa3c0TpcMZR97sPWfvHGKkWKEyQrT15j6LRTl
seHqOtcZ4t/x6Pd5Uc9pyNF1O3LP7JMT9rkNDBRwYhVVjH7IAJeeXhW3zgy1EWJ51lpsws5ozhqO
SrmqVNAwH0KRMhukife8gjKXEnBCA02oLBEdku4PSNyIzbjF4wtp0GjK4cgL68cEVrqGoELa4L5i
232AFVIi1mEF78K+L0OVet3P6j+N25sS7kEENebfZ7/4bWAw1xTWlROibowAqHTmDlUbd3N3ryt6
dMzvoL2MlBAtsCWU3vrdC5oGBkb5BJRp5irzGQbZJiUBSDep5pQYdeYNWo6jEl6P2eitrwbOp43g
XTlem6qtYL1BkdBvgZHXzcvDBY9euOFJFrFur8QrEYphez/0E5c+VHJnAz7yb4/7drnZIhNmDu02
ACgPTWsnLw419zVpM6d9F6EVc4zKXtVj9v2zhq8GqG0Jy0fT3wnKUdtfO3fJZCHicd37QFQXrGyU
HJra4FLxTLknyCnJYJ8Lk9cBxtUmSCv5ZbfA3xQ/WdR7d3h4Kcolrll5z2+dbAVg5T7YQwmflV42
b+cxtE5AeB6RMMuwmJbsJk3tvfZs/yqM2BWZ0wVjRimbHTSzoXsOmvkgmjpWduZ4atdxXIUakB/8
Q9fHW0yGA4Mlpdl66liITkQBZF0Qp/RRAGmMs5qb1n3rqh0QikPdhXnH+5PdUdAHFdi94whus+35
fWHuXK5QYFFc3WvvyWPXksduwa54527dY28dJ+jrckzwVuCVe6hgea422o/6Cvn8RMmAnJBJplu6
Jvyd+a5Esrfj5gv2FJ4IcAgw1asSEK4tMyDRj9XwjD6qxGsRfs3si08XFj5JsqQbeDCJVIic96FE
KmE8+UPiWG/bwF8rqDYwUtFrtsQd1l3pAhaCYQGONGtd8EuHpS13opJx+Bj4WUmjwMl8XH8u4rA4
URiAIMZui+YElBjyqIw7Av3fPDb1jS1Y2iRY/NzgMzrI+fUVfEO+7CTQEix3bF52FFkUXWAj1eKM
MHXqd+TgZtTDfgVrK4imGsWDIFzIqxcAF1FV3MmZRPdbp/KmQmajf5qaAHYPSIetRpro0SbHgM9Z
Kd7CiqbrRvbjjEguAgisms94GyLX/JQhRjbq5D1ezg0Y44Y6SJDcc9p9J3BTRhSWsgDCfJu8sm28
XwmFoIyZEDk3Xd/XAKEIRpXWDr/r2U08WNpd30TGq7PNfnVAV4Ac+R74b1NbKQHGM7B0UkcB920e
NfJex3bRx9UHk7M+jdUfxBFjvG6ASgE83MAaIBAriGNJSFSSu3VE5eGI4bQbWgSNLf+dwQPjITQA
lFV4tcnU9Finr3WpdsZD6g+2VQ9Nwhhx/7A1fF+1I9CUDjIZdiAjsPrDRNfzQYL6meqrcDvYlx4C
GjwWeN06GJNmUg/+iP8FK6mUxaXUIv6ebsyQtNnxFusNF1BqmIcU7E6UozoY4u5Ph9KHtjQaL7Xd
DNoQZtZxr/Hls2PFWkY9ONwSu3IIBQDx133lKQR88mqpU0/nPgzDEZh60V69zo82dnSrfSkRayRw
HufrYorDWF9oiC8OE1pmiOxE6wBZhYJvhPxDEeTz6BmJi2io9U7gA4/LMVzqJOzUDt5itJhLP1QI
oEKFDH4CUkVmhjLXLlCgh5xKk6vbFNX/NuvryLed4HNiwRacofCKBtNcWO2COeltpMXxls4WSdU0
Y1x83/AsK/NdqzD1+3GnyWfpjHg3NihTEoTHjvgJQ6+2ka3K3QbxlOHV8nJ3RhAFJkGPy7D252WD
/W8PcbtkiwbaUE3nVVwr88kqHQ9dGd1E3xC+vA5Qb1DVdSExfdfY2g8t3TKkvR3vvCgQheawTKfN
auKAvXkrTGd/STqkqJrr5O8teBmgDeJ2HdKl1cn8IhZYjRpP/3SSGDGG7tj7Z9IAQe7QgoOrbQZU
zkOASRop911PX9rxWnjTjqxWNLVPvffRa2S+8bPZ1aUBv4KIAfwRjeD62d+utvbSsolKrE5z802R
zl3MnrnLzkxFzGe8BOP87iLatdmgTpHbhZ0R1Hnjs0hoFRF2EtW+ti9D16cwdDbbgLBEXA+SIg6O
T4H77OXZwCN22ZYY/1F7hx7ybLk26DbHwfpwVBcjnOD0h8nHJA5Y5hYlFOWPO/1pwqcRa9QsH/rF
5I3zyYfHTX0toP2WGoOQ46YUslqgwVisbz7OMZimajdUx4Ef7NLPcHw9PPwydgBfCcCnpgAdAPqA
EACI/S1SH00I9vvB47QAeVRAIlxwL7qVSbmBOsAV8M6uA9Co84/N9sdB5tmlBrbxJ1N7l6ICW8ih
LhHoj2QgOq/W4nlCbroFaKed6aPDLHqTey2aSaif2/booW7NQQOH57tFGXenAGAFZADb5FvdnpHz
ut18MLP1Y8W8g3CGvYZt5sNjwNxV+lVeTIjHLFnIP5EAgR8NASdF6g+pLKQuEeoPlgQwtApW5HaQ
F0HMRW7I6ogfT4DHCNrjZJ374WnFJOOaOQE4iOvzYXlgpOaji1g+hCGDEVWbu9Fd8gIYzDaFN0kF
PWN4vbGnGsEn7axH8CFnA45GhnBv5NUE5plNQ1YgCOwis8lKsYPAOIcxDfuDV4OSCqyIO++cr5jT
Hnl9DpC63WT1MuFZYkWRNO1979y1/RNdv/TQ7cegh2ZiksFa4OT5sSqB3HSxNf32PSjOpUScdTjB
+wQJcF8sEjdRpH6JdOgYpo552/SrAd7Gds5bMX/faHjY3b7X5rp87jr62Lxt6jqiZq02AXKgn2vs
1LVt3yEBEzvDBLl3Oyz01Z8Y4iRzss3BQ7l9LhIvVxcc8U9HnDQUzNpqEuXcEkqwIm1ccYC7vXza
eJ86W9VFgVHvq729NBzqmI+e7hngf+NugBhUhiGE7fetm5NCocih1faAqgMEr7r1a8O6SMWLWa4h
SYzjJ4bIw+B06S3nFg6vLs71mP3mfYEwx3gY264+BcCwJz0+Nh74bnA6wYA0Se8juDctCWkuAROH
0mY4f6HaT97Jmo5hUL5ozPwe6iItXhEahHGj8npAhL8VuPoKTbtMV9ZC57aePKzewjrgDIi0XW/H
AWwJ6NlnCieuQxR7ZjRq1wVx6iVHOF0gItN36RhCqlvGrCxMXFdgJIoCw07wxFsvCm2ac1seHcje
TljvJv+NrhwDJN8tLDgvTn3y/PttwgbcQb7E8merIuOllbTBkx+C0Anem+F1Fv6zUev3DBAuvLQO
jV2Ej0f/6HYkhcAKjvfQT8dNMsjUbdyQZ1YhvDw9h8ep59eZ94Cq7gi4YePjpBnEr23Y28VjR66V
w3XUuM/F1jqRpzneSgx0EIP1b31D3+s25xvH4TH6tcDf7iFUuCiJTLwLim/aGwcBaMRh++FnHEWq
gvGosPtsShwnP+FBdWKtOHIKO/lW/q8C/WTw1hgafxya06SLvedNEcKEMaHQskFnQeiGuLnHfdhM
pl2FZUQfKNT80nlHI9zpb1QCf3wo55O95ZW+ruFTRR955qDhOvoHndji17p6YYqCXM224VU094G4
M0bG053syBFR9uUBBGrJ91OYjc/I8tb6TIpdbeXCRGNYx4NsItC4wv8cmu27lk62WpjsOM1G4sbO
BPYOmFDC/SoxM7TwFqeBIBMTmT/SoQe/GnZON2ZmFq9iWKMOsxOcO0i67H4J7iYIHNJ/3OR8tBaZ
l0O2oL5Pmzi3N46gNw8VAIJhFJ+hIZE3dNkET4ZKkjDHSbVFoD9ecF5JejM+uq3O1qVNBZz4Qff7
GsMGfMODDcNhQIclNwZrbXBvHls8GKD/CS0PFYWpiwbfqjVvhjHxV6D0a7N3i3dr+/VbBDe2FZ2x
j0fC36Su021kSTfAFEXoBbNVXfinSpVQ3NZ06WA5rjNEvbs1sD5Lhoxo+0DJPZ1OFOmcGhb32EH5
9AnU3Ffk6DERjGu0Zb5LHth8o9ZM7rEv4uxmqPVT6yRj8cc2b5jmUynYq9sNcel82F0VjfMnQdwN
tYDCTAb+Gtf1ZRLXFosAQY1iePC2ootY68RsRGyMYY3tl4++/vQrmvBmzp0etR50dInjW9jXRDiW
YI0P+64pg9px4zEI7so9TgHqnCAegQekerPgbOEgA4N3lxyrD1Z016rDwGLHoplwFtBX5723SxhN
kv+xBjRLWdyFpY6r5cuzDuHsIVT5wpl9nnC8zIRn2yJ/lvDCN+cV0zfwkjEereqHzU0a6GF3i2Rb
ApLmCvcb51UAjkocjnHCym00dPipMQ4ReWnZcyl/W8pjVVwl5LDaNVfAapFBl6S1TpfGj7gcsZs/
dD4SADYYtHGvVh47iFmpxkrtZos3JMf68RIsYe4X/KnzzAGnFu5Dl+3s+RToZyNwuAuygwNmuyV8
9eWv1+IaHIIKRzxBAx6brGi32EN3HSCr0QaGJk5EckF3YNYGrZJSbj2BxEAFQInEbcE6t4AK9edz
B4i/Z07y/7g6r+W4lSbrPhEiCh64bW/ZTSO6G4QoSvBAAaiCe/pZ4Dfxz/xz04fkESUS3Y3K3Ln3
Sixuh6F48CWOYullhwRsj6XHo+8Mp7joD9pIntncExSEyZXxx1LhtvH1aRYzaqbaK1mcZlkTMETt
Y9CqynYbB1sH4oFRFS99m/31kxnhAlsB1CF3/lv0+6T5yPyRvrrHQ2vjniPp0q0CeoOAkZFyxhtQ
DkqpVzdgyp3jTY9WEtNF1TRXO4zeJuvR8B3ITfWZbzzLvGAkw2/xpueXpWFgJP+hPK5dPh18KyQK
gtvRoBWsE7r6f5RRh9KSv8rQxhK+Il+kkfIiRx7d8Nuc1TrU6b5VeBiDUzfah0F2v/IKtQrzQabf
ilzsQfr+9Q27Wwfhcy0ZMhGGD0znlkbiVg+HmnLDiTLgIjjjy67Zw1zZiqm8ILyfTdd4yqzp2OHK
jBOc9wseDE2glua+1XvRDQ+1r49DcrO/a0TfQRS/fUYeXBavfhAtFbhlPtuxPuMIuDS6/TdWuwKa
STR7exk4x6Qj0eUORLQTjK6oPSkJGHlN+rPF7SzGqSdNH+GfuaQ7eEdbg67Iz/XkrMzW2kV1cApH
cwM2A/9I2G9SDKBmxzS2nI01hAH+lHoORv3HxhdL5KElK8/zkz3NLQdMUaHkNY8+x9pkI8kPX5HT
Mds0zwMCIbOFpzDHnDqB7iJ8Fi4J4FI/4RfZtla5F5QSNj5pw/XWFiK1YZnvaiaiwKFlGvOL79qr
OsetY4jfDAQ2ZeRvqD6PEu8Q00kSiI/DUKyIp92V2V58H1+WMI+67+goPgICJqvSgzrT1j1/90ge
sz7IiWoaqk2c0nAX9dbNvcdea5Am493AuRHdG6NfTRTMWJT65zwJP9oA4hNnejP8MgsH3Q1/lh62
afydaKoTXvy1KbYprWPjnEvmipXhXExLfY6lgQHlV0uxmWb2kagQtwB9wDpciGgLlYID+O84f2vD
OFIxEd/GlV9h9rEc8ih99ddJFt1bnSqrIzxzjgxiikAa2u6VDME2BnpGPIasyL8A+1IFr6qd5k2N
86jCH+2186rGHFT4/nrurVdMfhs7CjYjGV6GcP7d7PsNGcNVvh9oTaJawS+pD0mGcVYxas32shsO
mSqY6n0EcFvqFjE6JqzVVwa5gN2IZlFSCTAoGXhxVAM+pmY/dY9KJVdc0oDx+pXjMPelue5QW7Ba
RJ6PAYnoA7mOyGwOxjKEi41XbpoboiSeucydh13ePrjOfHZxneG8OHNBHshBbxTm/txYFam+xdGh
M/tdNPhnK423wAsOZoi/q+tXMRI9eshqyRQ4sAQck8PTAi9WeydpVbeojDftV8ALUuMMXEZFKO3Y
gur3qn41ButWqOVwR1YgkSXTYjvg32Lp2lNFbx4R7CnpDCuv3dSPTQsVzutXfjsfDRAVC5gs0xOs
ngoB4cNxPtKZQtSnFREbf+AlNafryjozZHj1KX7b3kebu+a+Syqwf5GqOrVu9MdyeBfXI5g4EqUG
ZnKro1SywQh1aDAY57ftpE62yveNNh7GiaqoKlGz5oNIQfdQK62GWGzhyGwckwtv0YWjXzTWzpdE
3ttmeEiDaWWP9tGIEXOCZJfTRWa7Si1wqBwNIfpOI70racqKPP5lFOG68WfcL3Jzb0LQRJjoAzWf
svk7x8A2gkpUtf0eZcee+dbkvDnGX4mQMuJgDKv3wJz2MRCCofme7L0NMMJMborzM5q6jQwx0Vkv
xmgeJmmj56ePMnYOvs5WPkwZbx3W0bGJNfkAOnB8dAQ2zd5ee0l2dPJySUSuHdgV7udcHUvR7xrN
fyHitN2XDJ+tzDhI111HVcJk/2EWT7F8ssbfQ4Uo5GwzIvDayTYTV3YwMXzZ3SPplr8+LLmKk4FS
Vo28SarfdWLT5bvPSTmcE8NdUT5e69TYDrbcT8GMHqbWtptdpr77giP4YQJOMQdz5Rg1AxjvYDAo
MakE/XBvGNexHmgHMIpwM5Ozehw1tYvHXd93XJQe8zKkwJ2GmEA8eMTBTz5apPXaBeuY2vracvMj
ck6fMH7ORHSb7qsuY0qpKr8yoM7t9oEbqus+C6OEKGRaxIgUHpU+ei/AsiW8NcsHzKG8GjDIy2K6
67l5burk6o72upsweZM5XeyMpC8GpVCW//Tota08zTOY9BGMoIwcRThk0btbTpqdQ6VWm+Wlzy3C
ObPrvCHu3j1Xp+c8EfF+7mlevVG8DqHzTXj1opLko+/i+i2Ix209+69V2ExrabjNQSQJ6q1qmV57
0z5qJ7TRqlstRqr4yTVCPya2FXBvxxXGS7Y15LMYmIzKZEsulNx0ztBDuZ+ayODadcr+avJklzNA
zMIjmpozK0ZVKD6qAFZind3DXqc7rOqM6bnNzRL8VTWj3o2MpfYYNaCwDI9RrjZjZEOHdNV3oI2I
ojEIn6IUa1IIrcHJKl5+pfNV5yI5ZSAzN4E2u02Q+v84hmE0mjHOjYTOhwi1LxZttRo79J023ueF
fEt4/8J9oA+cxNbCihACl/AoJ+ck3wpzPqno1biYCfKf8x1aDyqcGFi/k+cb6/FM5bNd7BdWLglv
TNuiQ0lmdlouFToeHv5CnJBkT7JbwHkZxgfLhwEAXs9wsm29gBzK7NhFb2ocd14ij4J6VnrHSvCK
Qfljks803j4vBK+oHyJ4e0Px4kDP0NawpHloFstXQlivTptlD82oiAlmzKuU/6dX3MK80RneCq+D
eoWyhgQRbgajwtaS3AdL0htquEnLHaFWp1QXB9Ls9r7vMyhcyah3IK5yjMMMe+uBIRcc6w2IOL0G
mACbxy69dTzRBY8E8dZ4UG3KS2bqXtHuYvu5wZIMgAt7I9r4iPPRwpVk3hORtSezGb/INbeHoW7R
00YSSRjWjBdIdVNtkqtIpc8cIxc0e5W9db1bZ+JdkEn1MuJ8mWKoKyR442Sj+j8zmlsJ13I59zNI
GybnX4i+Fs0TeFj8yON1KawQCwmunsKJoLhE0ACcYg3pJqIQ8rkv2AT3akdsfZeTjJAqYizTcahF
/wr60JZcY+/8smN1GBQnM/nO+alD6wrjrwafQ8Czlbm/DfJDmjFPUeOPEJvA2eRgyGp6IJtRL+Fl
GbswWfnuOCBDCJ4zL7BQj4cuPY3uZ1mpXV3rY+T+6fFkQ6tYy/CXmeGw9+Dm+YzvQOjGHPwSnf2w
YGYyb58NkGWL9djsiwpInU3zncpNMaCTMeczEMwD571yf2cOsyf1wAHbypdSvgWIRr3ojouPda5P
deQwvnusE8LGBrMeYqt1SBGL2yXtaSQBBzUH2+LXEd0l9S/ctyVDu9LONrn4HGBx9uZbjWhr5wIR
EvtK9OIBIivq955gocnh2HmoBjPtEnjaikhVyVUD0bpJq7Ml/9FCGBQHxGwmBJGItrn1bj7Hhe3n
YLGY6BOtRHquupPEhjOl+dodhnVB1v5xogdWF5GekTDc6Oah1Yt82iUq2o/OfqDT993P3nySfreC
DbZKJtKANVLDNrFBx0Y97ecxNKItRfw6DOS+7GCrcDo6SM/JN7LoulQX/A7c8FsyTOc8/U6yGpFO
Y3xhkvxZSlwA9S1qHpYBksGAA/tx0/yuS4IHTC9KRm6i2NokcU2jZ+6FHSFtdiOXxtIXcuCNp9eG
/x4i4er0XXJpRpc/w7NSY36uAWL1EOEw2S5OTH+iinibEaVd80F22bkmreX1KbZtFET5nkENA7Cj
olNG0AMRSprnuP9rRXd5j5jb9hx2g3UdBXUkI6RpXBtEKtzzQFJA0aPL+clQeLcTYGft2Y9eLMwi
Pvf7KscnV7yUWX/KadET+TwN5NX/zOTURuveJN9NeuowOeEzyofrFP6NerTVWK5KB9jNsAXCs7IH
d8WcYufisp0OHubJCqPx37BrlxnwseBN3NKZG67aeeE/r+DuMiNygh50vb8ioTEkQgaKtKeFb6pT
5nQr0/klyINxnJGPO0HCTKJzmv2qYOG4tKE5bFj5Dyfoqgpomw61g7GmQDDamUBTomJcl9y6zVON
5JZE+9nFoewYx5FbiRaPRrP1Ddw05s2mZekCsBTbun03Y+88FH9iqlkNBSSqX8fhLLxdMO1F2m2X
l87MlD2jBRKN2Hjy90gSBDTfuMhxpxBlM47NFf6+qdqV1nub/+OgXVkuoFvulnZa057wasg68sGU
duZalkc7f5m9v11/iItPF8Nn800cdlOHa/ynXulsjOgXRAHEgKYVB7+HaOnPBKaRCzog1/egfvIn
0R3Mjq6kbfo/0yDjTW2Z3tGc4GD5QWpuama1jV/RbNEJ7VxijkRjMmPTLu45Q9WPOYM+RJa/tnA+
vJmQHYxAzVjCjZ5D9zbQJPlm6rwaabiRA1q71cTjemim78Qtyaz3dFIkZd9bQKIkGGoGAlog1TA1
rwMUZL/cj2PwwGjb/aXVpwWaelsVVrkZiIsXgfFIoDZ+coo/YdQXDNC4VRmOIqnkWRBZqv5fKac3
r+D0xB7GM/i48HTt1HvuojbYJ9rbeXH3YTJY/SobaBolnYLDOIvGUqK5aW74RiLMbWIN8a4Uaz3g
mgGQ1Nwm/Uvwtnf4QWwfGGn0aKa8GbBPhPw7jCsQbi0m0qQuU/E15uIAi7KCuhRO2D0ZMAX/gmzv
i/tUwx4jRORV86m1/kVqyZXW+3n4p/xDO7w0xiUovh0je4Q1u8YT7VPMv+YDVleIarbeahshDivN
ACvH12rlOU8dRpKYmFJSNPiNr9X4GvbOQxh+GuR2jP5nsLgcjrAZ0JGdbZ4Ml9bht0nKUz5iP8HH
PdzhdVUbi0ZWpeKjaK2HuWR+rlp65jkK167bSKyxC5WL9H/QeWsPxnNhBOY3cuveAYpx6ft1FiXz
vUm7Y2JQ8pR+xvnolckurl33DKFd7jn535Sx6WBA3FxtZ8B1eHLizjtkuRHuqZRjckuXtMof0p77
HT4iDj9zYGKVe8+FovTyocHXBjl0S8rxGDa8QVRJv2I1hE3nISNcI/x7YWSXiDGnnLg5814wVxZa
466xp3UxdCMc2fg1kH19tXSbbPs8GFZ6Li6BrZEuGI0/Rc4DA6yntFA+ubhu2NiLY2su8ZTWg+Ws
DOXdAKGhfjSg3tLUw1d4Akc9boYBdsZiO+7GSV6LGfs59uhD0uRfoYVBgYLY3FPTHUO/m3mmNro2
XhK8wkF+a+OyXrt0ZdvMUEyYyk+TPDFN5tfkihH5Nd8YnTvvu7xhnJ0Xf5FwFj8OtkzetgxU+IG4
GoR8zNc6dQdeQ3d+uZRqL4CRpNJdG3G+ty3mGU9j4EuN+lQy9lw1XE6a7smlYjT3UeIzmqkQJNLk
IMNKrdImCSDawVWaO3h4MWC9ERAYkhNy8pL8MpRcuhMqxVhAWKGj7mD0QhhKk+KZIMYBvwR1BMbP
ucGaUJcc/a1Zf1QqO5IMPMUOJ1+c9Pdp9OyL7xVcSLk1YlAWuirx0efsIUDZqHw80nPMZJqzz0yx
O4wgMyUcu/PP504jHOSI/Hkac6aDy0NeGB3d+vLhzxd/HgrXn06ZNSjGksuHP19UjcEoxe5vYROG
J5qPwWX9AB9O2G2qVWwSYfTqrIUyFVPJ1Mw0O1EJuDM8jH40/+fh52v/8+nP//0/X/v5v0oN//vb
ZDUnp6A91TYvwbXH5T9NfYSZxewylgcY6Bq+re4hiKx9n1LwreRo12ejEdl/fyhKH293KFp1DABy
6DmWZ5yHNdzG5X+Y3F4FaYWgmE6GJJlNnpxlAf956IGwZEOPN9giptNOnn/6+Uj+v4/+8ynUqaON
Iw9Yd3mGbf7fD+w5yddWEEMkNJz87GK5Qph1z0zU5j3W6Kia1BkMP/HC5QEwMbnM5eH/fC1qDMiM
ZY+Wnvkctco//3xEH48MlU9oEugZkLQ92K2Vbe0oEeDiZfoD2Clg5CpR6qILmEWyjqpdbcnsgAB6
T7TrnIMxTwFv2KnL7BVChpHZ/9/nyRjP5+Ttf/7Az3f9/FFd8S4B71xtZzEaFzTc/37QkNrOf7XP
oCkSUCmXh2EBO/yvz22uAfNRjXDgkF/Yj5H4razWOrtuRawm8BsMrYX7PPfBm1QKPwN9ieU8wmk1
H6IE/cPI2ofe9rezmXWPjq3SE2PbTwAO5B1rHOoYW4L9oGhA3HYsQCAQWtVWeGJ/Bw5lMjrbYcSR
5ZhZcvEy6zcGHXfXOQK0ka0QWlEwzz8PBDw7VCAD64OWzXlMy4APoUtYugrV1lhHfmtD7+2+8hwG
XAaTJcAr0UW1sZVx/CuOnIYhXN6ffQZcCFbU8VUwXIHTGNsEhXGVpWT8hOzP8PL6h8YQT3PviUPp
z8cSvOmx62D8ej41WojRVHoTSeQcOc4EglBX9t71Zgxjomm3LGHwGR3rWxY59TEdXrwkMF5j/N5A
NmHOzG6ytyw6Nrzm0dEPU4y+0LJ75stbew53pjFu4G2Io1Ol9GY2vZUyrFuck+4TAm7HnBjJyaLr
Xc0QT47BpHaqEcssI32qQmSzblbFpY4bqrGyuy+4QNgfuh+Sbeqi0qcmnsagQCZr2u6WFLC2+afd
LiL8EAn3XEmyCEM6v1QTscEpYjLlqv7FM4izYE35+YNTg4xu0mweKwu3i10rb+8WaK19iKIzEUoK
6Ge2fZOylmOo1W50AFGlLRgcidb0OGDcopovP1qR6a0JP2yXlJSgmW14h9KrxL0yKE79Zi735H/m
ewi5gpRtj0Sv5g8RzsOjRxLSx9OWWzDvLbxpyZz9g8KJrdo083stxbWfpf3Gc2Ft61L60FsYTTqm
jPeUtHpjeQrLWJG/5PXYYeVcvKZR/A+Qo3u2sApH5RFxCP0fEMI1sycDA/b46kJ83nVFP32m5GN8
oDn3WOVPU1AGTyYKkUwNn1mC9p+UZfd7C+FIcrGT0fJYsdJ4jz7OW3pDu9z9z9eabFGlLRcnlR71
TXcCI6RQ935mfk/uHZYG0sj956ErYXHl/JOWLWYyZ35y82brEllLarSmY+0qLlNnxmJfyrC9jKmd
70zVIms7Kj6XphGfkcghnNndyDAexcbnIFQJWwm8+EKFLWzWXXgOg+k0XLpUJDVrivdu6Msrzhl5
bWKqiFqyhEMXLaoKhfauU6O18q2yfmhUUJGActu9t0hqXdvU1yhqcPP6GkOMS3wlRizfSK3HCwV/
erSz4qqWV2MOwOQ295g/TB3gVVS2ataejr/sHN0sDrV5JjZJEHW0mM9WxrVXZncxCIaPjhYXrRwe
LC0YE2qkmeDqcaScCzP174nJ1DTC7HfosKiHBAof8yIRa9ma5HKXv6sprWDjOs5dNT2SUeW0jxbw
0DsoabMHqztoRxzV5I/vPr0Tk1Sft8svF27fNegiIjwUgF6m/bvvud1T7kdvBUZ0JlOMe/g3RLDA
AI3EOKdNRlRIBxZK6hxfM52a2IoZ8zbZw6gTce67p64t0InKMHiISb6eWXjQnfMRAhyR2mg7CdE/
FHXTP4xm/OjB18GSiSujnJLowc6bYGtREW4CE26+gXOH1QrJmoii9xjb4atUU8jZR1tn9Z71qxuG
fusER9Fzb8aLPhyZkTzZmqApMLBrHSproR+3q6nJCvxF00uPFf9SuIgfmba3yVzOv1nJ8gLwBv9r
JpqzkZbZS9gSsEEy4WnPf1ErlduIKuJoibzfmDZOlMYor5IB6r1ihOrHL0GYQlnBQEsktXT3usE9
93OTioBxE3DLsDIk1pPXdM5BBQMtMLY/TZaQrKHfTsO5KXm29Qgf0HVAmBfCZ/kBziG3JUjoTHUC
j6jjxRUk+YwczAysj5VzyjEkmFn6n9eXT4rHsAZ9QnnEgTmMyVUZl86Na74lxQc4Ro38GOZM3GwX
22bVP4uIGbBQDP29xr81yWRcf15QYY4cJups3LhpnB4oz49DH+Znjq9uCw/Ue0/x0i/GKXnouHHd
WtM09lVQ4xwezAKCbxLfvOe4No0bOGs8jynIfVM2fLp8ja0e2DYtog+s3LBXpsfx2du2/6CWB1a2
YJBNZ/Gfd/TUO9egtuaj0pjox/rh5w03D4wxs5K/NugVQRCju0iDwi7uwwQLQYjU4yRWdzOH0jy0
vDhXDMLIA4n+NQLXdaOBsW4ACqgGqhLJovH2XuGkDypSKf7SNPvPR51yUXI1Zkhk/208RkxL2bgQ
bEIjf7OnzsQpZtmbwPWsI9DUTZy01npUghRgT0h9HPv3Ucf1dUgxswWoaLkNEoT0TLpMWPKHUfXN
JpbB3s6gQ0XcY+5qCv51iZ8tGwKiMyiLXmTRbpLT3zBhr4/Z2bsoEv7as9Nyk85soin93NkKg11J
eJEPjMDuNmNOXISCdHtU4qKOIwagAxH7sSYsxbL4c+Mirtiefs/krver5J+wGhw+MrV/9WXAgYKi
O5GDc1WUHchrZ6fCxazc5S5hLY7+sMOQEGHP3YMD2k3lcBstGHxVd8S8S6EzuXciUU+Nng9dEq0H
04KHJej6pAqf5jR+KWA6jPsBq/QpjT4dtwyfXRMmnNUW2bpu2CaFT1PbLZ7GMolOXqTZ9EQGrXJS
wV1lvs1tu+tzO0cskzlQWfexrEHrBRWdH96twTlUC/a/SuD8lYywSnvJBYzGWzmqK/2nvorFTNIE
BHUMan5viG4VV9pn6eO67y/TGFibNHNghQbBzZH05CJI1WkAAndCyLBzTrhGHMsx5z7c3hGDAZso
cujABTx8fmvpFzfdV5QZ+R/wM/FZzjXLy3TFqKx8BXqBCFdsJZ2xF1QCb3CXrfM2/m1lBcSvBh+B
V0XnsLesgxEsx8781cfZUQgUSWHMzUXbw5sZ4z6T5nw1m+Ez8Om2FDjpLnLwr8MnXNuCJUGZcppj
IxgNOlhuc5CGZDvdpyr1QkZMg7Euff/Kar1+a6aedZpqwMxMlBAb8ksYBs/gIDfhOP+1UqR3tAbM
XokGEGjUKfuF3iYPUglmBTY+ic45x5N9FoQPOu6Rj3Y9PHRO111ix3yIq7B9HYoe60bJrz7JxzCY
/RX3O/cWK+S8uapR4XGOnQqMppzW7MNjFgY7FDiAl1q7DioAOiNwcoelCow5Fjetl2y0G34kFtiW
KW8voZs0DxEKOsYMa1uZGsGFtQxB3D62oM8+RJfurUA9F4l1k20LsLvsTgahP5LY1rwRocuPO2Q3
yjUorx3KjRbDqTIF5JMSrMTgzi9jMVTPPlnGC1Xbq7aTx5/y76foi0yVn4zA+gpsif1k8Chga7Yr
ufQ1FdR6vQQNhB8V+8mcUtwCeNLdVONIrTn2gowBVllfR2yDjKnUOoPwbnkwsBi3duu5+BKqefUS
wAORv2xhAeE39o9R1vX3gEVYqSXrgy7GiecnJFRDF9oLD97LNP0WybINR4xfWATI/QMEXfcyalmF
1ixiNek0CWBo4OfGV6up4InYBA6Y7G76Y07spdJt+cQF1+j6TKuccAi2HU9s62T4wokRsinF//Jr
xz2L8XsOXCxY00mxMWNPcPvDFLEFnku6V6Fd4ujTWWfDh6qMmG14GQazydpPY831thyCsUP714DF
wNJBtkoEHabH5HF28XOlOFGXhR6gUhGtwPD0z6Ofz3tDIy1n+k5QGGyxWb7DG/xnOr69KtgWtCkt
xK1SYLyH/GpHFc78mdmcxl0ccMfdhMrER87L7wwFxGbErOzsraOJ2KqsaTYVyvt3ON2rrvhTW8VB
swCGmp0n1SjdbF26ZrttMwZdbDoz1ljId8JqBQh/CW8fMTGBR+SNTbUGo/Zp+VOxc7KPkKEqKyQ6
LAG6uYaliTFHse+g0jT/nfEi84EhXVa8a1e/JqDtEjbqrR3Xeu5mk/lyt0UtFXWh3kULWxE+6UUR
9g4tjkFB4QlXBHqrK4u929j6PAFO0CZoECfaJnnRblXj7kAUp1sbd4ryq8dZVx+JyxCdPQFLrInB
dYAmT46SGyD0DXhw6WlSGXsgVlFb/4N3yW68rHFWwgQzEMZ/7bx8TydAFEFCOAoV/5BoFlvJECoP
u3j+OYM1rvucGLxjmH9rL0FmHsbfpm/8qoYKM3jFvGaikvGs5GIvHMlwcB6gLFAW1PW307073jBi
LW++mpDiPZo4wQ2z/ZwiSh2z87aernGF4SuSNhVx3wvcGYhgUdGtPSu4KEbE9cS6GCzeZJHnaDea
/UNVglxqVvWL4dGha8H8pereaXiI6kycn779BGIj2jy6Vfa7LRqSvnGBws8NPvKG9zhZQofa/xvX
o72P2VxkZqTPBF0kPBDzyUz/5LH3onxv7/Tz68RePhwZpY2ywJDQZJFCwwIhP883yuuNU54lv4zc
Z2ypMiqY+rerYfy3Nba3MXBvS7TIjKyd64xiVUXtY2a5SHVZs0/TjptLgMoaLuiIrpqYoJhi10qC
9AMbOVdMFo6+JG4TFLgPxsR+dViXuPLccZN7f9q89E/hMvadJXNZ2v0AmAEbkbZO17xmVKNbaBj7
uorP0Thu2jzaDCl3htTGSQhwJrWB4VcMgF1pFztqKubMHnKuPxHDs8jomznxxm5oWCYC93T0zzHG
wT6YoSJECu2tDy+ozgR7J7Fjj9gv2RCSb5OC82bgHwy8Gd7DlGFLoW8povaPs7g5rd/K7EtCjf5n
bmPq8ZEGRlagmgoxQ/KjlVH6PvbqZeLoBPziHYJENNtY+/ua2xaLF1nLgMxRMtp2qvKee/61xhJb
0fSL7K6DBT5Z81xnFV1bKePvouVNon1JdENcGlIA4DmKE1tiMbRH/iEyn+DSCKDQnGgAIisHwUBW
z0OLY8Oo1tr0xcFM4N2Pf9j6iHk5xdpO97muKizn3ObwsJrN77DDcmZKAMjldKqE2GdVlb6keEYH
mjCuJOz6alnuFpWcLpxKoHr6V5Dm4TFBXeJtzHBWlHg4YIslwLDBnYBPOaN9QUptss2YF7+cqj1g
VP0U4mlQ8llWFZgEu3XWgbbX+MqXC4MzsZ2mU19z/4ki5yAaFkpq1jAwJWgfnSz5CPJQrFwOqVXX
VeeiBRlcsgqoyr2tbQNncafxkeWa3JyiHnczoDXq0XbvZ8WBqgodmPO77USzUyMXqWFlkRjVVgg4
S0ZIus/Pn6uUhXcYl2Bd9jmda1gcy9AhCug9SYl7JMi6v2k0rfSSJiQyhkdRohVmxE1d2wQ72T0O
vAWiqiWbkTd/Cojvu9bR0CGiZ6YsZMPGa44uvtGaSUozNFckp8eMyMOhXa4fO2gAzLE3apWE2Yll
O++z6b0kgXvJlYHPYdT/mrKNNp7Zw0yp/uRL6s92fHZIEiBeCdt5syxAo9VUJRAdrG+tijvWOYWw
CNtuSuKH3EbYq+fsZktRrpPY3Rmx98YPOTMhzN6LCYwrWRo4f858BeyHXhaYqIa8AfazNDd+S4CV
1C876JiDwuYa2hT3Z5bgCHW9DV30Wi4VHhCfBgcL7KnUnMy1BhsxeZC9bIfaofbx4bBGC20ES4I0
ih+AtsQ+Re7AEG99KGGwxiYv5Lbxjxzqx0La7dnImV3BPZir4iJ5OQW2NxzyUV9CblIWhjin8t/N
SJ+5NZ91HP6bPAZyIBFxuUGPmiznGaUN0GFic3Lnn/Os231cqoei9d9yvwbdUu2z+is25JX36mfz
g+hBm6xI2RBoKnmZSXEOYotVDmyui4d7FbE1M6HeY7LpUi4S5uE3J3vsM0RxcVCRltEgfxpoYF3u
rWd/AA0kOV0BKHwSg0Me6c3qZtjen6GTv3t4ywET0p1dYaCunZufxcOpLI+1GxCCad8mxqs8gd7v
zOcpt2an24xarCeD+nptcGJQExT2wwBNZh7MfY40QRPILlt+cwQRD2S6dvqXuZO/8PiUm6qj/E8W
om7ISqNTx6lOYfaJ9wxoR+wAPUA2OrNFbF5xAV5wqYdlFt5LyLv1QIptCCRMQ8t/wjCMkQSnBTsF
p7eQqLPLjb5Qt8GyX72Y39+kNI4MBnOzBjiY8w6nT5lwMRvYrbBgME57mjqb1IQBcllI8e1f3Lnl
DlywejCDRK8LODqbuXCaM0XSWzsyjIcHs6191jDQK8qMdcLw4cPVAHiFFbkIuTahs7w7s2HrayYw
pqAPM3nOSdQkFP8z26S28VL1PpVGy73AZzWfYTWYsf+LvfPYkV1Lr/SrCDVuXtDtTe5BTSIYPjIj
0psJkeYkvfec6yn0Ot3vpY9XAtQS1BBKgNTdwAEKt6R76qSJCG6z/rW+lVOJEo+0psiFGQ2IJcR1
l3A7AoY42bDDwIbt50HdG0stgNQgPw+NCPlmKLpF28Awq3CKNhjjalTrBO10bUr+ctOrfWX5AFvA
bFMcSBd2675kxt3g0HeL1CBXukrw7tYv7kLxMXv/uWm6967CYiBb1FeKSmlX3Bup9dBY43zXpQl5
J4O/PbUZ5nh7pJCt7dYCGrM0b+soOfk+XG+/pTSDOcylDGDGj4OOmaROv4yBsuDMDTaDm76wZ/BB
DhQl1trIh7GWJyRKiuuUvJhVd2M1zyKxDMh6vaeoWgIdkW2DPnon6sWx36AEA8GB4k7nplvcvkU0
1ltopw9tASZJpRZWTx9VfGr0cwNA0ccEs6OUBm9aZrzHMyN5yzEPWc9i3pXGgYeQZSU2134ov8tw
4Z3DWuEUwmLdgr8PIpCVJYpV6hJe9mVNwszXeIVFT8JB1LSJWuzVkO7vmdsRA1JEo7S0eOwKnxuB
hR4Jy5/W0+ArQxbkTAnphPnHYzWal8JCrtYJKttzYmxndHRUvnLnmmjEetxOJJr6escKu6W5UW01
HIh6R4hfs5lP++OQ3DR5dtMsZYGyycpLPHK2Eg0mbDcqxT5GoUoDdvawplq3BhplRCR/wIpv6RfV
936FLN8xUZ3t7iMuEmBVdxXpuDVnF0LWFgnGgDr3pZmau19C99VHDoH4xijCVWEivxYzGLtiAO2g
fNNLHQaSeYI6Y2SMP8YMRoU/b+sseE5xKyTLdN3Pu7uMTTpIvTLDAwdvjAH7KfNVsml6PKhGmD7m
Lrc2DKnYlIh1A2p05v4UGgRQfAcOoy7za5to33pWauRGnJGigfJu1opzOxjvHTLauvCjaRUr4/rn
/wcpsPDyFB5pwEzBcxilrJpoSPcBS6Zv6bTUOxi3GkoRV0EasKTTRKb7w9ak+nVdpozEqW/9aZth
qTwZ7hsc9VUU/oCexOpmuvNCftzjt+mfOrOke2vM91Jh+IkF8TazxNMURna31SXOWT2/dhF2pkDH
rzbF8XYmjgloGypgb7iHYNmuIp13rgvISOX2sC369taI+iOeyENPddE1msafipsp5wJr7Zh0pyUN
2QHfx51dOuNpSoiMiRb+tgWdFlMklqCIjWn5eMBuKcHaLJydguOelbbvUdeOWw06QG2DRm+T/iea
85fet7ONpW1abgg8psPsdcThSpNz/WADqrRTzB4xZh7l3zAqYvzgRotHmwQEy2Lf/tL14DmD+HRu
5vw9LZOJc1N7544yOck6P/tuhdUO4mCU1NkNU7KXSi+GtaDg2ku1lW8hpXJ+waFTW/POlrwacaa9
cNSczrlLxbmYuYW6ocY0hUeusCb6F2V85VA5pqjD0+gbnMbycVf22Z5j9ElrIT5os07Ng2xDjy9m
Ye4jHSr2rRHuC+SgBkYMzz5Ipjkad3HEFxYWBamWQ+4272h/xmZZZnaythQfs7DNgg0aCx+R7Njr
DtJMKDzZwekQE7+LBJBQd0AHfdJYmTPYePkmrPGV1eAz0b9KnstQ10KWXX4PPa8f/LZih8sLrkgY
/MJyDq96SjJlJiIeYHRil49YVYkOZEPtss2NW0Dkw2GK4AzN48/ExHMFKN/dSuYPJ92geSAWwQ0+
WyA58cug6EhKQKcDfiA/XgXQgsh3VA1s+NrmjF1BC2S4hnOsj3YdcY+GZIwX0WO8UmE4nkuDDz9/
dh8OOI9gcSSwbvnRB2yTOccqC9NHTXNgTorHSsqMvx8TNqyCK1fCaG/L6lEWhsVMjGrakaW5m5xb
Om2uWYqhxWbcB8aDqyq1Hl4XxCkKSXGoq/cyftcrqoFKrnpqVi72AvNzKsSn7fN7NDlElyFciIki
2Vi28T6K5L7JxVJq1j3VkkT5nEOJLYFY4B9i5UYRSVLsc0p9uBRzxrN5K5PkC//9s+bLLQVs7xN3
i/VoupfBLyCKjCRDpzznkdNxLzTVcJxM2IlGjyEr7x7TrlzHRcugELP6dmrm7mm0G3DOxXQgM3OD
ZR9Df1e0mySf5brNsfeiPK8SWoZXPrjBrenDLuFzTy+KXAtM84ODxh4FxOqbIgY5yOWqJ7SwSSHn
m3HX71JGg2uriTOuwPViTlr+Fy4ZyyS4N3qdrRUnqLNItm59Ylw1rggOsqon2CbNFtpTa/yUdYTP
NfXfaYg4zxUZAwCcX8QVMJbCb9W7N2YQHjYFaMd6Z2yGRH5O6fiAoYdsZLWtGiyt5vSQMsf3HO1O
0UpoIZGmPmJvTs0OVpmyWMvIAH2Xwspr+v6Q+b44BZzTcz+yj3THL86sltQAVuw5475s1DQdUwfN
XA82JJMZFVGqoyOa9lOrsQT1x3lwOexrYtiYu2igKcCvEndfYcjX4zzeKT1+Ry8uIUHAsW1F/+2U
YDUkoT59oGoYCri/6iFojBkctizHbF8RKcJOzq+Eko//vYqKHyf1KZgSVB44Q/JcYUIespqNOgec
hB9nE1GToFqgQoOrEHrba1IQGZwFk0FZILJoSNeyJNlo8sZrytgPhgvDDUscb5ip85YkMiHGmnDB
wH34EREX4Q56TUMHzam2L3puvvQ1Zs6qMnkpHFWvsFoHKMjzpm4MSV4qL7C4EjqYcFZy7jIKTpDJ
OkKXXklfcNSjh47bNPqQT1o4DHGNmQEmGc1dYvGh8Z2mxVMFSyw3tfjUmaAFSPrwLmQNDpHxJHEz
rmx7fEvzhByMnbxKu6oPdhN86BHJSo2bcNdsCh0WTt2W/d4U+q0/ORS91Y+GiSTN6BCAQnDTcd0l
ZJR/l3UwAsRy36xMfRSJAG1bXnQ3fuxCXNCJVuUglNI1Z8hdY4HeGqB1MFZiKi/YVnn+eTR0UkSE
Kxl4Dtte1qSH3IRUTBljYEAN0rHDlIlGcBdgr+uARASFfLBb8sv9oHHq44qtmBITVOtZ72oLbsJ4
od1HLPzvOy0hiZXgFDZs+7luK5c3lbroMP3U/F9pInEbOQYBAlRKIIGkf2vdAeHYk1gJ8WQFfXGi
7uwnkv1X22M4DMuxWztFuWWiiCta7RqIm1Kz35kAfgQ0pfKxg3QOzDhzsMUGxGNyn6NoU31qUXfU
rEId8PNcZFCXJ7pRebes/k7rifG1GjIt5dWueYpHKHMqiD6JMD3PZqSRQ9KwsztvuMm4aU7VIWPl
QFu1seYyZaHiNF/3YwoZq39Wb/1g/5LSZF/qXU5XCCLpKD98jvDrHn9PMoPiJV1h4V/0d4k+h+sy
ZzQ0YJsm9kUxXcODW9Y9GpVjr9qQWg5WpacsWwjsh5SHwO8Jms9WcIOnZ8sbIXaYD4jc6RMLGImH
H6gZcAu7kRljZj3EtCKqDGnfcRHWDeGSJa3fx5S8/CB0wzMgs0h+hcYoyD7GwNyUDeZM/ORqsrzW
N9ai6U4p18fdPPmPnesap7bbj/AOj41ZbkFBhQfRjl9BLWOGaspBeKHbxwn7B1z1uMSG5JyyMk8q
rnfVYFySThHBK3Fn1nhz1zIZjhrosrZ96Gpq3EYyj7YtFGOSNRTwVYyBCCfLFS3pQCkEIL0K8nen
N0s+FGZdlA5PqiY72GrDc4r6A49NXWyp3yU23J3adz9ZldGCrRljzMTm1WgdhqVg1Dy/9NqGj83s
QxkokZE4OhKguwBInT4suPpe3NEHGjVw7XONphjm9u2eYwe6gGmHnqXyz7zkC4Tpc8W8lIEmFq0o
qted1oLM8as99MQEdHlyjHpCnglamBXRAO731a8WkXgYjF+DBleNjh3ESY25dcN+QjVY6Zk1n/Fx
hjZBxETOXMpEJDdVjSRfE5UcmKIv4p5RAeMbUayKcdq6KZjMpudIAVt9w5TuXLqssJ280fgdV1at
iMwF405kRbEZspGGP05aUY9xPo9a8HuD/p7JEVg/CAwb01iOsjOgpwCAq1wvHt1dPYPTKbhgbPJY
ex4mFq1ZwsEgfgP5Ac3NxWpRtCC+hjl7meddnBS/2sE5mgHfLRXWbgJlxTdCfqVdCNgIoyxtZlLW
+gdaok908SnoS1xgA10e9GC6y0d4IwamnZUDuLTQ8xfOHvpmdEkg4ejIsNq3/Rwym3cZKQqm781T
G1UPNXYi4BWAnNoJhayzHrhf7TrLAAJfZQs/Ij9x3UBUoVxO4/aDrEESasR0BWPl7M/zIytNs0om
ugNiVvQmkjpDnuVinJBEMGW6XdqO16IWh55D+Nr23aUBB5uTbRZ36XByJrDaMrroMWGOfn4twreR
GiW7xyVn6tyS85zyz8a2biJUUw5YIPxz4iyC6gXNYgQzRkzfmdNvFbMenpvE3SwfjpKsDJOsDCfF
ON6ExZvODrm2mTix71evJupOKckJFvH0HKVdS/0TK8tgF3D611EISj8ev/kpzmnkXJYQ8DA2ZyDc
T1UbwHaqN0mk+v2cayRB0bRTG2DzHAxvTq2oXJL7KXfIZSHWlr5TgLXVr7W69KECGhQ1z6ELV1Q9
5OHwmUDX35avNK3iNGsB8jqlvDXT8JVDJ4VkZk3nkP3KCmrgiRyuc6tdNdChmF2QnatbHsKTM4o9
FvYOI6AkZKOYzA95/F0apJ3xWQSLjKBV4zY0uGrPFpYjQ6EjmSb0VAeQn6FbH4zMPI06aJbhfG8t
bNbkc0Rz3TU5XYL5QAKuD1FMc7VITMM+6ioLuNaOSxOULFO6u0oIcL4tiOLZzGdPLpPGVns20lKR
nkEJCpoiPGjlU5qOoMmh9pocmThEQRmxGMowxdnpNKdyVmYl0R0bDdBoTwbzRUq0sZ0PQbqe6I9U
QXofZOInm08lmRTFhzxCmVzXoXKBAUFWlwMKbYi8wwmbbF9FJ2yaqXNjtN2JaOlyUQe4iIp/cl37
RZ95xJO86jex/NJsUH5KVLeDYZDQCLrH0EIvKPv8GQM80SafNWZGbV3Vme/pEs3EQY5kADAwg3KY
0gywqeGjfdgJ8yX8B59uwLFJuONjinRE2WAfwy5AkRcGqj7HrMTr6CTzeLPr6spQAiOBa39n0ji7
o3K3aDxkLGoSzw3QBfrqvLkSHzIgm0gE1yTAymWJIdSUIEpYRKGiHDjSSGUywjUtquHMv9dYslfD
XtOmX6FVv8Sh2HGxuR9pDilNn2ysfeXJ7vFWoZCGLvC2UCCDEx90/c5joNNjXOXJM8x9IHiQHMSS
HKh5EGVyldIttaOuxIV9anlj1l+txKyuWkfO0Q7rQ8aMU2ZNR89tf2tUbbSpCi7Cw+AfXFF+jYwI
tImRVRw6mII7Qo9pfykIZnF5H8EH5JrH+YXflO64g26j90CmOXB69EyF4uw05hduOsmLxHpAhcGm
mZmmA1PUvCKPv8JRu8uL9CG2+5fZxzaAJvxVKJOKOg5mZSv2+C6+4lolB6zsm5SsnWnVrUeYqNkr
KTfmCMSrDD9oBXLgzeRnAUaVDJ3vYoUkuW4Qc4SaP62ylvRKUwGaVlj5GWTdBPqsHTtbe8KU8xlC
q9wEQ/86RSMzgPBJB3y77jLSGcbDPCEUCEwec5KBgG6RBAbktnl0kPjSFNgf9tmkTF78hCN6jbmW
9iXjzawnFKH8nf3dcb7zsX6yao7qmk9lSdxcS607tgkXkGLM32PKlL3MeHPHOOGRZMCf1KG1qUR0
31svhZ7u5ypKzpjy152/MYhAU+3Z7NsGdL42fPSW8ZbX7cVO7OfG4CDZR9YRqzWk0MIbiaByb/8g
Mv1g1Lh9mt4EIyrijVXgmTWYJTiy4yJp6LeMCXrPRHPZRLywemcXGCvyS82Wq43589SK8ugM/B9o
Q0eDdvWowv/dBXDxZ+FfY0F8PACoRJQPQqYxJg+d7jJLRdoc2ydfIZ1KB++xSpPXqqC7Ii4rDmJb
Re4vJP9dbrsaNg7xFpJl08KUgAzcp9FZRjjYyQCxQNYjVAg4JFtxcfOeSfsSyjArE9ikXbwqG+Fj
ml4CAYrTLMITQJic72dXG7O7SoeGo44hgiBm7cU+oBjXMLjJTwGx3G7ZQRG/hpBke2Nu1CSfaU2B
mxshGmWvWB6rba/znVBFcK/jHOX5sSV/LBuqj6fkVmWqWpnZdNtjAfMolETENT4xNGYnUxF0qZHd
+XjC6rDENkyIvfu5vOhR+uw8oAmqPVhTCMgx5kWqo9xiuJRje51TWW5djuQW+x3Hy5novyYOVsZY
t4ovQ70cbqbgsbeSXdv31q2A0yRNQthuxx6vh/jkRFQfjCr+MYpk3zTP1KS/O2EbQtnqrsU/VRx6
tnLeSovlpsKq6aVhuwjHJW+wpfa+afz4AyMgkyZaY4jRtjIoSAFecYx1W9mJBwD0z2UHhwlMtJdL
Lld5pW36qHuXSYagMozntk3zbd61pje3GJIdygBBYLiucD1lWK+loXkdRzUPk+FTrKPSmtQ/eVqJ
2bXrJwhwA+4t7J/EbpycdHX2HTOl9yLXMbc2DqZkseIZ2fRNFQoHj3Z87KKZ1w4RYYWF85SaYl6A
riSWFzSYA1Js0ktjBW1eGk+Riw8OaVv3LAf12ZwYWIJNWLqDtEMLBx0bwoZg3WdAlVTkO2/ChqbY
u2gJvftMa6jalZLRYwE960juOS8oacbRUMNFaZ7LQtFlSShNC7rIcxa6Q4rDmVQs7uRJQWjVqidR
QS0hytlRFZh1sX/MQvZtPdbYlaRwKDZ2kEhxrfoRk9+WItzYMj+DYULZsuAOVoRuAXE4YM/RDca7
KBr2Q9wigC0UrymyKxLi5XtVOrwheUUpRiJ+BYN8n126cgoZMd7j+hwaGVuESM43BQP5ddqyCRSW
+JrUWwz2wiRM44HVWgJk5iO4Xto8cQh5Fh5+b9ToUtSdJbBlQo7LaDxqmQiO4NE8Ch0I/YXEsdww
fOlsR3pslwd2vcmzAu0w1+pes9B4CWCo2t7BmdBWQZycy6XXjNkGUfrUfULTx+PYUk/fGRoq+FBR
UMJZoelSQIgATRnYcZysnF8jSHj6eujqMYjWMRJnTvU0ptTvzjHc/wZoJ0pgK+5a61sU3Y/gjdj2
mXQ9I/kqXQR9WovWKU6KyMfryMWwW6seZheFW3YvUxalnPhZoW/ZQ3zOtXgqXWPksmRLl5QbA4Um
p/opwC2BD9vatvjA1lpATedkMby0TH2nF40BZcK5zn1l7owAukIxW+u2G9e2lV1F8OoMzQ1olJME
qBdXT5r/g7B4tczsgQtsBHMCbVmmYhOL+KkTzPjqMvpFpuTVpDYJXmJH3YJh0NCqAUBQ/UzJPfOg
KCrNva5ZT1STFTI7OQU5ljIsWV/Nks4GPs5Ju/BOq/e8Y9We8Gf1EvecQ9/rhCN9Dj6qAAtlM8mc
gVv4lHfNvlsWFDc7aXX3HZgT/Gte9CKGR4N3ZyW+3VL7MErL2fZR/CNis9z1po5xzE7AY8zcudk6
brK6k7eInAdBLvCIcZQQsq9z/rcRnytJoBWJ5IbBGYu0wjKe+sCzwzdbaK8jN4it7Itn7J4PjdJb
EmL3ymjq7Wx2P+ZIFrRKaOWwc6woJR+2dAFz4AfB/iMPruO0BwYoM+8T33y8H3H+ZAZ9AvAaGVwF
1nhAg/nG2rTJg0+WLzDiCwZnSU9+zEvX3+AsG/P9knYJ4+llNlKMPG+tPTAUhZSll4cIcpKdyV0Y
YOoq1QljBObFoDxyzufHKY4dYUtyLWBIgRLbazoE5i65KhaSDh9jBlPaWhZ4Yp+zv6+7ZN+r7K3i
VBCNwWmakzdjZknSxm3hvtUm1/LBh4JhhZ+Jxj70VeXyVEZ31Zsog6thvATWO0/ccWAXTGEAwWdk
MqiOWGpuORh5cVl/SmASDc2OwwuBWQr8uv5J9eMNY3qvdBdDBT8i3ORuyF+rileh4zogmvoEyiGx
03WG64BNhtOpvhtb3MPGxsrVVl2YjWyEACmRGnccPN7r3t64/tVHylSBfScgleRL9fviSpAjI4jO
P/kpOOMoeyDBPTrdT2AxBu2VNa0GGnwGZRxkHO87M3wRJRgHDqodrww30rcC1zXH+JXVmbvQGR+D
JjnmCT7O6tqZ/bdpPBnUHbGarPIo2cQJjyfUUVveT3rAHWVahZp72+W308QV6G+vY6Vllf/854pW
/1Vj6+5XcfuR/Wr+7Zf6v9fG+vGdRbkXNUSfvtp/1caqm6RAFT2l/+dK1pci/uPvvIIG7//1D+n/
/HsmXb/+/S/x66Np//oXw/nDUcoylSOcxbROR+rw688/sP9wDenqSgrbtLiq/UtFq8FfcV1H110p
pSKH/Ze/a4quDf/6F6H/wV+wbf4t/y3JXP0tFa2G0CmC5XhCI1G+tM86/L4uBiIlmTEark2LLH/+
9XEf5UHDz/4/sjKPYobdIwPo35PO/98nneSl2RNs8wZMF82wyHmaNTNJTlyHQXw/HKN7g5PwkbHj
Oa3QM3v+QZXLILwxRh6jdeEVUyiGiEzQTdP9ZEl2YznluHPEvLcafHsZsmlHrjdCIF3jSOcC504+
cIbsjbIdWJ6jACTG/g3EBapMmD35HSOlwSJC0LntvTHbw05injuW4SI9a8Bj6mJ8Yo57tMPqrLqB
0B2V56tIEtNHFb7B1WCcx4KLo2iDaYu5il4dLXvQ66XKtWgEm9y+tTQdyAa4vq68A17tYOFJ1VEf
xatW15GnzwN2ebjOncxvCx9hLmqx9Ed+fbWMFiQPw2a7LiucvjaVej78DxHRJkLIdm1LKSCSPk9O
r24Cy/+sl723idLXOuSvcioaHm034MhMp4KGvWa7RF3psAVxSF0iMWG6YZdJxQknMDVJSVthqGSG
GCTfE1IWQw6QJ3ktHpTqqlOGm9PSNcw0FvMaXy82Uz9beGnwV+Fm+qpTiC0919HEJ2UmQfqpfGLE
Z2W5pw/iYvYhrBGLG45NHsNHHaTa52LWuQ7nuGd407+3sKcomcsfbLTfvTWLzyZ176Ji+pq6+6Cf
uIjZo78rih4dgi4aNyy8WQoSMH61KVr6BaPBH48DXvtU+8aKdZqCS1XOjyExIsJ+RGdkrR/NBgoo
xc2YgYTa1hwn8xjPqkiQ0As9vKPvC3PJaH3EWXSeTcWkpgemTK6DaFWMC86wfJKTds9RK7N0PAbV
E35a7iwJE6lEFVSoU+QKdi9GqkPWZsJFVyBZwK0+X3LIyfRFQolAVgLibjQ5FhGqNgLT4F+b8N6a
FLBvpQ8bEmB7hjbD2WcoAjwopoSkxA08K6zIGlaNSkvWqZNzk18cEp15oy3qN4XC1yDvl5o+AGT+
iB9KE3HBGRd0VMG9PW2y+di3w0Efwus0oPhE5Mk9USGUFWRedwkUbi2vl0wJz2M96vvSHvAWVCFV
S0kSnsiObP3WvMChuNNMP1+H2kQVTIHcw638MpmKTGtNQiyEKAHpZxJeb+nhtrOY3Jd8Urdqmq7K
DD7dhlSdrzE0mhIIwr7xzG0f3WFxCOhFcZOS9NcqXvWp7bBb+eGXMYpmzbS9Xevc2eCjlVyzOF2O
2R49/5npl70tkNiILv/EAs/rfGqV7iPAGfNqzC1KmiuISWSSPCWdjod10wpuSLkf2+shsx6HKr22
59AhUoCRwaCIBEdM1c5fo4zvG2DeK11k4348aVPy7Rfop1jNRw977TmsqXBI52NKNI2cxhRs5thw
wb/CqUkkoOpqyJ6abnqfG8VpPCokduWd3arXFr1opboQZojZ7l2On+slTLUelliGLilIHO/MsjSx
hxvZUQMPPmgBRZGFQZYpkacQfBr/cG6qZhg3LbOAY4RxualK9740mWePuNYy5v08tIXP2ZmPMtSQ
bk1ZdWXp/r3TCJrYVHFQ3ZK7eJDhgKhph9SVLmQ2clfgLsWhdJv3LIa9gwk29HS/O/pmMJ4Ss/iQ
POGxY743Voz85+Cq+GV1ydFpmUxXaAfo61hd8TNgfkmE12VufixRwUuWgDL5s+n8pCacoMLBzlbm
hxzd+RQ31T0fJw1cYBdaW2jf8arSguRmzoqvYa6mR5p17zso3cAUnUNLShzlY+DFDGk8DrThvGgw
Mo2falx7GPGAEjmM0TWbvjscIj3jf4ZrkBSmKNzgBxEbqw5+qN64L/TglkCVz7COJOay4Kvsu0Wp
wsnHcNIER+P1tryhrxrgkEahkWEx/B2NmJYrWHFo0dQ7B7A5fYbQo2ZnN3N0IHmGIbpR53JCkYkW
OKrLzUvHbpBq4TUdYSZoSZh5vCvzZmhDZA2AM9yG7FdTi6Idur55LOVcrgccKd5if6rrIj44E7o0
qxg2EB/PtRA2gqkOW0wKdBu6w8n5ud4yiTiKyH+h2PFhBLoZdk57LnCIe209LWZM/DyxtPTTn/9Q
+GlISOY0JM76pVSAfHvIz27GZWnm43WrJwxDU2B/+Picz8ABOGQyV7L9mbRPn7wIGqntQf5K2ucR
IPyqSiNBj+dPR0J/ZfQEY8Ks+gxSec6Sqy4xsooOlTEwyLpy/2XfV0WPlmANwK6gybOc+uC9+uE2
rwGWZ8XTfd0X5horCDeYlNlHRReWIJsZ9QldAhbYs8YztMw495N1U9tUBRA8J74FPl8mLALVNp5w
87MQQQahsC7qtQvI/O+2jj9Lm5sVR9THzL8BNMcPh+uxifCgtT2G76bCMaflpGXN7FCKt6zDTldy
0PcxEQTdWxIPl8DO02X+uh8kcyMnmze6rshuDzgIOCtEs5F74WhcMMpz4yZhoSD5arRT6+oJwCHr
uSwO8Y/rBPQwjS9mAYdKa+H/xjXMQBA3wKpcdRvnfro1Qvc4BUtjS2E9kLKEO2wie8KpSZZ5fRS2
n/406ocI8gODYXiJpsbxIqrGN1ooTtVMEcZE30Q9XhIHIKVvUnlfLIQpLeG5Zc5JU61v0US3pNYY
Q3UJ8cp0UOs5JApJg+uPhIzrWPZtG1RffMcsuAPUe8f4DJZlbZ4bB0J5H5J6t9v6XkfPo5wGTyDP
y00sx4MfWnsjerYSaxeXzosfJfpRcwJ735dwEmyX4EYRP1Yi/HBJz/BxLy/lQHK5KMjJSFymzEXp
PicV5uTnAkvPyS0OomZiGpFwg7YHkHfqW3wgc8NpY1p8h1Grb2y4AuRpYOhqY/YoKUliapgcS41o
ONAHxM6DrVOdSY7lRpC0IrchcUgNNXsNozJROhBfe6hHjNkcxtXM6EH/ITa7Q3b1s/p2KjJ6Clxa
TxZq5TC5cCJa5HngNJCkLlFgfvZ4EdaE30+z64sVkpTYtmU5Yf6tvyujfe8YpPu60x9rRwdsaVKS
5ttfaf+kF/iTDCsM145tN/jzCOLME5kJJ0CR7cZtEgPH8KFtYrjufiEBkTlx9cYL25RC3zrQdzN8
Wh3OwSqpaEHLHQqr3XB6MGfQ6gZhTFW47a5o3HWuk3ec6QJBD2OHJG09birpfKQThSrtUhJQklR2
ImOnaiyGOSlQiGVy2o8aq4uobiSxWPgzNdZ7jjDCuAa1KO8KPsh3kzPcZ/MrmcVyV2ULNiStuofU
N65UV5h3Q1I/J5kAjxPaX3M4Ls9suJdRa+wsK0iprtMw/VM5GMFdoS5VvNghiEgG4hgHRnvLmGNY
OQlFotPHkGgATc8TxkqYqWsVFrqHWgrxV7dZXiog2m38DPbgoSy7bTT5F5QVMkpMcW0Tp3AHfLqL
d23uPPu9YWAiZuMIUt6H8GPgTAARUj/rlXmY+s7fKTO9kWl/NS12QTv9KvPqJcCKj6e0Q5aOoeE7
2cghLr6mMr4UZB/43fKSYjz6POf4jjXxudFIpFJvZ2qI3E4oP0tr2eER4KTrXA2Ty4IR8BsGhkkh
CUc1JwUGz+ESOyCQCZwpgBnwW6PqsWPAbF2xBTJyhIdOlgL8qEleIkxN+9Qx8NFymnBSiZ1nzly1
SUP53vZMUGMnig5GDTySCPSzn2TJXgHK3XVKGRtnUMjoMjWPYw+0Gce3WLuAKNLeX7A8MIEzI7pz
fOttLPlw4MTpif7/TtD9TtD9TtD9TtD9TtD9TtD9TtD9TtD9TtD9TtD91ybo/nsHk/+vzhylzozv
P5g5gvL5GBqqx65FRlvovzd3/PPL/PPcUf3hCIgMSijylxRwMV/858Gj84cpTNNirkg7mv3neDEv
6j/Hi9YfjqtIBZimi60UbNy/TB7NPyzLcphHEkwWwhXqb5o8MrL8t5NHajd007JtyxHIMBYvwP8+
eaz5yeLZpQuwpbrTarJxHSGK7Quc4VlBXkpb8HZTS7H2NIT9URelS9TnlsCQfaNoPSfNkFDD0w7F
OQima4xFww+Yy3R9fFR5+xMF5RYih0VpSHPELGlj8nRflGnjqHb1dAsK2DiH+PvX9TwlRzvFkylp
Pm1r61QnzscgDedokCO0o+HOYriQO8Fz7esPSd29WlpLCFIga8tLFsJLP9s5Ok8cRh+8uqmH9qvQ
yuFoWMmEZQFvPn493Ac4quEa5yeNlguooppF44JvbIx5EgRTu4OyGT1VZfw9UiqFBvmgMueCwegL
Zjy37WzY9dbzhFSMaZvgl+sVbfEi0N8z4X5rOmpup+uXpu3lPgzdW0uin8WDM59mkO1rkjYrxhLU
8eZM+yDh4s0sXNrLDSBcw8uMiCo6nGi9sn+KInia+/xezP5LpzV7DO2UdSruun10qw3QrzKSCnbu
E5nWpyWK8qIr01lnGIjoEIZ1YpNGIlaI85YeLXLBwK8ma9qm2NEgfdBvkJkvbQJ6D7Lel1UTn5oi
vlCnl8k/snceO7Ik6ZV+F+694VosuAmtRWZEpNg4UrrWbq6enp/dmeF0E+AQjeGCi1pUVgF1b4pI
D7NfnPMdrKoubrrImNUq8IdcDdWFZlY3MtJM5r9etmoIN/NyxEOu0Z8d/CBOUbiLuoUoVbDiY4gD
pykfwD8lUnvlqguf5GUTiNEoHX5C4NTLO9yEomXSansl6JjCRRbPoOOE9KSL1eoEE/MBCKfb8OrM
+hIvaKrnJEQ1jyIQFyz6bLW0/MibEMsC2FJGvv096rNuhXgndCs0JbF96/JBZX5PTk3TGncR+vaT
xcuHGTj6HAC/6MwF85IAHi9ASOa0jMOT1yllw0Pm2J2YKjEbeSUQZBIGdPWNZqN37aUMpvesgjEX
1T9ppJDJ3BqvSs+XanT2fQYx90lcBGtzInvVtptmc0va8FZqPIsYI7/Mnv1EHym3yWPU++dDXpi3
xj5lAT671CImwCjR5I1AgQhVE5WmskKo9nZe3JvC+I4IrncFHJFZFqXT1sm9H8cQu8IEIpge4fBc
M+E8EwoNSczxjq1XRvMmw/jrmOIpDHF/MQDHDKESC4tulEMJ16ijODMmTM+jCTNDrhxgZUBQEhZY
JmC1qYcLSPnq7EOa4GWJ7BheSLFHwHYSqPe7Fg83KvcbEsAKUsI7mHecH8k5Se01uoh4MyYOMzEQ
XXNC5dep1b9EJWlKRnHyBlbmGB29wQQOHKLmg/mvHRXU3AsdqMYMJ/PRyhlGxWoNIJNtm8ApuZg0
vtuuP6gigZTAamGYilWoK5vUUjYcgMehSXQsghkZOR1vDOwswjnGVkn6Y1zN8WN8NYItD0+Lj+pw
2BH5cfFtjzPR2GvwE9xKPDybENQIh75lYESb8Fw0zTfK7KvLIolFYPohBvKGNJM8Kf/U1ihIy+hU
JP5WD0jkkZBh0ypPaD1rEvS+Td1qL77IzqlHbMiQ5yAEO8s7EBVF7mKII5PR34DmfekVxk8Tl6dA
pEcvUWDCEu5dQ8KbG8nZ8r2WdN/qJYMHsGu6+JGnyACCTeVVv0pjf9YliP6MteEQEjKT2MO6Lgy0
Jo0uU00IdMI0VK4jZ3hC/XzFYx2S+onYqmJjoCihu6rH4n1QxMWtos3Yk1qjW/hNMTxtK8bgayv0
GjY+DFxZh2OpxzXDmTkbGs09mTZe/xQJ5Jpc2nnsDgj3SKxAmxYv7Bp/fung7x4Z3llY9pQxCBbd
uBkZbDZtT1qARl79pLx2debtYsJgZ5HMOIIfaSyR8BewIdnntM+1eSiy8Gp17u/k19Uy7jkirZpI
G9zqy5pckQ14ckDlBrCRulSPTtYee2Pi3kOtpjpsFssJIj2wgHbZ6/prUiP2Lc2B9Mp4W+MHBVlR
rIwyzddWjGG6aHkDR44j8KSXwb4bsePx98e85rG1cVxVHb6LMAaGwZ4TIyG6CdBMJXvNagsp8dBk
YmlNYJ3j3DiwNF3mqveClefDAowQ6cG5zZv9YFtzIxvf7JCluZu85LC1Zppr3Gx8i5G+wSy86qo3
uI/zHPcoCZYkEgXBtezdB1uMRVV3wabE3OabiN09XmrbQvKrpd6bZ4sHAjv0jOIUFtU2rb03BZFB
ESprv5vexwv+oh+GyHjEp02eKD+5AlbQ08VXqBiraUowALr5Uc+apdKOt/RX8ydyuBtczh4RXyr+
ojgIT5CeTy7jd8zwx86Mnx1jEyvWxdK1H98fT6bm7GEQccdHK86SYunUzlFVGwePdOHNpjp6JL2x
dYIvNehufuY8YY98ScLyCsKEKLVt30zkTWP09/+o6xV1nX4hsNo7YfCms8d2y95fB3YcbvJJvUcZ
ESe4lTMz/Obz4z1to1dbeAfUqj9KPt2RMwyAe5x0afvudwymSOTqc0lImKKs8KhEJEeIdM6b8M++
AByvS5gEn60ULI2LKLuFFVCbPmnrTWDnd49ghU0Dsi4DAIWQpUUZEWUnHJ/GpdTwxVsQ1qP0Vpfw
6pZhV+7YTlZbWxEZTKzouwntaEXgH/7yNr7YXvzaheKzi19bO7wVevjVl+neBtZf+itcUQewOrBA
1Ze2Q2udNd5TbJNi9Sd54c+HP0EMfIWDhSRzM46Vv09VEgHl/RyBIlkaJW4TI/Xg0vGzRMZ7QHgV
2aBAWUtCpDh0S902n/tWB1/dD91ZbdgXEBiXszWdtrbLFFwVwTb+bHRI5wpD+NTJCB5qs/NQoqLo
rIU29oeGffrRbl79wXB4D5gyPgVNSY1lC1Msb5lyGlZG49xGzToRjtO1bbPJxubMcvQWWvs6r6JV
B9UltMVbnFRvoC0BshD8NMSgJFOB2tVmz3nNAq9e5t5iqECP2tHwcFn6+VWdbsdEHKGN/sAxmWdv
ntF06MRxPEZEaOwGtsG7ShsJ42zyB3bOfg9+yltkyIFmZmmFi2bwKQ7hRh//fKgAKc18L79Xoj37
EIT9mm2DUYJRt6prn1U3XrcfPdyoRRguU0/91i3/MSRhhLFnJMkpeAtN7UKtiNGkQhLiNyyXECec
2K6gjY/te1iVX3ae/fQKKvvRBPUft2RPdSiXp7wqiC3l+O7Kjwp3zcktauDMhbHIJ7fZ4sI21kX8
wA9HM5Ceh2rgTsitraYOiHOA+LQm5OOYuHd7GE4qRuE2VWP2qumhMqVaoJcr/+oReOZhUALCpzDu
aDo0dfAOST98B7mNUKRihzN2N6ksf6QvTq6/q2l5znqcPKDbHmP3FrvmpiyGlyJy3iej2ExFBsm7
vBl6CenFi8msZB9H0AzEBdyqSsZaz9DTAc8PunNvwJtuoTzISA4XuverF8eakp6oY1B2k3GwLPEq
nOTHpa5KXBC/LFv52ob3kiT6ulDjWySep8pfgUu9KbHjLTCvaqsq4sHl/TQDtsjBH9XKQrO4LpvA
3zcqZJexwm+SDn2/xnbWotZngcQK6D20R2hNGiC9wevWI3hkrXVkzgRvCJ7l2ZCBMXVlGakajY/g
CRXg0FI+QOmnhi0v8G8uVkS1n04fvARzEY3crQouiHbKmwu+o73SpedeFtmBsYk6aA5aGH9XWCZm
5qgps6Zmtw7j0SwClxeigf9sPwmZtaaRr2QFsfMk/4O0XRCHTxVHLoE9lEmeE38REJrKlNB0X48L
swokUzCKFmVVEWgLi1toeYW2RVs5DvgdP4V0T5QkKnDiiLCTr0jjWut+CD9zelTqqC9iHbtJYyiY
WVUypgebq3PA97ot8197dH8aLbvSXzxYxMKa7YmUYkUHtUvEChZiA4NI1QN5F9W9nnCx6Th11db6
rqBjTqF/DftxHasgGmE/lV0YsCufTiouRzRHyAiiSj/0JbTboNnkZMoNqXMzJKHAhpoweq1zmlx7
Q+HFMaxqm6Zq86Wipjcjx6PvWPYDBR6Fw8A6XIkJfJhQheMFK4lcHjr1ZAXRUzF2KTlrfggpdwDo
3UWrIR5gifAV4+xdtbrkgmQjXWTZaJKVNBKVUnhir7pqsXAQpLCx7bd5DUSBewOZlOvdHc0/aG6j
PGHnqRcOPvggU4p5H2tvyQAbtxM16jgSchwMe3noqrfYKF8xEdnH2m6so2epGzMcjvDhbbUGOqgT
YBmiVCDUvl7UE9ZVM9AQwiHJWtBSkoagR0iiXGWjqRHoGCU4ghgLTk5O6RL590avCBfi000eGZIi
xsCkF9mmLTRchwNuZARqkZSaJAJrr6RSm7qfngoqxIWryxxkn/pAo6+xyuxZD/ArOcCXBOmOLmme
RPGke5/qdqxYmNo5sNJkaLa95mSHlgj7A9jJj3Ls3yAvPSpdEoR+4X+SaJMAoKpQM7lT2ewpf/ZB
DcC8a5qdKhjdKM9G194VGD48i+PWqKnHh6qPZkVXeKvczA4OMGK4fDw9VnJ1Ve2zCkpjjTr84MLj
WED0KxZgDp6Ano3wqcMe0pMSw9oLfWkj7r1hqXRCWwVlsZN08txurq2GjFQFfFg5Snu0FLGMdQyf
evbEmtmDmGlA1YjpKruuuPUCsOqftXWClTQALb93cxVBqoHz13Y5TaJkUOcuOA26TIJES0HJSMhC
hC+rXLda5i6Fr2PTzIhrICexlMQCmOVFsg54JLCyReSrDy5kr5jUjzRppp0ZyQOafEJNNPdgyOBS
VfERvMzVbXt3DwXmqQVkSTeKeTFSidxub20R71Vf/2LCIw2j90KA8ZyKaiDchNIsByIGS4Fk1jjd
jZo38lOBj0a4fG3NZmePxg7T2mvvVT+VbcwCtXguDOfc6YqACaBR/jscObqJn1T4Wv/UmpNzKbOE
tqCwdk6fvmqVeW2UeJOSYOsSSAJACCnFRPAe0WZkktghvaOf3ElbPYrkI2vDc9VJtU0Pz3qwIUgr
JnCTwTSWIGoSGOIUSpIRuEHI8dyK9M3rAm+vCv3hBtNI1GjjwHVM7eWgylBhsJqQXcJFYMTPpW6e
tVpZqzo31mTlq7Akc0wnSU5AAWLAtvINnmfXaH4yVP3cUS0qZ1/9tKcs2cKr61aNwWPO51oGptLg
T3ODVdoiKyBeG2BdejZziqlCvJW9vUvBjyL/5jT06x9duhGxiL8alb8byHvvOpSaiD+RnikNjMpl
XbpYTMOyPI4B3dkQCjij46lvcpJ16TqN2n3O0TDN1G3qdSdLfiWfaO5MUqfx55ekD3vhgHXXtJdq
ZR7Dvn7P9eTRdU+mS+BAokmmTZ5fmvaQI3GmuUvrEzLV3yr1032s1I/S4EVwJ3Ot48fvpkb6EqHQ
jwOS4S5wulmiEsc5OaG5id2Konma9pGNSUx1ZuaEtiVSmmcNyS2zq2jt+CE8UhfhSEZeB3C6Tges
aSiQa9CS9ckA1N8+g434LNP+YhUFzfn4HOB0p24njndLuX2MQnF2w2tFrkxrZUecVG/IuwUxP90Q
vJtMktrWhHPuGjokEtL6NGtZt9UpU2/4XLdZoHyKnpfRbssNKIVbwmWGBrpJeCSG6xCG2p583h5f
a/YhdOcGOZa3EJe/ZgsYtFzh2HGPmu7sVCfcOVV5HXLtkrS8GIUmiaCUXiaioBitJRpxgKcdiOIQ
EMXKTjxi0ptPo1Hhj4O3ds1z1TIt01z7QuCqGkI6S/Rr60fxejJCHJQD+s2iPjZkr8zAcKBj9n3m
hHqyUX1GilnkSTssDIj2pVWGmaNmHyVOwXUS4BpVPW8A0OgsLZLu+BGEoKIp6tJYDr5w9+QFgHep
fGPuRdqwbmoZHpZlBBV2xQkEYLwtcMnNFKE4G3Kii53V2PeiIchVt/PXuEAdb6GLJzh0rn0MWk4Y
1AjNJJtsJP3Eqddo5qdukeSgvtHH3uNougY9UXpak3DbgmM1Cs7u1NzlMiaDhg8MXiIWTtp/WXZN
sLel7OOO32NvpvYi0vvm3HSDf8Ihif536j/TeLinNXOGVo25d4oA4goq1LHID95kf4WGWPu9v5qg
9SzDWt0PQ75UKSz73N1HekWMU7cLmnbvTvVXq2Yg+0l1OwL9jRdVphxH/aJFIAsVYXxlAfJYSwv3
CWjtfYd5NPWGNQ8GDsXCwWbsTO1S18ZPDQwcNFfVQ6Y+yqDrlrQTdO4NzjusrPT4TFWYeALKRRbZ
1/p7nXEJjmrkIcSyk5WToF3zAClsaA98yLwlQ+9aB1KjnLMieYMy8a70OtM19TjAfkL3NDhkr5n1
VSEPMGtib6m1lNS9RdpRMpU3RwkfHRZzDldnxnMDQHfYTUZ0nXJ85ZD9gLQsO0txVqZfcfRg8jUR
mjrpc1Y7T3kYfRbgvOcwirhGdf3FjfipLU99snsXomCsPQeWsx3tNtiERrFEfHYCN/LEZOeRFDoU
mY60sqYEsgI/1FDSvbIOE++CnnhnGQ4RgljcbWaZWR12dGBtuP/nV1vH6AvvdfHb/kev3D8Y6v5/
nHn/cxdg6n+5ADuIT/GfrL34y/977WX/zTQsFe+cAYkLDJ3z72sv829yEYYZz8bk51LR/1/DnfE3
TTdVw8UIp7ueav+d4U77m2Hrqsf/MlwM4Jb9T629DEv7D2svTknDM035CQkUYKH0j2uv0rdicKq0
TUJLrmD+wKoPIQ51yU1uhTVvGY/MUyqDnaGDKRdhoi+thvJLR3W4McX4GCZAvjn17taqPH3D4ODd
6CIAcqUUOucUmHqnM4ZQzL1XwTbJmVnObDKw8I8CE5RqROJjObikQhH1aUqXtHSldhHsG/F3Us+o
qPpKlaWiKrWOFqJHQHlPhVRB2sghNamLRGpLWarMYL8/xviKFwqto1RS5lJTmSCunOJLl9Em0lj6
kKLQX4ZSiemNzQtrqy+fiGkbkKwl8uMktZuuxbwNnk3fdXSQX8B7yOHA4LXUc1dblaP38LRE0lrR
0KIMrdl5MCXG9OKfNdGtTCt/Biz0QHiszFVQVHnkVBtf6k3hN0r049o8FmNEZhyyVDt5JWOCJDGp
V82lcrXQwdwl7ktVIOWNcrp/bEMLXepdLal8rZHAjlILq+j2F34vtMWifSRSL4sV60KihXgupZZW
l6radHodENnmUm2LrQbJrcXIiDs34NqYRTEckOCYGswyzGwcN5lU77p/dLyNvlbUjpTbsnRXFh6g
qvU/mgyuKZ5o76CEKUafKZM3BCW+iAUriV5b6DjF3Ex9juELzlQN+bOaVBipINMrFbpjxiWQQ6QW
2ZKqZCUcfnTH5vquEf1nvAZhG8wRqgNoMXiSQCKRvG1CblBpWGahe8+Kb2SkcgJhEWDAvm7nhzjA
sv49ycS3kPrpSSqpOx3ZNQa3fWz2pBCo5if92tmT+uvAgAtT+gfLQNJdIJuv3Apwftgyrc0uZrLW
pJbblaruDMEqh+U8DcJoGUTAIGNFJ35vHCEJjdZWbZoj4Sr9t4P012Lu5kItC6IygXVR4MXKbpPU
mBdaIGZFOnHp8p3Qe5H0YOeDiRgWfXooleqm1Kxjxymlht3Si0MTZAtsFlhphjtYK3gEUvceI4B3
pBI+qpMPV6S3QOM7kFr5wEU1T6iXuksQ0psI6vXowVR2oxTT1gQg0JX4GdQoljCj9ql2RbGspTo/
R6avYH+Eh5FfQfVcsaQh5setewI/PuM4+h2l2j9B9t9K/T+lZ4Vpnzcc1oBJegR86RbIpW/Akw6C
WHoJcvcc4z3e2ywDLcwGDIbfdIOnIgLPvY7SDN40KZnbEJNCLN0KlfQtGNLBULSzFkPDIJ0NoeqR
xoHXoZKuhy4qD5H0QfjSEaFJb8SASYKN3ob3YIFzIpMWCrV6OKPJKcIvm7xfIEDlshXGOaIcA3uM
n493xbxR/UWOG6mH9D93ACGazLZXSTAyZBXiTff8uQbbyso3bf6euwRyxiDKPZTz4dhg52pq0MSB
OocBA4ulYM6v35h+aVDX008A2t+kWl5aHjI3IPc+NxRCW4xK348R32FYAGnNORTc6V6azpEl/4/D
QBEyfHsnNKNYGE30PnXBIcuau0jEvOk3QVtvnVY5ehNEVmDJxGYx0mVV367UCia7EXAikQIBG3s/
eAQpLypnvEVQy2F1TswulG/Q7/SehPvgCJVZsh7NZppdBsvO1o3KBl1lGEfYui5rsS/XNt/zQnmN
Yx5t78g2EdSAODah967GTUB+l9tv7SLSmc9DzPO96Kr1xAe4JtzgnsIVaT48U8k/Yh8Mri/Kv4PA
DFdpX37iXmQzrI+XzOQU0uDr8A47Z9Z0RASyMwd7nQ/M2ZjAE6bSWmSc0dc0pEUSM/tZqFA7i7Ih
+H4eCFBe0ZTx286Me9J1gDn6Sqz06NvHQNzG/cP1h09lym0cCebnUIRPZsJZ2wQo620tlyPoePYG
hJlRKjBXR70VNrndooheQKXMxJj/AoK5wmmHBKSHnyn/9gNWem7CSEvSbigq5Zk8MP8NGgAOsXgj
hGSnK87RzXPCMOm+HLN/bidn20wNHlciNzPdujpAZZsWS0yv95cuVK5/kFGRRn6PEuOo7PvtMPiE
lJqrDCTaXPUA8ZbkDFpMtIZ2Mmlt9nEYwA4yGLqKqL6AWExnXA1z5lmg++3x/CcflqyPGR0udh9o
cfYEwHUKoMQElX+yunEAFWyus47/ZYBM4eDAM3FyBpfwpuKceZxgbsndXWKYCJTnLujvquXccS7B
erbNt77S3zSvH3eWm7/7Imc4C6JJwWc7D/lpKxQYjFEWAcA9bugXgSpm5nV2salN9SsQOFxSRfuC
aMxW1mZhQWLKL63CmS+ynKb+J6JKidMPmrBD6a+nRhxTvRZUEQTFl6W68eIAvrFQdEjygbpnQbQj
6LJcq8IAsOlpc0zTxKvYkMu6vrSWyciRN/r5SVHMRTVA64iVPl0bbVLO0kQDfQLpmm02GLxAbQ5u
lyzrkLSs0lTieVc3b1qtvrdVRDGi90eadQJqdHk/eZ8eCWns7oYPfZemJDfaZa6T8e6+6u34MLyU
QHp1b6QA33O12MV9jHuJfPEpejLtBn6Lwj0DMvFs40Lq2vg4Yr6zD55CxogOo5hFoN9fVrllZfPW
t1IshuJQFMmqa1p35YKPI2uEcIZ6o3Zevm6wyy068EbkOpAp44wrEIXJw9LJJ21yRWbzkYmcC4zq
sXiya+UUxDw/7EEuTl++2aZxsTVG22OCoVZ6YKHDPlyQfys9dffDJDZk+j5T82GCi9udtEPacU3L
lq75BQ34YtFceFgHw6CTK838w/2pNbxJZLSRHeBsxIhNrXB/I5siJwcu7Bjpm5pbF8NBnzEm2IvM
rvzMrEU7MhvIMvwmuC6/be8P7JnUYABoy6op3F2q+0zvzcZbVPlEiUlu4coZXiql/fTggxas7Uhk
YHDoxtFZT4p7XrIWGZF/sAn3jXVVM7kWZfumuGLzBPzrknbZb1E7GUCjZFc1wj/mNZDVoblHkfgp
h4tt+RS0JkBB8BnnAiiM6dr5KujDtebX98mwL07jnBFDTTNb8PAv4kJ7sZISlVhJTpQCA2Bum+om
KSZ0R5nKPprpawQJiUkyvNbiyr73hrUZC5YmgWnsJoQy+DOddQzhUsemzd5dAe/SinOpS9DOmvJZ
Ws41tVv88aRd5u30YGH1rDtqsowq7cE9pMFeDCfUUMtRg+Tp1+IGEeisJuOTQSHZ2hxlA4u23mcU
MkX1we3thSaqhZ8E4A1DHcr7SSeB8rdOKm0FUOoFYVq7fFUg1YLtJvIBXO5Ss0YCGDIIgVHvzMt4
2Jt1eMkN747OgBYCdkzvmvsoHh5tNEXYobVx5Yz8sAM2cfZfW1dhtSw0XaJ9dV0O4pOTaM4ZajVg
8v5nYrDqCVgKcs+4nMG5AeUsqDduYBGN1cHMZ1dKP6KlDzh/a9GTXWvBS8t7Nn7cK8Ca+mpPS7az
aFnULH2urfK1s6qHgHk/UtwvlJEgbzNhNNa/mCyJ+HmeCifbOGopGWewfLxFr0RXNjyQcKiVUsME
ljC6jwo6ZMB70Qq0azE5a/NZ0an9u4A3YKRdhU1xSp9icm+K5BekHndy2nzU2jrKxufRMWH0P1xi
0Rz17HGgzpjFP3s5kTaIdKbG/xiKlFio/M2RebYtM/yZaYcPihaDfMWeoOUa1WDTVevKFr+dCaXH
ryhEUqNABJYAkMWmCB5LQejBeiBqaG9EvinA4VKAMK2p+5FZa57vkkZoM/4gaXJAkbFbvzkTAWdm
Iuf60nCuDb9pbF/DRtwVLM8RGInTnw/ZGNcnN8LH62qU3zUGtEI3o2NYSecgyK51qI7jjJGOs2XP
1s9Z4i1EgcE/bvWnRkzWLOs7ZugeATkZCkkvbA9jMjJ38RDUcG0Ba2dx4I+oPPo+eU/B2vF73SZu
ClwdOmQ78U8arXQxDmuibuKLpwZzSwGAUAvt7lC/JDZCFVEzLhuJHJ5D3vlOVNVftUx7aANgn49y
0+uo5ipOsu0Ir+zQ1Ao+QStT1sJOeZZBG/BQXyZDLTZdYF2TzNN2kWWqZ4dm9+hQUYC40849ip89
v/5nv3bVrV56R98NTnEDDzXmx4fYSV4nVEiWoma6FLYHCCSNjungH5VpG0/lix104KHHgzcYPPuJ
Mw9YxB1Q3qBeC+CxCfp/NGe3oRmWrKsXEwACLkGs5lXcvnSbQNW/8tGANUzEgaF8ZwMcXhEs2wh8
pJdAbFRjdVo5erTXi7Nt300b9JrjdftJuBYvt3ruRnUzVvk75LcDO9sPnZxtTO/Gd+atdVCzM59A
G1o5VA2wBxaRp6/wzJ9zRydMWKl2HFDAr2qbR6A07poaSsb0DxmhwLJF9Kr7I6brWkNJWLtbu4ys
Q2E+Ak5ibrAM4qrkgtk9MVIIKe0ezY1SwCPQiV0KQod0s/pGpOmLrUQAaNr+4nUauHQ1RMLoeQ1h
DUG+y5i4IXuC7+sY9Cu2i4m+/QwNum8RI9xEqBoJ5LONjQKxKtSnTjinrKsPVYti12xJHkg7j6xk
Zdy4tzjKCHxETMO+IoN0a54L4nJQkzBgHBpzm6UKL8rIrzXuik8KeqqbckMqZr6wKopMr5z7o/qY
Srb2CEL8edt5H4PP/sKJ9WxWV1RgISwWyDN/Rbv+Fe36V7TrX9Guf0W7/jdGuzbSnU5nCNgKw/pf
e5UfhgcoW8fy51//5f8NM7RVFiD/hbHo/eMrLL7ziPyj/9xYxKf59w2LR5qbq2Ifsm0Nzs7fbVg0
XfdcSTS0TE3VsPz8H2MRyxeYhbanOY5u2kzq/t5YZEM6dLDKgCDEfGT8UxsWS+c7+wekISpk8Iny
O4SqyMKGL/X3xiIQ/I5JKhTXtZ5vIoi38vZ25T0+yhudLL6PQt7xeQulTnj6o2Q17JF2UAd6vqiJ
+NmoyNuj+tOTFUMqa4eeIsKT1UQu64qSAmOSlUZMyRHJ2sO56X0+bULF3xZmHqwqjaypLG0PceWd
xloH6AxfvAqiaaZXA98JbFstVl60tv+MJSDeUhNz11n5NqvGGZCHfMfMuJ2PNaMaqBcuOcv9xZEV
FX/wBZ+GSaQSZS8JpdCFkQaQ0zOFzIdQji/MMItY+xRnc1AypDIvzMWsQ4JmueR3s8CWBLybQi+R
Fd8w/VgJKSM2pWBuoj5JtQANfN/sYnTVm47CMaSA1GXiUYkHKVMzHwU/VBL2+yNFJ6MCTCKA33vK
0YmytKc8ZZdyVmW9Sur4vqjRG9j5Q0wk8ib7xLanFSw/1rMhsz/WusJwEP1TDBOWQ8VvUGvrX2JT
UjALWTmPsoaGwrXoKar76NbKGlv8r2qbulvxqMBRVM5dWZM37nSosn5l+PUL9atVBbB74yPw9nw9
+V66dGR9b8pKP6Lkj2Tt79EEoLU7erIrMGkPeigz+1QI7aykkMOZABxH2T+4ChOQOHKuRu0Wm0A3
L5OZrkSEhUcrBCqdslLOSJzyA4j6rUo8xQrT1TJTJY2tI9YjGSQs3quYUBNWATebcEzZ/7hykEtD
ZMvOyKdF6mSvZMiuSZf9E66WpSeUpTqC+83b7YBNDbnRuyc7r+xPDya7MSH7ssiZDqEpDnkLRRDE
317kaFLd3LBQKJlPwjGzTZS2i65We1JAI3frpdJ8Y9HteBqbJxl6fDQYhanU+QwUiKfy3RayTo7C
5s+HmlFaQLuZ0Hb2tJ9C9qGm7EhtWlOXDlV2qrHsWWPZvaq0sZXsZ3XZ2eayxw0ZQEaG8igJkof7
qMmAXLkMQhGKzeie9RF9keyaCWD5rWmjPdlPh7KzJnUQbUWSPMqoKXnEQm8RaW+pUkVkRQafEw26
T6Oe0LD7snMXsoXXP6r0MdHWR7X6bLjrwhAfWcSGjA3Lb2MmV9nraswEEgMrCuDzBKFM8Cg8d51G
xrUnBbxmpECUxCOTM4ZJThscxg6mklx9EqsTuiqbsUTOeMJkTCHR5br30kUd+SuK9TLJeYYvqvkE
D7ph0AF77jmtABERV0/u9h7MMfk4gWsuWphmvgiCi2saa3wnj0LOUVI5UXF1GHxlXNSbWtAQF0wU
EBW6s1jOYtBCfqZyOtM2Z01Oa0Y5t2nlBMeRsxwWKb2c7dhyytPLeU8jJz8hI6COUVCskl0oJpRh
wrkTUcborNuTFjPXZJiHxfcN8jDA8Neju+XMmR1QAT0sv7bPRVDiKlFINXfD99TSUF3x4/EE4DNx
4mabOgrbVb1lgOYhdjLjIDrWes+SzWcJYDsjZinLPpRZvRNWE4HvB2cZsr1iwJe+T71ZH/riC+R6
xsLZUZZlrJNwX2ikMuZPVcvbi9A4xma28mv12lOauessRAasKDG2Qv09U+p3vbr7JYEBUK95v5mn
fV12CIWRgCyMIbrGgfmUmIxWh2TtCNJ7U2wnYU86lzB2RjFd+O9h6cgBteHHGoNV761IIm3Wh+2b
G5Q/0UACWBDM+2ufZ/08KMnOE0x9hPdZ24HYYkaNis889wz06+7RS1HhZ3Dxpn6bscfwCqI2wAgf
LM/e6QC7ZmlNIjSi6MRWGXZijPUj+eYRr79WkZOEky/7XF1nKqguY47lYDeQWRqM4DNzKHxT0cFa
LIBPhv5HYBMLc4w1794kLM9E7tx8M7glzvjC5oSYEpcIFW+6CN5jTEmfdDr3TRH0e7yFZx9D6UZu
ndDz2c85XX8AibwcMiIQlYlVV6bc8mi0F+QTyKzLaDPIkLoKGjtpqjLLVD6gg/LNinHjxxtVSd97
z5SG1hxCXsdpF53yGMHraAOoHI3i39g7kyW3kTbLPhF+gzsmx5YEwJmMedAGFhGSMM8znr4Os6rN
fqteVPW+F7lIWUpKMgD3b7j33CVYF3JGcwd0ncbeXSNa3QqWEGGwK9LraEpfX+vfzGtRjLtB5kxn
YYDbB+/8EFrlZamb53qNyBwyiaIXo9qnFvmGM6kyG90m5KY0qxsLkVdLpnsjL98ZPwNIgv+9QsM1
dZO8ngyI44J2yHG7wZ8G81nkXNK5bl708jTeI1AAXtWHYckPdaR6grsrslnH9ka4I4tcPb6h20Ap
X2jhPgw1uVWmxRedWu9I+kOEFBD+iJRi5Stq31HpISp0cZJm+ylMzDlFk5HEENv4PbTlOVMMccq0
ObIOugeHxqdWkWFUNOYHxrffpH0i8hj2pM7/zuPwt4YwcuPq8Q484r4353w3i4Ypdrl8j6siu/aW
WfouhQ0NLApd8AyDdmPgIyG3ZtikBbBJk7e9KdR9Pz6HXsLyEaRU5znNfArX9HNwGna5cjNLeLXt
BAusrsJXcHw4i15dkuK9JEnI6UG8zb33UwjjlXcwCnrznrkuzJOFwHwzdLUgMFR2+8qNdmWDO9vo
KyIn7X49VFZy0yx8IPkAXSwNq+ZtHZwiaE2yrp0+/ahJt8lzFC+WEt/O3JJVh2E3BB1GonWr7hvv
ZCoIWHOOrJk+XLmBlUk+yj0hAWfc2xzj65sTAp+XiYCioRm+CY7+SHJE2V2E22EmgiItPolhtU+k
D3ZBo2vUV2FCcrombxbhtoKn6YLf+b1QW9VW64XYmV2MTzTP4ixYZwm1j0Cv3UhgdljfHwLcvFiw
tV7u4ZqtJ7YTfogGCaVE2QRYrnfZkuyjiemdnCv25J1LsL3dVCyJEGne81P9cUn3p4wi5y4eCiKV
UkVoSK7XasC40qasgsuQWdX0yY3sKlj3tVlsBdEtOEKY7xvC14rVczTgvL2bfUpVG17WUXqsXZeR
4RbeQBVzbRM4Xc9ru5UR9fNqigDKM6r6+7/0BpoawgiWrjV2gOve5w4LAbLVHxbEe5tAt33UICiy
9IWXdqA8YzrLN23VZNKQCYV+vNn2th36JEaA8gvt+obyBEwoeUIC97XdjztIZuZtiIdt6iLuYyKO
qnV9ijS1AjDVCU/oIJ1ZbhXuhxySclp1gS1WG+Flrd8qhXc3LMRTT6BRUyYHe8ENoybB6mf5JRYb
eCbhCxvcT5u0y3dmLs/CXa9FdVuG7nfpTmoXF9bZAVGAyn65dwdRB1UXpTISJ8lOm9BzIHm59R7H
BAsgMttVw1kOE86QRmNj4OLrI7m1TLv6oeT2yO3kqQPpdnQthXW5oyC0sotjF3g6Nfk2ztXCtLt8
Vqo+xkgPtbl7Nrv2CesvASl/OGx/UaNjnC10wycmMiRsnhdI+H2V2J9Lgs070vWdjIxrpKNST7hC
Cods6No8hFMH+yCWO2OYvtjUnouFcJsyjy7d2zThxurxe28rCyMpQAmWGHneB3nZQcO0wz9kkDbH
RHX7WMECLxyFB7Q4iDldn/JJP4YjJXBUgT40fwZFlMIa5fvGpEm6C8iMykZ/xNUStfOyaW33qxMm
m6+uJHIwnU6lTjw8Cd24Gsdiy47V9QlnRBA1qMexY8Ot7kHOC2sMG2Xx7Nq3crFbH42XGt8g4fpD
bvOHd9Qh9vhLs/UXqYZDlHI8pWcnJjvlTZNj0KvpNa/UE0K7awkmN4mUX6FYysfBwDbPU5g4Umzy
WbGiQBIlCszsddwHhqIoounFLer8sCPB4RWvX6rF6BbJOwXzd51naqetBFAZ8frUmar3msREyWyt
Dwmr751d0G90s3ExbNu879OOcXhf4MhEJ3Umv7p6k3qsPfQzwIFvNgMuG3N5rRvoyZWYFo9eK9u2
WmEfsmje1yqqTqXFzr0VEucj5h8/Bc/qTTY5kBP3YdJZNpa6lTa1qfHyWb3fEhm5qYxOYwUy7dQy
zy+O9ZE2K2aefrn1Q1hc+wHbGJsHvVkbTkLSc6b2xUFecMaa0wZ53B10Z3xbx0n6FfcYHtTiLQ+X
6lEOu5HsXY/9BWsD1o08HILINva66L1o7CBOEA+ln8SIoGwmYPXURREbr5lCW9ecj5wG4T0naQml
bT16SzCyunrXir90LVgjUFJ41VQZj8W9ZK7D26jbqAZaiv4oRR7WzzbRiZQ5y9LrQWf34lJpBNuH
2bnR4XFgobbQk8TFiQqMpKLmV+RYwusMW+15Go5kvY4nIO8/Y9kNwVKmuHNm90Wx9OZbSVmt1MvF
oai3UTd5hHFA9rCkec4SGcxDhB2Q/t8b7JQgzHTBZJ3e2es4zgbLjg8JBt/DoInnWh/1C1UvZ6lD
Ymlqy/5EbOnFrqNmZy/jUzjd0w6zycspiN1+Ko8yHH/kEo7nsXxI2dVyeHNLr3ejqHKXbK+s+OCM
dIetGRFKVibNPh7UczsM87mte3sTWxFGQjVFZyOJAr765jgZBFr1mCL8ts1fVioy7h+TOqT6k/bm
srfJJ711H3q8ztecysOXHUvdGdz/ydIijM0iuRXErxw7c3hMhgKAMyUkQVa8qBYhZGuOJQ7PTP9t
yDY/rn2OmpQZxF49C6OorrXRp/t0EH/Xe1MZintQAYnBHgLVG57e9TIm78kyxxdkdumV4dVGmHSl
g8O1U4YhEQTIiHA+aod4sG6dzh6YkMHesxRGWjT03f3X2y1TRV5JXT3EljglQyf4cSHCD6crVloI
Ca556HT9BYl8fmh9i0yCEALt1aAM7e+bQ03Jl7SdSVhrA9vh2ankb9XsJa+zr7dFvouodyAb09YJ
t8TZ2kLdn8PR2S0yNHeVO2bbFYdEL+G8RhiBcGYU4gTMNdCiKNlPkQ0uQyNKds3xGM6sSycMiU08
j0GFIj3UKVHSCIxFLzKvN5CIzRgwfQifrGXZyfpuLCJPdBicIdZubSMpEGTlEcc+aBUdJ2UzN3Jf
9M2DUaDUEzDOiQ5AG2PiniNcOzmTXBf5dbbknqwF7tuB9w8xTK1F5iH945RTAaigvjomdBbmThdu
dOm5BCF6UDzgkjAgsw10giPSuJjGwzHFS1iRjqXG/JcZH+ppnbYIIpQnRXqMRgUXRh5Vxi/o+aSA
YpgkMAigr6EST3jSsqDXzb8TF9C2Gkl6sMpv/MEXK5If4T9/LXFGW0fEjwO8E5IoV8Qrbf7aKeR9
y9vkWh9aHaKDwQywkWm3BlkcH9q0czzHmR2qhOqwikH6mlrIEYiqXz3ORs8xPFOj9Moxe6yyXk8y
D1G9wc0oe7KdFDB2+qaEjhFfNux70q7JjbuLUS9AVsh/T4EmTOn83hum5/TsNEONcKAozMh7KLNo
G/Lqb+VEQob8K0fsVGlqEfBeIhXonBendvBWZyMYh/DeHrT4+LUWAVVrHyLZVhRjfYL4lj8D+9+x
ROHk0A5p9996jzMNgbBEc81rzjxRmWWy69RMtLd8JhlUx+BM1MCs0fmqqfKjssi9HgNjUlKdpamR
efmSYhCeoM3ImvS0cZ681aFMUz2DEVl115r4MFHwjY1gbzFjIlfTj6KZlx2Ik7//fDi0o6SHp2Qh
DVX8bZuA7lfpCW15x+WFmt2exu0/Xzps+pG/m1+LsYGp1nyqyZGy63kL0oGQ2Ean2ABzdHevEU32
i7rocQ7RMvZqbE7sCzJKfLL6Its9ZtL6azK48+uI1E4ZpiU+rabwVrfZI4A3DqJak30rzH0E+sIe
SEbLwBYHdm4FTDKs2+yIh9qSxyxK2wMRicx2YjNkOHWajHEhMTj8LtbiZ7b5Y1Cx+6Bu7n0iD63E
E41t1VVo85hSDDB5q5phy478oHE7Z/g/w0n7UNZiMscgRxSb+gcsazLNBOMQ7X7Io3bosJa6w4M2
M0SZtPZBuCjBXu0bhCsMWMliPdDLPmHY3Hcs9ichEYDpPPR17z6tSfSSU4jMuwm9FtHZv2ge3WdL
2Dz79wDCCv5GYhFebbSOB6oixDo88LUXA01wop/0fr0ROxqMmZEdu7vJCRbMY1GB8VFldmuz8TKZ
+9IqkVnESxUQuLBjAEbq4ay9F3N/KVd0qRxonmzogvX7GMamgSjTMHAM3d2O45lCU3pJitIhVQoF
+Mg3oVBHTePiHkmxMHgSjUY/FHMW+mX70GAukqSDxk2qb+6xStBa8tswlrCN4c0LzO71SuB7NpRn
dDRvTatNPiKReopANJf61tTJx8va6IvulAT7hqfWLolwH6Xc8wB69bB+44tgQtsQSUmk23kwpncR
SWZrYr2I5o6dYNjXo5Pp7m5beC8F90iNDKg3G5JQIEWYYAGyOXVRYllPZWIjo18nbVs4gEQsd/RF
YsvjQtgNLPAI22B2dl2FCinyXKbuZAQQ4TsgOcjigZBAtFuBxqzeDh3Y5vfRid6Zp2gxTnqm+V0d
po9o6q6d2XXnyBTXqHTbt4lMWjRRfPSlfnTVCshHd6xb1BMyRu5Gs8uLeTjmWu5FC3J7ieidsMZ5
ONgULV1TkMsoYrTE7RCsCV5iurDYGyz3M5ZYt5esPbtWzPVM/5GSreuXgiCfu+taRe1jm+bap94l
O6n65zyW8D/axoMJcyRDg+yZGhemDhvrHE3pTXdX8jPQ7RwGfTqWQmfKWVj5cbLWl5kC49lhcgiG
TLwNRvxY2KX+0ML1IHyNJE1u4W9l1AdA2LafMPzaMWAin6Ux0P/UuEvJjNktYklOGNARiSUDyeGV
8DTcaYeyqC6zMI+D5HhI9cWXNkdHbM/dds2/dbzWdtz8yJCQnlJve/z2jyF0jgflGn4i64rWkmyT
VHPx8eIsoeq0txCQvhir3XNb5u+J6IpNaaNJpiptvSluzC0uNn3LeDH4/9vM/+U2U4dSIv5nTCIu
sT/5/20T+z+/+z+XmNL8FzM0x7nvB3XdUtAM/4uOKMW/bMkB4gqcWhb26X/LZZP/kqju79tFJdHL
/RscUQepyO8BdK+EZRL29v+ywzTYpP63HaYJ+JCIWWUYQhrK/O+xbFBNXMeEU+HpUUuELDR+jMY5
sj3xPlHgehpzcTkI9FNd2+wnv1n+UcUjKo1hw9EDmiYhxwzzs/zKmDe+MbGzrqm4tr1iaFJg+HXn
4stq7HGrFBulZsCMYUr09ooUA0PbtpYb+WVcnQ0DE5SdE7DZZ6D2dDgQS5RZe9gJOKdZ7/lJSlBH
syRskexnlGc4fXlzd3pjXidoF1Kn7w9Tsgxh6wEoUrF1tBbD3A49owGznvZziJ9hmMHY858tmHWT
8Rym0ZvNCHbTn1VLMkRb2gRijMRWqrS/tvzHm7hWI3HnRuPz6Qi1YULGp0uD1PntrvLZnHQbWXTR
b+2xP1uagb2TLtZNq/Eywp3C2hYUyfKSpe5XO6irNMcdBuiHvO88epMqEKSzyD1EARWO3t1DCzyG
WT/dMQSi0TpZ+T5tMaWzkol2MxMt2RLOitGYqVMEbSPsCKNmtnBnaqwH0X+t3O7iZA+3johqA75I
gZXamhwvqpqbmR/z+FcsfuzqZIg/hntzY4Bh/TbnE8TdsyogeDkBD+2t7SQf8lZEB5SQrq7ttOyv
nV6zvkYiVxD5EvsgAhg20ow+jOIIX8Or6/iAO7qOSrrq53CqcI+Ve53pWS/MrwWqxszWbDSsvTQm
7NAhKLSSlv2U98kvEEpfGgAwqyCBOwNgY24irQ8Yq+PAGbgx39vkc8mzoOCnR5xou57QGTKizbZj
FZ2y5km6z87UvuMTZ964kpX8q25mxp6AGrsjdVT70NXZC0PfbYN/Xy+ORmP7w/hJIMdTnMLUY6Ae
7u28CGb+txRUDyPWvJ4f+1j4K+JaIu8fhkEPbPbfFHVnZzL8qjsyLKyYZ0yMiExNP5n6yRbViynY
AJAD+UBQoh+b9ADiStau3zWfbk2zwxaQrbznWrtVQ5vfshsdl2tKjkUi4Kdp+xWHi8ENs6sZ0evW
Bwk/tMY7VZQAIXGJu/jzy+OhdYNZ7c26f0hmEsh5h0p39drwEkPjKtZbKFEhWoS9OwecLfHs8Lyi
Q8CJjqFmproA3yXH9KD0Rx3U0kC5H45MfHCNZ4ExIDDlZ5XPvUdiFIMAb52pJS1MjOlWW81NPPwZ
WHUtKxP9Nvdniy4MaADjp8xlWHSKoq+xZRrwgMNvkyhc7pcRYwDJ2RdH7TL7vdu1zEoJbl7jp2Gi
+0FfTI53KazdmL6Ftob4NQpcTOVEubFcvL8w4nA/t5QMt2tya4B+VuN47VpWkTBpII1lTA67O05x
JoAX/t0tLvh6a5NNhQNiLl3fUGggc2VxbEJByokVCe3tXCvfqQ6odx8SgmTuDXEpLXBEZAnPZF0M
LIAPI/lqisGn9SCqh5pVgqY96NGTMh9GUqoqLB0x1eZEuFTyKWfqvoQwKGPnMk/S7fQ4zaY36pnX
ZYBEp992cg4dm4b+UVEqdyN/a/iLmT40SDKzHKANTbe32mzrrmVgsKxaiHCO9PppzJZnMFijOR8N
IrQkfNiyq/3UQBBA5651Mz4JSSdzGarhXWnVzphPhgY4Lg2aOKLT/8hwmQ7LirvnIStbf+kJDEOX
QPJdCqJDN466vPAypvaKzL71GqKSiiLdJ8XHUl5JXzvk6lA5jGXYzVXIiqNfdqQfmsk61eHXQMU6
2k+jfTPakP+/OwLGeW2iGNlrE1C5HfBZmZuEp1bBLM0/rHZ8NbEZMnsJquUmxeQti7bBoHwr6+FA
b7LNjGNbmsGgXyIywVnU8wBSmsESU/tkHF+k8zLjqjXiyXfZchr23hjSvaaRDFW5OB3Mw9Afl7p8
6cAz5iyT2DNs1nLedg4ApLZ+hqiC9wZt/vo9N9ZVFvsSYCqbzmUVQTmfmFttDSLtOCXM+G69QjFS
Or0v7H1mxATfax5KlIJIxmh8WrAqj9oPjjY/By7KXJY4lqjbgozZzy2UGHK6w2Rfi5qoZSeAykOe
Th7fItBJpcKyx+oyBIIVV7ey+JyUuiOuDhrvQBNJmGPpd5VwtIsIEk7knBvMJPPB4PAS6S2Szw0T
dCcedk53XtfwnySsWn+t5+XAggx0mnWWh9Zud665Hh1HO60QFlxil3Pgt8U44GeqnjkW2H93zzRf
mMeFVxDTvi75mx5HB9NuH+HJ+oZqzkVTejgeFsQcc3VaREXeJzFnT5bzYnXYt4jRYT0eMTPNPvBx
nfK4vQ3wHQxgEDYS6gy/dsytW8lHR2c7gqtrgXEkmKIljvmrUHz15o3J54UgorOI8BGjC9/gKmCA
V3kR9qDUdHeNm/oUxIllvRKsycPKmCFnlx9hA7QL4/csWX0P/Ii7N5lz0UTNKQ6134vS/Nkt2VsS
T+msjwrkcFFUDG4+U/3xztezqt+z/dKtH21qHFOVEZj1aod/84QZk2ly2rucGx2CiTEwmqTcVkP1
OCbmSSx/m9EKWJSAy+MrsuafmqQ5teADRvvOdXKf9+0Gzk2p5h7sw+DLpb3EOVeOaL0464IO/+ui
sFnNAXuhW55AVW4hWTrjh0Iov1o7FyvSTHrbWmJcK2/Sinx9dA5wCDzDfEqKvT7pwAJ53NcroZYe
So3NaORQM485DtU3YS6PmSwDUX6mrraNmcJZSb2D9TO770uunyLd2I7m395EmlbfKmMKijDddvPB
no/RNN7ZeiB9Fr6qOGiNs1x0r9Ev4bLLVOyNucK+/a2XoQ+g5KyZ1qeIXTDa0zZzMCPfb7K58xPj
SW9gCHTmdbX2FswWto4bS2IHyHMaQWL+yuHA0l3/2yoEVVj8J8qMqCDHtD811avKh2PKxK7VA2G1
+yrmW8hgrlbEyNm8xbI5OuEEb3c+Vw4J58pEW3HV1CNEbdvcIoPMS+OjSvYCBHJWubsqrs96BTQQ
GEwNJo+4WHBUj+HyYMQtByyHq3GrLYa1pXyupqPE0LZWzzVxdemxKuBTI02p9ackNIHFcf2g9YuH
F5NFisGmpYcW2ZGbF++jmsjCmJ15xeYgDlkmAgGM2NXpRaBJ+Zw0r9yjbfoeut+D842P3XFfCjn5
K4TcohTHAqR3QV5nd8a4LbSPtYnf73bKdq24a1bPaOY99GE6y9wbiy4oDa8Rx6mM9ngatu4zvMHo
zqAKMOp3MZCr8Gw+2LAoVzgLpJKV0TW0i20liSpbntEnMJbB1YBhbIdDZCPINQULwWeY9oV1FXhd
nWHa3w2zI945YwTFRZqWXYGbgJ/AZlZsM2LYMg4PLGJ1nLyN7KGJOS0GuXlcqxYtVL+p65c+V5e0
bkC8ZdspetblScVDEKUfboL7e5WHbpiC2ugOTjJceBvY3v2OXEo2U+xqXs615R/OQal0FhaHKuWH
go1Rj8JgGu6VV7B2j7NkIWFQE9qMQTMoC3MgKVUA1v5kbOysLmbchj3IYtGuvwsAnqyQfpr4b87E
RBrHoXH8vj2lbYbQYAxyNmbTeGKOx2b9pUv+6PA6ed024QypSieZ1q02M2apAtFUJB+Y8/LNlYjX
QE135lazPx1r8WKYfDbH6qIgYJMn2yy3DNPbArULtxZHqrtbAGI8rTlbn7LzI2x4JkKQcElREubb
dhyOBYrLPrulRrW9M6rFEG9TXrcqrh6x4T7ZHb+FTWdRhNcIjudP3zMeLXTnpLExJWbY0qiHWNQ6
HEcIrbbVn4qjj2upWywCNAMZQyMbuwOrLEiKDC1wUbpJEK3IliS59TnJhBaQ4hzKeuZbrCeZoiB5
gIl4s1hpr87JSBCkxJd72KMabtMSHrvsapJyPLqeGQUjrHkWCxvdZK8ozI0pcHibl7tntMnGfcoH
7qYTlG0C7dr9iD0QoFXdJJs4breV+q3Ayi0Dw+Ry8vEo76Bg7GBSbZYa/NQ7+tJ9GgPAG2UwoOBJ
UZ9obrLHaV/rSKp4S/Eb+20/UC5+rjzL7fKTta5v191+lF8sjXg3YP/ZWAXv6xrP4a7WgVHtjJx8
1uZds9iD55RQLPT5Gub6Mq361tFxvE/BBIYxTfrLnN6S5Yt8S7RM0UawPXUFx4XivOFUH8OC6js7
8qSVJpDMfC+sy8SkPlqOU39mp7ZVzoeFbDjFLlVFeze/9fZBy+HXQYOHk4J+a/SGt3RayIjk6e/P
BSVGU51qG7brwlfHFaxu+tJwch4VlXTdh0QEv8HaDK1+L0my68uX2vqFuBS92gJl4gpTkc/ebpp+
3IjiYmPkJpUZg29E6zRAfk/e1mk5OMa0X5CdxUQXj93wabiP0crqP0rhU+0oZnaYsxDwQdIChZ0c
Mv0KGcU3ssOqL/AtMV2H0aYaSn9xtUNxWRbqOwfumv08Wse6bvbRnHPbnBrtl2gxbXH610cEH5sq
/WnB7WVp9Nvo/+TuS0cbNRRPNYjNXHzFzfPafk/usJsyCiFh+Ca7czUae33+sF1yf3vm8MmpiY96
ZAfkxx4wom5FgtxQ085IHv3ujo2UamvVXsfZ0ztI1gDvTc2Gi05y7iU8dwWOeARifAMWYtectZB9
ytc/YuEWQP+1iC+nPRgmJ7A2b+BZTAQINOAPkzl87asxKJ3aR/b6C4VTqaiONTABKEnW9ZmtsD8o
vODOT8kxbvSQOCG8RvqyW7PyYmf5/Ye/EVb2nDgWQuvmMOJZRo8eU3dFdrIL+2I7ToEbfxVTdQEj
QECtXWSBFLVHx7hVE4DPS6tmf4jmTT1xVKwpi7TfVrr4ripPvXapm5eZSsZYBm+OQHZA5GINkA8n
Q9UBg6GFEnVcHjoDtpbe7lbgloxUuDOadxb0dO6dNwoICWONnK7dFu54tAp4BssrGOcgbJBqreQu
ROkeuMHAvNetj5ir0Rtpm1h8xvFMnfYcZxclIqINk7eeZ8kJQy8vH2vxUNYv5vx9l7R2qmZmsniN
NrGetLdtdEKexybob806q5miDUMekNsOe6jHEDZb3mJ0jyZ2X1DElo91fF9YbTh78REOPxjG3XH2
bavckfpdVeZz/rG2t44za9bZSJsjnIqUx1l/qGuQ5E2Pzms9Tua73Tt+C9sNo+VTtH5NyBv7SiFf
784j+uiMKXoreh+h1zLqfOMYY2swM3FNfgdiZbW0n7O+vuUx0zGbO91atlNJcgbDoMh1N3L5RJ/l
heiU7iKomowANVl+NX+vtIsmjOIJlbK3CNtbZAECGjUNFB+3eTdSm91Z/jkxmCODA7jReFYRvt2x
e0Zre6JKP6qGOOKaABPJeknmV+WwatWdoMySQ2+dtf6EyP0NTsHW4lw0w/eWlmCY213GskWUwOS0
lks78menPGQu/FRa75Sk0XT0y9n16Cq9skhfzYSSCMEoKnJIT9O2l9MOPGOavSiiZjtWYXR/QQSh
GuUqKg9IxK16iZFesMbBblwg/1jZlWf73v4w55gCMt5PjrpMIjtbxAX3dMAV40uaP70NgzgCYaVe
CM31U/WZN+8DPOqlnX8GAiDcaynMrTE0GEVPRiX9NKGOGo91f1oL5xCzBcklJuPaz/pX9wTGEDFZ
HcjmQaJ3WiBYoyuK9f6Uhc+VvCUCCVBuvIYrCfXWGPNWUtAJzxr/Zk6HnLPcxWu8S8fxPeRvBzX4
OLVF4DRIuYb+sMBCITnCq5vfpMv4repOqAF2a5vCxPBilSDtSU+x6T4n9+P/lnKfNNa8XWEtuMsZ
du/BsvrNlMYoycIAKDJhKzuGmwd+DityGKOlGRmPJpvcSHxyEe7HH04Cu3uKhrNOvup4Q7CSmM9x
ILhwxfibm1iLb1ny5rSmR+bK2rynpEakD8sCweKhqOSJRdb0VPf7KD70btC9CvPAyk+G+0wj3GHT
ER/SAKVAt5jaX02+/mSFCGaNyi42g46Fmei7bjNa9ER24i1D7xWwvLUakuDyp2DvYifNXiDMW4b0
PW2gKVE79RNu9NJ5nNRDz4CjsEHpDydtKnZRE0yc7/2aXsoo3Q718pQQeQ27+MsFjWM1VdBjSzcL
6Tlks4/oamtxXSX4UAtg45oF81SCweX+G+tDRrGxts1R7xy/4YaFfL4pZrilYEl5MAggkWZ0TEwU
F1zwZTvvyL/1WA3tuzk/GOGntv61UfPmpOIgsN8iEvsokFqtaAmqJvoCOcTIFT2FDRwpYuKGP6Ui
j3weGOo9zEr7ipxnzS2fTPlo9mcTtUPmzvAqmHzakmnuO6AUKoIOOzT0F/nkDJqXLcvOcr6l2A9M
63vIyV34R18+qOb9InXejarZRuKXfoc9DF9yGi+cBea6kiRB55Zd+/QG3YrBDhBOHryVwHbC3LcO
XonEoY2tp1919mUnJhm0w07UnPVu70V5v3O+exnTBI982M8R9n+p9G1WSH4qj4l6rYhrYlc9+uOq
EZuRo27i3ZWn5Beh8LcEMbYLUzTvr1XxXVmfJVaNvoj/aA2XZRE+oFwGRfFtaUd3sLxYvrEju/RV
uOt5tjX5Z3KRC4h3qm+ykLptpyW/nSFH4tfc1dvMvhhpzvOmBcDemb0nYsoJLDdc6CrNCF+ysV68
RsVfBP0gSG8F47DMWG6pAErELQl3yJ9QwMZFR2/+VNmAd3VkVN2hhWEuCM9tcww2+bpdzR9Vd1c1
uTv0hi+VtRyV6eIAc/Y6SejjK+pJRgfMUqjtJvfdLv5aJd/BUd1TmZkBd3kQluvW4nYFK9ub+c7l
wQNx4CXU2iBdfDPWXtzA4ATgiOTHQjs31RvLHi7Isf3aEWQN2fspvzo1ktDaTvfxfcM+zAdQRsco
H/eDFj931VZBoR177Uf2rt84w3HVV6aZ/a6vEV2hfxH3DXybHfqi9ZE7mr0TaGX+MrYoe+KVwQUO
rKUIrPVPPu5i0gycmb4aTC8ix67+IzELKHoDxcqoN+cbQClKqTdLoZbItoifNjVerLJpLoYbvi/y
UcPylIjqxG88kb/FSoZP8T6sL/eGoXLaz97mu8uWvSOhi5ZqZOhV0/jQ1f+ljNoXsn4tXCNIm034
NAyM8kKzPljub7H2W5fI8bbvglQdkVLup7p7hdwaOAi90uE9z/Qd+Wl/HA2NmHKfq5olk55ulTBv
SYgeGEcD5YYZpj2lAyjPrtn184inqjgzeD8JS3sCY3Do2uoQxfn2LnPumQlUNfC/Yad307VyhsMU
3wzCe8pg0vMvEiY8vha7uuotFbgUz0Y0nFoAEc3Q/p3LII+wy632rlbmAYlrUFvTLlLxqQKzL8Ay
x/UlHk+S4yyCAFj/B3tnsiO5kl7pVxG0523SSOMgSFq408eYPMaMyA0RIwfjbJx33a/Uj9DQe/XH
q9uQSmigpX0DBVRlZWRmhDvd7B/O+Y6FBmeC4SFH92QTVh2rqwrxiNWKPaCeFb6DFouTBn1BmPbe
xtLjKSkWY1txSllt9+hP/acddSE2u5Z9Oe9P9rC0XDA5+eJJA/QqOc02I/nxI3L0DlPmFfHr4OqS
h0D1KQSQCCQgoio0PEX/UAWoCkVxwMq2t1c/jXS3giG1IazXbhnPqAJOlrGgI10dWcgsDJMIIe6A
yAupPk/15NAgg/GL7scRVltaXzqrvfa8aDeY1qkfNB3Fmz9qhvgwqlDQQ55ZhdJzdaxnqmn04XFK
w52DFlfuPXg42BjTxcjGTXRpjGEzUzCbtO2PKgneWj+m7kVOMz5bOTJbAI9uT0hJ/JUA3dM8/JVl
7pBa7xrnChHzpjSca0t0v/Gy7CL9jMAbNqN9gjXGEdAfDXmTmxEUbz5M8/e0fPWGcaJiCuccZC9c
8wS/BmyW8nsl6rcjwB+hT5qSzEiuKEvGVr+U6ycvoajT/Wnxfvw2vykropDmBb4wPlSFopQgMiJc
drmHSn4QLw7pZnbk403K+XjCQrKGIURzsFGHkdYkqrrfnaqOSWaFbseqNTvUMOqyLmer9+Z33E3Q
7hmuGsehJNih2k/MLFD/odgMRx4OtGed0SDdv++65EbNEJh53R2HvS/NtWbaAikmcr0wRfhW+ykw
ruZorEu42Hjh0AwrBZlq3TuPe9XeSme5kssqWAY2KJxbK+LhnkOlsDCl/V0cHbU1EDzlXYk03kkR
H62AXBmNv44RPfMQwI3JxiFlbBWMF1iv2so916K8iwqC5D781bfbAv9jVcSkfcsO77WsXgAM3+Xd
erkzVkjHeyiL+HQM4iV8OPLsHgAVFnSGxKiF1X3TxuxDMRq0y8mQpM6r+jEjZU9XJQOEN8d5SxcK
UY9WBC0gErZpSbeluGLJ8OJR/LaDx2zuRkE4yfvhqe7KcyujT+HwKa6mmgyU4cFQ9pvQlEp26R5I
lGdkY6K67oArqkPTG7fTTFUE/W9Qy9FMSbqgVtqMIKF1JkLH4oUXdOHMLxqx9+qFsUYz3qY+OYKT
fTJihjl+sld0kRm5Nj6VuGKGEH2lEWkxNGW5ip+NnPQFbznQnoaXBgpZndhbv1vO2fKlSgf1ItLW
yn6NstPAfmt2fjnGd80gZdLjNihffWCBccamu/maMR8KuoPkruP+xDYc1nhRWvFkTNZxrrGzSch8
sXP0+mzjbTusulgxThiuUQvRgSuy24oba7CRw2QnRxVhW5dbJ3605e8Fr7M54I7lvyFxtvqjDh5F
Zhzx+IFnTNjs3y4mhPgHMb2PJUMhZ5cF9B1OFpKJR6LadBxsfd8v/rdXMEjhZqCU7SY+JOU79G26
fPmYFONVYkh8ItlNlYJ4BAk6+wvzsG5ry+x6HvRHao5vVmFtrNHaOEbFAsY9GixKLCpBtG6GcTNV
I+2A2LQcZvXS3U89tYvLqe85kkkPxFrAUsEYd5vKD75HL3lrGa1XUnGY2P1Ny+HXwxrHOvV7iTgW
9EdVxJRSpVrdLMpubzlQpXw0jQLYpCW2C2pfJh7Ra+5Y24SPZnEbYFXBoj7AbpsveDQfSUu7kZO9
1bNAH2BeIZ8wUdaOHcZe83NgXtvW52XJ3zXko00T8S40TGuPY2O9MCbdNDUaSDsm1Mwf8LihrZQq
WG4q9FxJglywHZtbBEz1zmgw+dgJ2Ygunky7pQIMitJEW+zPO838V1rtPols/HOKtDkCjjCO5W8t
wvuQQey8Tep+V5marq9LykOQMWrRHkf8gufKN6Z6G6f5cJtFmuOrAjiLbecld0xK6QL4YwAaUZFS
SXyPuR2gkVExYUiWJN/sa8M0mZlPMWSi9QZhbGEPiv/LYEnUzAhTQOM+TuP8ksnx0rXMDmiEBMGF
Trqhs3CK5jGfBpTZoJg3Tbbc932mrqO0BVPPJJO3ifEQhviN9uaYSjTYRzm2tSwAkWkgW4Vi6+7i
4cYxO29btajHVPNsDRYi+KKbd5bWtwozMdFbtOHUkCHRq9DlUjEd2QGW2XLymaOsL96+U/exqTDI
ZUhDA6Et3pcqDqGaX6LC6XHFZLuiofYFIXodLyhDpM82eon5wddYC3xfZh4amCs2kyqPPex5JsXd
vK3L9DPmGjWjmSTJYfnxfGb7w/jOsCLbOg2pMiC10AGw2Rzz9sugqAuQoDCNnTkQ+2LjUiXddbK7
zwc9HzELQ+PbGS20qxFe6Y6syLDGdn+sFmDyZqEutXgX/vKbbtwH6aFxgrvVdxPHNwQlpRvLoAUy
uqHGlOX8dmJG6gWY08aNm+u2oBMpafCYDVubuu9dMjvAqwlww+7Ylodscr5ETO3NhNkJWb0tZH9A
JP5znIbawBtfYmQGeUXEq8HWr+4IKLNdiQZiZNcQEZzo2b44NBlDxSmfn4c098KMp32XEDKTuVwJ
iELbUBd3RUfaVjS0HSFH7L/JcnP3bUFxXMYGkwkVXzV+/miZJNOZIzWTtA/SXU1CJjPodTdlG8+A
AlBlvbhGt4RsEikS0h48YlC/IMAJoDPE9M1mdHYWthSzcvVBVpgJ6hHxKyxO0voYdVP1sQdhN5O3
n2pOhj1oQEYefJrTJPsZ+oRUAihxobgThuvcdXnC1w6jvxuIFGVvPEVXU2VdDPs+94S9i1HnMIWN
H2tnvrGLj1gNakVy8ZMbXYwLaZUfIJRCLanfzBSvbYzUym/lqSjzIWzbdsA1knK7Zs5DaYIbKOL3
qYQ6YTl4Unu090syo30qnBbVO0pZFVELGa0KPaWAYUR8vAyWM0F51wX5si9yPYTSsS9T52T7pFzj
+BBib0c5nmFD7JPV/j5YJUWwTMVV3dvXBW9U6JTsJ8fyOQlkxsvo9vsuGjfe+qT1iX/jNUzexnHV
r+l22xnDYdD4tV1SrHZ1SwJX3etr9gF8vFNUCaLOG/YELITwGzEAImgvzj9qf36XRWWRl8DHepI0
RE7LdM+xyY2NYhBtuGAtFGi4crIPzyge5wbP+OCgaWtUw/rC3Xk60gfkbAcgFmT4ccnYE5IQJQjl
le78MBURbszZuhNNQmigQkQ2CzYTvGBLilLeSmBsuCklpi/dK5KsuMYTHGKIEkKvHvv7ltF/QlRK
KNOnMWJAXKyLIlOvhPDIIcAmXXNLjKcGLzIkTuLd4LJ7mcfQoUZYVxaWf1eCRd+VXfSMAjpDAg91
gjWFF7a0hxluANdnTjXG7HwTH/67I4OLW6LkyMaYdaU9XORcL6d+sXbOzC4kS6ajnvmnfGf+WKDr
TkZ7R4gdOqbhmyeWFD8L+ZJlwEHVs/WIpTEH70CqRFIf6ZRoEKycTe4coSmzIJtkAcBudF1syNe0
DfnVpDPrDTT0tZL5vVHZE+3UsDBpM26HLjHDSnpxyGF+6hqXzobF7N7vRg/8SkdBCSswLIT9TdEk
w8pf48ai6eIMjE4Sa34PUlMSysPkPHGjp0BCRSkLRB/KRCDjOWAcGv9iRBT2kUOYV7G0X3mTQWKO
iWAiyeIHF+OmXLL5JWpfITPfC8g4t4RlPi/wEAQiQUZM+Z0XfOeTdA/Nghc3YshSZM1p6ufzksDA
jCug7Lgjm5PVt49OWkNLnd+qlhwO4lLJX/a4nOO0wRDkOgwcjF0vUenwCW32Xt9HWzWlD3HB/Hh0
eHrdJiaXbnJ/2XNwzyXsA4qHZAUoYyss67HipEws5zqDFO+72jh0TXW/MArZpuADjvPwE/fO2+yB
ze0n7MZZKi9Y3YyNOf7CHdfAWCS5jpxMzFqB89uy5+948T02GehNTZJKTTJZGofWcHYM9H2I5csI
FE8NNZTVbRvmqYnpf5TVNlmKciuzdFchn9snGjGU4ZHC1w7mOTPya0UMFm6G9I67NggVQSj++rO5
LY6ksfMuVDfXRWsnR5I7Fd8N9BlzYcBIT2YEBGLJYDpUps3j0UdYWhUPWrZGea62DA/6MByWjMKF
Uila3zlG+ZkArd41Q3FSHCZVEZJhrU7tWg5gDSKXNSFAK/d+xjg5NHaWnFnJbWoVkQsLERQMZHzQ
Np6RYcEhhj/gyKPIs8N8hkV2f1VP1RMbW+tk+0RCgpK9Bh9xQeyKHbvP+PaSRG5Tr+KGJzWwUkTP
lKg3dbHa+oviSZZxsJHtZO7HvPiJTLKIVFX9aHrUpSQYrJ4S64T2Yb6UXX6xVHEFVmjhsYU1hPL/
pS+UdU9RnR071sB1lfKk9VyDysJPZ1PChugMiYWBnY5I5hBp5yBm7N+lshx2FmjTtP4VFDrZo4sn
8w+VT4KRao5icEW8fJgsfnUz8zKGiHil7JsG0vnOxlkIujLKQotodupC7LcTE51cU+hkGZJ6pW6S
xD50TIJ2kNLZxLndsR9j/4LpkFm//Rt2O+MpUzKk9F6C2K2u2XB8e9Vy7TpgOvzxK565vfFH5aRQ
tFeuRxoXrkkZfYHixw+BG6BpTRZOLaJFMEAHFeUvKoGsomywupPdP5mJizm5E3Ifi4DWwO6v+vWW
tHFhXMWe9zaKDrh7iiQSAxM+Ltd7D/ho9nXGDSA/NafbberSiceTqJEB6CetNL+VVV8BBBNrwSwI
VHWv6I5DlUY1Bju28fC/vZiNSzyAvfR7Ksk1xM1NhxM2QpreCQOaPQJ0pW+nci2Pnon6ihC1a/Zm
eF5SkA71Q+VcerVgb6sQYxQYQc62W+PnJcPay703RoWvMyFuxGWM597ijBsI4t3MJLVvqopMMxuL
KxOdleJsEAmMZzefoTF3fFgbAF1HblW26BJLRxxPDWLAcl8eRiYOEv6W67L6LCuIRPWrJWB9jMKN
yZmsL4apKIjTuSaGRDGVwcUWWhh0LMWZ1E0OOjUQN7IhNKAOGBg43JZTns3bNiH5HjHL1ivafGtZ
A2kkCwVYZZAkbVs9tx/Qc+m964hzg0t6Ci3qn13OMcZEsAKwrpVFASUusYNbDoVBj0/q5MTAU+OZ
yS1jxFC4zDAoa62NMapfapbstj1C+vjoMYbQT9UcXWWyeemBkZKkSyIgpfu6m/thjfajsEbdToZ/
AyK82xNMH842P3cc6TdCGT8cetVK9d6Nk7NMi8kJ3kdu+Vb5U3IoFx2megzO3BrZDTmtvzURCgeP
IPlTtpKDi1QdnIBRggZRBiyrN45iNG+JqhoRacDjJdblsRZMSf3uqwGTs8dMD1+/6z6DgNonQVe+
cQR34sBTSZQJh1+cnRNERmaN+6kwA+AJJX4kcojpBPEoJVj/EYcsH0k62rc1Ws7Whh2TV9mTnY7R
dVFdxhY8BjALTFxrxMo1dQk5UkDBsrgSSFqSMYwZXjNdJ9B06c0BoTK5XkVBV1YSYBJDhNilOS12
EsHDXW/rsuiQYztIIiaL3ceQUDcO0Hri6arV3lej0VF3Co0zgfQVGZyHZZkgJXigbVFbI12Mo0+v
LrG7AUNg1YvzK8tFWKM1MS1244EAUKXh2YUyYxU71m+Zm/a3NmHd28XAuG4OEWLGhPVCl7+nOmNz
FCG9AgTMSMbi8XX8/rOQlLozPA38Bc7WzCzeWpgVYaFuqJJ5YBY+Q4wKks0iq3fC1W+yAH64Fq65
NTTA+ibxXrjirPD/m4X+k2YhIp5k8P9GH/7Lf/9f//NrUek3dMM/mYqnr3/6e8v8P3/6L7OQ+Yfr
mnjEfTKl1nQojD/jt+74Sv8P08dAZDqO4HTjC/6NeCj+sPEDwTU08YlJ0BD/Rjw0//Cl5bieZQvp
4hkK/ituIcs2/2OmlDADyqmAaA5P8tdKuIv/nnioUj+BvTO52xwJB4bE+qwyQF90yWsJQC+mUNZF
LMhzXMoxLrktJz762N4+VZ3wKXLn21K2D127YMHxH5sm++izjMglizGaGBBH80kHwSDsJEXWj7VV
Vmjj2Gn5e63A6kyd+eAhAZbenSmK37EeqVOY3gVtcVUoDIAskGl5b+Ho7f3KfUkXue402GyNP5x9
Wzhux3lCGz4MH0ZTMJJrql1nJM9xVDwmTcdAGL9hDtFstxh3y4RZ1oUbSLf8Oam6I9iSrPMFNcqS
IuAvARUMPbpJs6aWb0X5XXF8HUr7Ma5rXoliRAIU6YcSbcRG2AgSuzFB6E4BCGr6KdfLsLO4rh5V
hBeoaxgwRKO8+GsVaOTjQ1pnn5kAG2jWjLjSsbnrGzY8csluuaIjYPjqlQr8wpCGrWNRsqFQvo2c
qiWQReE6xE9agN3e9HP2iwgwrocCcAgOFkNFLNaokM41K0925SmbvCBmWjeJQJ3yqbwkJi57yWyL
QCw6UfJMnLVj7QP5PRnuBdkDYqNk3jVW7+w0pynT2AwOEQOSqCOsJkqMVX1B1WW6eA58UBZJiiKj
rrAv2CtYu9fVwQWyhpMzy7dFd0W+OPguBZsdfo+9wKV02WZtHVl551l7x1yw2C0H20MOk3Oouutm
uEdrmkSoMySxilsn6UmnnGnEOfNGfo5zabqPDKDWJF40lLKxUR7lmkFLZO2ypvQ3TQONypueMXKw
z/GZY+UsQzzcFvgZ6IdkejspBJxGb5JRhVV0K9GqbjF3vgu0jSFCPLEZVX/wE+aAiwl/ro4/AQM4
V2vROQAQ3WYdybuFPRfnRDCmKBfsPZGwQ5fsevZRmy7x2kM9cnybEXZjapLryhfqUhg/remQpKU6
ZwsSBScO+Sq5IXcTY0ooUwZW35QNYyGBjXDjzGP1VhEp1bqMrqN25puiu18l34Y/AgwovqE8Us6U
JaIehFPFOj+XLAGsPG6wGKHmSLqCbr0TM5r3J5bFTJdYVTM4mGAKZG8iEi9Fg5nMF+fKagxKErhW
C3sFQP8s/238Ictosjr38Armwrj3yThmt+kxDR9ztg2MlQP85Db79KrilRyk9lEDP/s1SQnEKlZ7
n80Qpoz0KkqJd3cDpF8xepoLwXvjxifKRJB6srE6/nHmEXPLlN/nyhQRP4OZywfPw9sf8THD0wsp
TwoEx20GBYrtc+XGx8iOnhkOZrdj1lcMytqMCQhvupmzdhBL6YC9D1CKxMZhDnI2wzUTsl76DfwJ
nmWCj/LZRWFjoqiPbBCwLmECYY8Rl0FG2PjsL3uUbrbDnHbRvUdCHJC3vKkR8ZKrGi9OG0YRWreY
2cD1ou/G0mvvrLl+HeFi4RLzN2k/+xSOEUV6gBY1RUwLrH7ZgusKhWSLtYgR8QGfdNhiqORARIQe
JdiGsRVl/XfeVo+k183haJsI95ysfZojhxMTr0IOEW4G+cXiRGCQN+8KD3YUEbbGoUJB1zbLncro
VHOE8/A/7uDJouBrm5sW4utWSvK/AjU6nPMPRaPrNRE5YM7b3dLj4tgbi31kVd8OVs1NkGv+Dsdj
E6VrMgVLpNQrGO7SM1vRZTaSsADczFuVPVXWn21IqWXTkZs5Ny1PD9K4teUQFjIo01DOwRQ2q0za
gv3Sx9exH3Eclu5eiv6EoJnZaYPba+18SfRG86DR5aQLiIK5hWMyohXCdfDgdOPJrhu57+wZYCn6
2TLO4btKVJG5kX16zmpFAxKaSwrQRj6I2NuvJjq2SEQHuRYJPl65gu8C3P/PcYcSduiiB8fOPzpT
3Rt1wdoh6Y7a40xKWg5dcMHzPsfoPWZMD7TThIVvoE2NbEGrBsUXu+8IIEMg43AtMtsjen0fo6fs
IXrYIz3lCF4AsFUFy8tPT+Cx8k0bTCkRUC1zN2i5zkginWqs59FpMo5XhuR6NZ+vJFQYCtpmtxoj
Ozd5rrYgYOLDgB+ompmlDBiYD4vLBlaVPpLxMt9x/z6ZbqO33ohFdyydx6Ag1C43Be9Lr7dzFhwd
llHHIeIdYlaGTnNA2F6ZKPnU8EsbJm25T8MPzIHU8TZ02eZKHvVwMMghFygjzBqjQ22gJ1/K/k33
SETrZK7OTkyvL8mey6CLcilyZ+XcGi0gLrNm2pTk9yr2edvc8Tw25VuDkg9Mgr7JZvfXYvVHISWp
ts3y2Uk4i0nH/Zwh22cHUV5X2AonBPSRppQp6xzZKt8eExJgqGJM5rMhnfvaKOzTDF0D3MOT9rMf
JxBMPePoopnFIZZk40BjDsLUlh8LrIWD1c3FroslqBGWMNsVPuat+0pZsztC4JbkAn057v0Q2BpC
QPvKN4vuyAbkyk9tMCJ2Fm0S+kh6AXvntziWJjEQn8mpCvEDKobjk41jYJO2AAuxI37JAUxzYTYz
Qh51rAxCey23eerc8ZX7obhGrXZSE3DeUao7vKkpF+u8einic7n4Fi8snlTNqKXHJcs51K/02T28
B45j29umDaNr21ewaoHtskgfLBsGS3ozV72znYoFfZ1lvarF8k5KYe4SaZadjTEjGcbFeOol9nHw
MtYrRvoTFbgm8/iQVKco+4S6CQo6T5qdnNWHbJE4uwmCpEF1CLI04tg2aQ99L2dG/aQwKyv0ERef
mwSlj67f6e/wTQn0prP6FnCQDnG7rM7znR2heGZ8I2oOULfn3B1WT0OcasA5Ab2li9go3VYjJnS9
Jk5WdFR4Xr5szZgQNShBerwlLtkoowFIxE4adWZMhEPRluZ1MiDmZ2XASNSVv0qMaLj49Lki62yb
xPW+7hsyfpKzERcc5L1LJNZ8Id6luvb4cBwizDhMfTvnRqL7anFbppRAZ8ZCfJgXdEC9EVUculjY
RNNARkn4dgTXUM1FltMvI48m4UVH5y5Jme8Y/kdRi1s2k6xY4/d84YGDH/SFWbdE6s9s2nExRQrN
rVXvBNhZJsY8fb6CgKOKHb44rPJdBVCoRtMVkd4ad8yqBiyriN3fy04/l1HwCi78NbCJKpV2gK9H
sKybKh76LLCObbZ26aW0NrACmHKMkYOXsuxug7UVn9DebgcwV8O6oMonEr4ncLydIuUHeBAHEQMj
OTVIaxmgk2Aaw4zxy73hWesj5N3XvgG1SU6UhD5z49Jk5+k4pA/VlHrLqjvIiJTNmssKMgCG7hJo
qfSBxMB2bzXsyodiClMvhpoRzL8GK84PDFXknH366ZpsX9UoSoeGwUyRF6EsTWDFnvWomkKe04VV
iqtOWcZ5YbiaNRjiggHkBzoQKmO7Q+jdYvdjoYqycnqBP31lltM58QjPInUReyr2qDleVz85GeiC
HMlhmU8cfC0D7Ko79W5/zZabeKJ4pSB53b6O0iasCvEpScvplZOHvmPbuIp6xBKBPkV9xzq1Xzl/
VYaYqPnMIemGJpsUlgbEKUbyLvKoZPSskzAt0Vg0mlNXu8WV17Yy9HvelwQ3pK3MMHBscS0q80Y4
BlLj/GzVBAQtg8TK4tkY7qd7o6Xck3Qk7NcCckFlVoR9Bw5VTwSlmTaI5KAeV87RNS5glB71eOFo
gqqUHUyH6nhSyNbRJX/oOQeHA2s+F+lH0+EU68kdRicbi96GXGRU27Qdw0ikPtw1l593smDIY5Nz
xnc7QyjRps2vWeHS4RjeODDPw9mEmRi4lLUw0CiwYnwIbrl1+dVOWTX0LM1f1Lhca31xKxb3ObHT
H2WlOABtUFT4UAVYKtbJP9QGr3XHV0fedGpT/3X0rWFbt/I5AqTPRkeFkURRC7mds2NuDrXRwNaZ
kF+YPajYaMWFeSx3LWGGQ5VgwPaap6Ex3P0KGJoYpF9b5NYPLt+o1LD70Cr/NqDsHQOR/OoI9d06
sNtOA0YB242cPQXeycmy+26Yo01epGQcxtmDLbGOW+iWDsKeH20VefAwYRZVUfpbuBT7cKfYY4AO
KCf2rF1L+FfQJU89h//C5DqUjdkfFpNAw4EObRiNJSTJ1mEKieMyCgAQ+HN5B5lhb8W8RCgosOfr
ld6/PlcNWG5TMbQ1BNYO5o85rV0wId5Kp6PiXNzIIh5v4Sd4RLaZZgn1zbbhPUuUPUt0HNiLwrGR
5J4C2G2a+C2RcxE63kfvO9cioBy3a5PiZW19ohKpf5WVO2ciBrUpb6f41fAhyxuebnapqtJdoqki
8vRHQ3c/Sh9hquP1sBOqnkhYQBUlo9qwIEoi7L3g0QWWJdAxbLFs9KGTFdgZzOnFmAaeOZMKcUun
XzP/8/U2SUjG81jZk9lL505+/CZ23K2fzYLF7EueBtF+61nzF7IO8lMrogMUHGs/MV8aC8hyApT5
XFso7/TIBN0f5uVQZPN0BxBjS59v7WWKNqLpo7dhZlHbZFG8JcsRJzH8c2pj582PmPB1SY+RY5AM
OtRPMxeXZGZRPXW9sQ0ccLFslXdMGQJMHry0UxG3V4PvGGRoAqx0C42CJYhe1YTOKUC2pYiA3Yy8
WXGDrDSq8cNAEbmzV5UL7k+Ml3DeOGORHZqN2vp1/Rph7l2ycWJ0sqhd3dEVpb7f8RYzy+ni4TEb
ul+pKH4pQnO3aoaNjBLS2Lq/+bmIxhUI2SmmxgRWpQMAmREt/dzAtgMte8rk/yuOghJ19Egh54nf
mvY86DzA4iiKthMrGgAH/VXuuWi9S+AZkQJhYawPUu4irIYfXUt4GqbFTLeYjTDBC9sZj4HrfHvR
D/sJKCMTA1jgx89ujX69wnqwIA+yOk9faWTYUzQthy4FHbEKQrWgTvUk+Jae+8FJHmNbLgczBZ8m
R6xrCn/qOMKm8VWHeAYRQWuaBdzC+7jnAlju2qlpr0yzu+8IZWY+vZ2qIDkmLrxFVsBgiz/HJX2d
c6s/gzBex3GbDoUwCyw9IWXNqPIXVFoY7jcVrOJzAXNgN9gG5uIaGFeT8aHN0QU4rsNSMzVIiGuo
EgclDAB3kmWpau4cD3aUZudCCDv81xoNYTQMuHMX1nVT9pyCrEMBGruHXnRnuJjfixM1gMdPUST8
t5QwYP+por4FSwiiDK8gGnIUUyzmO/w2LUayejzYJr3Li7vgIlI92lf7q06G+MZbn6ly6A9xeTtE
JO21q6sxRaIxazADk921Oyor3krbv6rT4BmpRXyo5+iRUQocExSCsF3S5qS1h/asAI2hF7SLSYGj
X8Vsf7ty/g6GHqSqd8s+e7oEq1XU43Y9i8oDZ1dr93qJoquumLZZW7b3iaQnRxyBBBNfcHJVFCK+
BfU+4licOWBIVJ/8+SauzM+ls49QLq0dOd0eyq2FCU4f3Onlc+x0hNnP/2DFjU0AF3OQgeS31+tS
0+jHzH2yAicvm2HWZbYJQRhhpsq7XYQgkwAYdS7pIvqAjZGDOInJiu1di8E9dVF/AZHxFOD0pOJg
NhWtkueeQzXqsYrUDsCYeva8IzsQyD4gpO6NkSxlY6Tbmpqvzh1uwT6VW894sGyfcdE4nLhKqzBa
qm2/wLievYVQJZ6drdtjdq/QYDTxabwP9J6TE2ED4IdfpqpAhS91GXr824PPvqNy9CPMKmR1ccW6
y1NvwWSax7qjt4vq/sDjk9BqVN4WvCXba+N9ZIV1MGseOF6NJRy96B7dElBeSJCYa7tzhwJ5p+cm
CXOv3M7M/TzW026GXkOx1g6C4cFqnAfDAaCLHPozY4y15cvJaZQadrL7KE2YQTE3nTGif9LGD8MI
1q7TJLGpvBI+GjDussedv3UVHxivNK5VXd7FeW+GCxDirXsVZzPWaAulJG8DhdTMIui/viF5qgr+
84//7XP6h8+qZt4QJ90//+Pf/Oom/WwrXf10//Gr/uYP6X/+87fj7yp8797/5hfIZghsuu+/2/nh
W/f5v/4Df33lf/Y3/1pR/Gdin0iI+POF4Kf46x/56w/fvhdkRv2qsj/+7ub9X/4HkU//F1ban+sP
/oK/1h/WH5SagQiCQLBc8HzWD3+tP4I/TODxIvAt6a6iOf/f1h/mHxI5izRRm3i26bgA1nTVd8k/
/b0T/GF5rnBRw1msUv58qfkmL1UObankRfzXb/qvX/8d07NLldLPsG4RK6ftb8KehCMsaBm2KYUw
fctmAfPvVx/IlnwxGiW8JqgOgmyWjafFJ2JMFzkkMT+zSJGoxoKdQG6EVZl9JpNxT07zY+YMvxYe
dabR/WcVCPYNw9arO3kEqfiZgZlFysQBLqs7YbddqEFLHwOXJcjEmrJO3kubK4m4hGtCQ7nb1xQn
yO4nx2JYDmFt3hQdrZRuaK9Z1bK4t25iczHOvWM8w9v8SFD07TgEXud0yq/r5NkEkkIKcYDX8nGZ
CcuW8BsX9shh3Xl8nzjqlwmA/ZLnGMMnRT2kfkUqaDnqCEJII+tNtPM5MMvfDaeg91VOLfJDeHBs
MrdDpi+10Z87BTSomsrfmY83v7DeOEG4hhr0byy27V0j04fB/lWZ+XFZMy5aDLk9Qa4OXkpl6mOn
wayR9jTY1lvZdneOcl60RSs4pPYZ4T9UiSokbpxWJX1voMVZ6N959YhfHmS2s6vhIKzU5vRahaWW
eTvM/hDyLMU70jR2Zu9U+9Ev79oKzMtUvsydrM/eyP+IGCpZ7niXNuuyJIahtsjo8mdme4z5jhUR
NAVrUo+96UMYqiHgdc9RgLqXwCfWErl6bSpiuMBW7N1mH+BlSZhlEu/S4qPSilYzn1f/ARSZIU+v
3RQJ58LLxaZqwkGAZ2Uv74Alr1LEPN2KZh0cOdVr4BiXfJ5/xRJsg6iSK8xDLClykpkEiyrP33d9
gLlroI/NIoYJvmVtrWHGPa96MkknB/16glJDix1Jwy9ewD0FQptM4tem4LsdTP4lZwFC3esHjMw7
Pnkpts/pp5zVbVBQXohivh2gu4YMzQ/MQT5kXBVXIlhTqyeeWexnEYMSRKsKd3np3plp/uI9zhRw
yOjXbWB2Goem3frVeFdP3YWsiHrvT3R5GCQAdS3FzjD+N3vnsWW7cmXXLwIFj0D3eJvedzDS3IR3
ASBgvl4zHkmVRKmqVF0NNfgaJG++vJkHgdhrrzWXh+0E7avN4LhPgghL/KScfN9jw7nxyPT5OKWA
9g/clpKWBQbKgdVmv1adH7rupcibjyDpE6Ts4a6OdBRz3ND0/d44egke9+4GcZbImra5DU54iGwL
F13h3Ni8yeBi6zYHEnNxH5/Czt35g/cIrOylGfQiBONw5bOarFpjq9Lhg3oCiaQxXfq+wI8y9Dbv
leliB1srIy4hBK5lGIxvjWVshgwW9dSrZ+Dz5Jsk8r7BOURZ3ExaeMQIYfaQVcwA/cMvfzIrmDep
COyd2+enXFN2rXL+weWaUIA9PQ3pws8uBEggkKwK28N9NHPjZ2GDgYGxeqaodhVjhLWeU8EEurDJ
2jgBc509A5agRocu5NE49ig4FkAVwzG/4jY7plHw7jFd896H3KCErsAO9w3eCvxnZXLyq01VI/EF
+u/OK+2lqcMSByjxgnhIN4FOAhRzgE9yQbOcQ2geVG15uu0KflQ/pp+A3AsGYqfCZl6QkVAtRmvn
vhe8yk3lcil9RWVkyrW4/HscmrL94TcEaSI1snXKr9AAv79m2HtTAYN20kzGnZPNxc5M5/xcpZjY
u/6V7EqEVIDM52NOol3gVMpK6+k1Zj2RFHvJjyETNVUA5YRFQ/jJNo9Mk/n2kNK3cZM0IDUE6KBV
YMXwl5Il3jDAAb8TLCgYNByOiCrdjh0cpYwEoW3y8TEC9FlVvAYY3lE/UepVq267qTeORrWQ72mD
aa3SEhl8LvMLwMt5UzhJt3NE81MtZf7Qcj1sBY6emAv9yhXQb1hgwoCLucTl1bkwYXoPKZcxK2Yf
nY/x8xDZLgK/+Ayx5jvyyXXBlSwA7FtcTKPkY5hzNkPSeqUefN5SnwcOIa/fGrcpATEZ3pr0/DsE
asquyVOf9c5xgmeEbw6JOJbptzDh3VZDip1kmt/Q8rhDgydEQ1ibFFOsEyM/hXoLUwyo12IKv7mB
EqbAtreZBIIRn95t72FeY5Pn8EuPoQBazk/3Z0yrECMjROXFyVHqlrY8s7i6lbGVHBa4vhvKqAeG
Ym2DNVjZhJvWJ+6HLQ4Lf+AYQBJJKjXqYgzLfRsTlpsacu1tYnbsHoFQGToQICFak58kTDaWR7vI
/6j4i9fScRIt79kmuKD+wEKe8pfMpovFWHJuj9AwYy/iDlzo0Zmsollnj8kMS98I8UdH1k2eYDOg
e3Jg4ZPXm6byf3qMZNxhBxq7WUGhv6Ub8u2+iklj8B8JWthnpbCyI6j2Vhv5p7Y3p43dY/vuK+Pg
SPAwPW/htPWMXSqiD4io9FD5P75qH/2isbb2WH+m2ku1WJVAfNa7bMLmto/Ldsmifu/1jEAqfu/F
O9kGzQTyzwmEm02Oj2HVGgT+uwhVj9kQlXQS1ymGxW4iQ2I1B2AzclwXjeRO7gmuIumEggzl8uR2
o7MpbOA7kFZXReex+MwsOlpqgEd18FnL9ohHnTWSTwQh9sWIf9L8wrf/5HZLeYgD84ErYMfi2eNo
y1j6s6hQpJhCmSYnyeo+THJIEXlknVBMyZlRluPNICtrknmAgubIK4GNhDEOegLkfXmBkfYoexbJ
MOp5L44wEV3AiO0cvHU4WW5CTjU42mfXqcFimNmwJbG4cyfLXEvbY5Ztm91iturYdCm7B07/rGg+
HcykbECReO6nbNzPprIPPqOIz8SKqQvHqlQlwAvYXhn++vXIqX0CNzBn3Y/U7RRFH5Aoy/jkG4h0
4LiveUXGaF4gLES0UUXwJtAm4y+cxY/YCZCCupLtKo5Hn91cSrtJkBRXk4WBlSzkdQKe7cTHAwrt
qd/2FvAM1fCCn/37yqqozYSH6tYkYCnkIu5M08quP4xS0LDT4hfDIU2hESSD7E8Z1ILWUaxuRU81
5kBgACZPvpf4QW2z7U9NIEn1JuW1dWAnLUH/Mw3q3Fadua9Cdm6e++JMbbxx6uCJzz4QCdtztyPF
73NKEJxBq+sMsG4NzYhtET1DVLM5VyHRpYEyVlIHjwhUxmXVndwSU+cQYJ4LM2de8V7YGhZSI3ZW
zsHZPAIhYAO+kFbKI95TfRucgpydWO6xdqIVAkhGBPGMQS/PxV1eoghSiaeD3lw0v3E2ZYdGsGRJ
E/LMJB0CNyPlL0EWFIn/Des43c8SoArRtjcF42RVgP6cE+7DhqADD5R4bouTJV3QudTdLZ73lcTy
KTLY52RG8ps3SI9ZRoYGL+UqCctP+L/GnoznOuz9/t2mDT52YnEIoVzu+NFbAAd3pW/h5jVnZ1tp
OkIUv7BhJ35IGt1LuaE0PQ+Fbl/J2uKUUaO1IT4AIwMJN6uCP0GAxNnF5j1wFOBsVeSdHKQxdmhf
CKp7pHD0wcrZmhNtHsQIaE5k1wvkbjuQ5FxLFiAQ8Lxt6/ChQxRgZQArLqJEgo1fSbFeRJFcF+Gl
xZe8KeJhYpm+EN5I+msScPKCToChV2pTRbrzxnpee6Z/i94EAWM027VADekt/MduUVtrQwXQPBOi
VpMEmVBXnw1dVPwigpXT8+HsJli9JYU1k5qIVXr9k5TRvOtTtpwBnlOSyfkuHSFhKQYiBrGJlxNT
cLJKYMYTraARh1KgelNNJslpX5HglQe7nA5I0DBf0YGBlUU8egXB4dhRCY+KfyNtAwJqyPsvtIsz
dUYLoWKTFUe0/CYVclYg/Y3b80azO97tVQIRiBEz4N1q/QZ9kGnG8kAXBEGuQWt9JCbWXF9RbTj3
1zJftlgQmkMZd3dsPJ/jzhux4sMSWG4QnoaTVxH+z3HOgt3zN22RB+sZUAEeKjzYNlGu0tL2IZLW
iVcuz5WatIv4Pi3pHaT6wzo+TpgtVjVuLZadkGkSiDBGYxOlGTySfR13wJlT1HPxB6RWcx0sPtJJ
M9CJ0+5tHrhNbYzWljJjDMctvaB2QessfbuvMrcORoXPNp71Xx0mZNYgyqsZvkU/PFBrM61H/XOv
Isy7tETubJXCex6NO0GYcGvjvkrhW5a+71wSQdsSYe2tpAtv6+cT0Wvr3FouM4vJ421NFUWPVffB
9ezBKTBjRDNOQ3psKMcQ0VOA8kjrY/6dNtVHWKDdkJlGPmyHHKsu4bCx8fZdBh0Tg4O/rh1krjIO
9lHNL1+5w8FUZA8yP9hOTXcdYxsgRpbKVRy1m9Htz3xX7+wQ7txUtceEpTJPdsk6rsNmVgMaysi1
brweDgsK0ZPZggiUAmrdUiMNmoz4BIJQ2nOsefU43Fmtc2wFMzsdtkm71KdQf6WYUiQKWwiIA9xj
U8LFvaXHetV70P9iCg9CuunGYanQgD2esM79jQuXOa1Ljm0+vYeLE+8lrr5TfrR8dWCHegymdJvN
/fTpifkppWiUMBK9K6Tmtc1jbyNTkxlgxd5TEWeydmp58IhYcRMmbJ/syrfRVNNOwE8JJ/EO3OY2
oZyDOZH9WjyQPDVulfDSPR+cgkVm35z8ZLx1Z485tORSwUmCv4IixyKvr1YQPXddw1Qx8hi3c3ty
M+fQ9Xa4Wtg0xHXEIOIjQNNexKCoKANkmUT80s8vvem/K5uLGwNaQC6neYx6XTORgEzOrWCdZ0Co
45HdkCAGo4B/Orr5wr4h7cJriyZIPUuB75G/rD6+J8cEGTliZKxo5pu0BJ2OayPKA0bi8XYuiKIv
vovvH3xHHhHGDHGKzL4omBMcXq9DjLXcv8/Ipq1TDc8scO5iMJKKMyI5+wBSCCfaRBdoSZL4doa4
gwyUUpuFpejVE8Mf03VMMgIjPKVlIDQYAyRj/QknaPR3y8IFRDl9uuF6s4FGGB/c0gUdUmA20bNX
1YlbGVbU3IJHjZOMBGQDsGMk7FJgolXEdkz6WSc/EbzcQe/mVNHWn3RyDKue4APx9odwtFlppjDh
W8GxEfGmb5bSpP/U3tsdBxkzKttravk2Zqq+zDZ9YJVyZ9ddwboQTQYw8mminplgOjHcxB2uc5pG
xzBNoaxUGATcR9K1V4+yk9zANxF6j2QDXTwY/p0bYgqua2ObmcwK/pRsY3909yQB7xer2xhJCjWS
I8MZoDjnXxNupH1X4fqpCFSuVMKeC2cj2/fxkA6tA4Zvn5Wc1ZPti30Lx2pd92yCFrtauJY1tBAb
L1ZBuCZqeZvEXZ0cjea5KCZKDOB72z9Bo2vPhj1+D6ptg70pocFnC64iWrQll+n+bLXtZlalzZzI
z2rGGxPGBfE277dcKI2OnkPIJOkS4MBLQqoN2Zbxl+IzlWTj2q2ksWpazAJFGV46qx/Oo5Wl6zgD
zepI9yyE+2ouPJt51apt5n8bLquCkHayERF6V8bDU0Jlw4Fx6IUiVXJmUepz/0IekSUhRZ8LXLB0
DYHJcStrkD7NCMUekuKnS2h3RazyS8RxS257eio83ozJqLj+sIgjQu8xs2Fr4LIFAbshS97eKQ/b
nifcH64jF6Y2sXOockLY5MPDBX9IFpeVgPfpx5ADRx1DxRJHUTjA8Dwln4BDOa3AqE3EUNfwCAFW
L/z3hqbfjwfDmP8kjnzNEm/PFvVhcsRHY0cmlblQ04kAsZMKSz6+Q0S8uA9Ic4qI16kUiu1Su6ks
+4CFs18HA5MK9Qcx/WurooqMfbksfOqhoU2lunNycGvGEPL9JPJYol6x+Bz2RaxuLOp4sVxTrTCO
0VF4zfcktHWI10mWBJTHDmDg6dyuMypIKU0FNFIZOpPB39TKraPpxtD26Cv7r28F/l3J/39ZDPw/
tzv4qyaFfMN/+6cMr1cZ//vu4Bbx69/pWOEP/31vQDgiMPl6puXbjud4FhuFf+wN/L+JULi2iZgg
+B9N/kxVS70c8Ky/2aZlsVWgnEWYfxWz/NveIAxc0w4xBJgsHP5ruwP+6L+uDhzXdllLs4nwQ9f1
WV78z6sDDEcJSXXowtL0v6U5IwjleFek196JgPqDrCQQ1sMqw4aBAs/JE4KdwNzBkLJIB0bidIuD
1eMObt0budYgBlQf132RfSuYRAJW7cWXgec39+u9RKdaBa4iZp5A+pJmQF0DwbUWvxhXjvrcz85v
6qvvXjkamcFdMqgbrtXV1orDfUe7BtnhD2V0nzFPwK6laK1AdmdcvI/ilJKrKMY02H518sbl2r6l
Jj5iZ8vRPs87C8lVh5GvLCjNKL73l8HeuyOaoBw9psTmwYe/gXOhNfGe27SSgTyhpMoEk4lEV9lU
wEdc+Ra663rsXKE3ATL2sw/LGHnleuGvojwjHSCMzXYM9YmuE9yZmuRO0Nkh2G9h+wG1gbmZu6pJ
DUVlaiucz5uDQPC+Wea7RFvuOly7677nfB8hGg0oT31QaSwwTOa6g23i+VordGHEcMW1xSs7YBfj
DttlsAOuXuPjwoQ3dRjQfA/TGFB4gz83UeaRVc8XrsW9VUl/TwcKAIgpX07Nwn6zicz3DHc4mM/4
lV/BDSlf/zjBYwh7ZOomXGCD6r46i125LQjG+G6yY/LlgqLMjUjqrzJwSGGaKXqPry4qsfRdAhu2
K7C+lf53G/t/4q58q3DLsk7iYB0x3yQrgTGV+Tp0L8qqidibEYFm7t3jbDx18TRBBuNOMSsRIjPT
Ml3Ou1F7BCc57RV1s1zXnxsb3xlVggyhOYWoeAVsm2ZFkYGfRDgqvKTahKxSIN84KHh+eJnjhZnS
ib7zOjnRbwJpISMyX7nOVs1IzK0JKdNpyeKWqIuJ/VrbAT0VqnsYarAOo+c/Vbxy4hTjMVdidiNF
yyUeThzlpQfXN8vL5MUvVMS6wHrO3ijbfTT13UkMvo+g1t14C06otAtxSWETn7CD7n2mrL3q64eo
rMT1r38sJn1/0BVyMGBrNREGLZQCzdJEDzi1RwoejXQLY+hNaMi5mb2U8jMqTrZzX4KaW6s45G03
5tclMdNDFTD00b+tbcD1Dk+w8AbqAp3PSVTdDc3hAG5HCbkcEHuSutUeM+W6dImNAoe7dRrvuZjA
mZjSjNiysOE22MN4yaGqqoZJE4pwAX06aeeLp8V8T+jXFl3kLa4BoBxXSK5QSxVzg2qqOzucqs1Q
4sUx53PnRvA/27d54PnyA6yMBCnosEFymoV/aAUpH48MGnhGzLNeZbBKsECFurqEksFQYSgPAWDM
38Q0WuIJm2rkmjdwDzEKs8OsslCUNtdPDn+8d91fuanQAK5jJsUlCZtHS9lfRhZ6LLZ43p2Mi1PR
OAwA3GlOaWC/S4urZlSWZ9HhL0NueXUV/lu7bp9S+GG7si2BQ/pdg2PpBKgjBhFEdspixApa8EGU
aqJTNAhKSbqrYk0K9cJtMg/35kApZh68qdCzYTOqcl8O5S0IDSaSjvSTKIq3erZaLJ5RsR3K/gU4
l8uaoyZuXt+ZrIdcAuyrhoo4OaaXZPCqmw4bTKj9MJl2xthoLXmAyNho14whnjLjbGgvDfR5U3tr
OET/KMw2rnbdZNp/Y2LEEcxDhnbm8GCkK0O7dXpsO5727xCuYxlpAdLIYSDUiU9LSO3DASpYHDep
cZNiTdo0A3kbiZhxrrRTCNNFdeq1e6jQPiKJoYjtKW5ivTWb0glNQNEIi/uIv+Lbgh2pwZbEi2E3
a5/SgGFJixmW2d+jy8izcx3taDx5/n2nfU5jC12cWm3UhbKiYoNDnStwRhfhcJdop1SKZcrS3qkR
ExU1ZJtCu6oG5p5Z+6wIsN14XEnPyhuB6ODFgi+ytjBnVdqllWm/loh+I+xbnnwCb3/x0JKr0O92
xodPFyoiIpGFMMzLizcX94sBRa1JoOIGFMxEHgWgTtvchZFRrpvB9TYuzwsuTXG2S5T92OSzZvvu
eI+V2ub+TQHyrpF9fxIWDRyug/O7COpzrT+dU1y+SXhcqAXFaW7b5JjFmFqhZdDmAshB2XwsEIwE
5TerZbYhO1vR1TFYNc/diIbaRcMqaNq1XJItu5CdUN5nDrlwa7K/2oxd8uSBlHQMBuNxRD0oJ4bZ
uIxgLFsP0huvrco9eNC86VO4mzhO24eG0wUFKnyEvEGxVZ5eJNIFXdtrG8wZfJ1852XRp7eMd/AX
yt1gcWvIuiEBvdF7G2xyfJ2Ro973WaLHCwCAQruqDYTD2InQ2H3n3ujtW89zdnOeJ+eoTdBi3ZHi
q8k8CBP5LK4lD0YUHwA+xByqXNmzDquRP5BjMWfjNoho7FjC+VRVvDonaDdIivU6nAZSARFEeDIL
vD4ofiDmYOoT3b7CetI77Ne5JXnfoLAizmFHnLGf5mmQ7oacsTGux8swZgenAbvYsUtWxMQYOSxE
x0AH/cziyivhiaVDvLVmoGXyRtS3xpSOu045PGwpL0WzxAdqQ685ZGF9inJ9s1n0UOLUz1np6Jov
lWpNky18RneZH9EE1AC7W3F/pN6KUmN7cj4Tniz6ApJ7PwfojBLj8w1a+34EHdYV7EIHtA8nyczT
AHEqpLN4ixnjKbVvCE6eabf8mQgjQoU5NT35cg79dmv63hGACLMbTS9NrbZG00b7sR+StZ8+JPX8
LQtxby/elzOJBIhy9dhJXJccIh+DoY5Y+aH9JebtaHE3gKpNJGrhMoPJEkTDrUA1wPbesSNObQ4m
rlmewpTAY81n0PwOUn29cBExgVRv23KBhjDgMwGLdxDh0J5L6T3GKrU2EwM0zNyfPmtYuokGM/ZU
x7tIROemmim7XEBptrVipDPQmmTjLztyQ6w643DrOOX41CY9IcW0eGuZ2Jj5oq+FsMQ1Fi9uRUXs
ooaeJgVsoIpipL0R2Fdcu3CeqH2zLf5oEsm7pNdtmVEgtygSN66BCoqUd5E9sCgzc96w84pT2ZTB
dRiqe8gA9LEb5j1hBqVLV0RNJsQO8keqosqD38cojh2NJH1K21A2gcZP5vEAqhyt2Wqgc3T1BTnv
VEzB+AwZ4CYcSgF5UwUIJdO4t4k5053SbAY8+Gh7T+Qjh0ufI5LGArP/tFjw7ET2zs+SWSCw+k1a
sNiMfA7yLvd3ATQpBy6aGzQT7JPyagy/DQCAlTHjlYhS923OaLaQMfGmsYVVUPKPteHFl4lY0im9
s+xyPAmidys5gKzIJgkfpGZvZJjXGpMuBbdNue3cjIetjUkEBymXqfbJry3nXFrJ3p3KfTjMwU1R
xndlwZHuQjemu0Sw26ZbbIizYoPUfZTtB5KKiZ1/3XjTJlxCcgyG/TXX3pfLxL9iNU6hX6JrIr18
67jWx+TlD51OjNAv/yx9MPoLxdrrhuaOgjaJyItxkhYpnR7hpxARn1z7xs9zjJf9i0H8kqzgx4zQ
gp4jbseIiEE8gcOeKxxagdmd7Q7CyGzzgbfUdnCq4akYmnVW9+02J2Gzm7tleJ7c7oF23/kICuXq
hiYUw4GdWl4tFNZX4bM12TziFnbVCHf0zo4obHHw42QEyRlLVmOAaSFlGWB1pB6cioyXgtQIbzAm
ajSofREGbNg7HfjzSDX8/f8hAEvn8YOlzDPIO/ICulZYyHMTwgKElkxndu5yoPdUXPXWbyNToBhF
9FGmyWVpGxcNLvyG0XiugfTb5vA+DQnYOpburTlY2zH3vzgpH1Mwzjw0jG8Az2wqe+SgNoFxHxqn
zqHGt4hgvFS6PdrHvMeRYtH3V1AQ2Cl1LKPIO0O5AfCSuieQdBaTSO8CxkBowwKWWZL3Q0zZhddR
iGkVt3hQ3kuTA0DNPRq+q07LSJS6xiu9tel+wT1PhEIc2rw5mlmV7UMTFQ6EAPUXTXfqPYUux47G
h2Rsjl25T1GRV2QqiZnhIysr2zm3cFTLzOSvhA+GcHqb1r9BQXK19qJlH4z5S0ueZyxliS2Atihu
81siUOzfaFLiTTcc/f4uryEtQgXYlKTHt/DpfL1o3ec2v3iDMNNoiU8yVJnPL8w2+ZXkfg67O9dj
lC0/0xqaSFexx+GCP0v31qzsVyVhTrYtZ7wF35LpkXA7GttWdiy1CIrWu7TBHQeiCHLViN92dnOs
DKhjfuSxBwDetFKErY2IJWDCpX5lxxZnqgi62y6xfoqifm5tmregiJwHmz4F8Kb8Fsru01DT2cfU
g1t/ei9Y1OwCN3/z3VYe3S7+xK6+Nw25D4YOMmbKvgKLBOFI8yaagwMcySfLhpogiOzZMyw7z9Bk
1eqnkTE3xUC8O2X4WefgBObm1hTZ05Bo9IPRVvRGMTnTtNA59I2NOr8ninqfeZuME2LNo8Fdxpqp
9wvycad8yb4IE0sNBmz//1W0P3/5eP/vHLjoTf+JinZHtfunbD6//88AEr7APxy4zt/gh/jwRFCp
TAtXxz+VNNqKLYgfNjyRvwSx/yGjgRixXZf9lHCF79gCz+6/yWiocnwVFDHxd1nun1rfPyy3/6EF
l1vnv+ho/Cv4+oEbmNgI+E7+xYIbWMSEfRGGGFB77nF0acgGQLt5ltajajjNXLxY5KEYR3VYm3cz
SykrT7YBvYzEmOALcUcZNg7NQjlNDwYhghlNPfKngw//SRVAea7xdF+kx5RkS4bXwLFrIrO6muBQ
5c5mXj4C69M16EJTEBMstJJ+hwJBdoDXwoDNof9sEgigqNDA9z/LN6uHb9WR2EauGN1vtgIEA3SM
g4jl/JIsTE1gS3J17Pg3oGCBxQQpgheu/Jh6rGXOvBPNQ9O+VkP28FHGTxjLMVZdbbo9qr3Tn50Z
RSpkLmA51oh7xAVmY5+1vU23Etsty+ZQRd0O5dVo7j22uiGew2ATsFuMjI+quIZUzsR5s0kwlVQB
a+TgreGL2gNX6gdowCvKBJrPmlMHZGY0HPoo5cTtyKzqPj7SYiYuPC6G1AQZ+1acAJGu2+LYme95
cIbmsbEkr1kIpLhgFPcf2z0p9uY4fKmZbJrpj6K+1jGchyH3Tm6iEWPE4uoVI9+Az27xwQYy7nML
rcirZS5xEuYkCMmwb3bKg4SFvwLKFEWubb4vnddKcuex322KNgPnSHHsDLDAwRybcjEIrgpjae6+
puV3yGKuo2woKDaaX8Ya91Aa421rHFNCTR6ckQRWoglEtp/C4xLxSoFLQ7fhippDmA4k8hgMFtPe
RrJAB7sv2YY3gmJGcoqmw/dK+5kT8tNFrknIdFLkpg6z8ziGpLKoTsX/CZC6uLp4n6uByB9jihld
hf/IvZm474IKqa7hQKAnh15AyCaKHsIBozT5467lYpBfWPbyxsXdpFvDMvGErXtynh0X51cy3HPT
Dxl2EnDYyMfQUm4neRGZult42SawfUdo8Et723DX9dz8wkZl1bK/qsVybGT9o2ieD3Yznb3uSxbd
JykXHqiPR6Pfs8ZBXipFeoIXtpLVzPLX2WCeJeYWPlgZQDukqdkWrOSXbVM8C3LSbQ7NkcpQky7X
gUqsaARxGBpkZmlFAUqSsl9OMrmtnHAtCaUY6UE2yZ0jB9iky3bwJ4KaLGBnXOm0ojh7f9h0+zlS
VwSTVrxkLX7EBnTCMCUH7bCoXxb2/e2laoj6vos4uqHaY22TnbZBObRsSaewPBeptS/sT7n8OvZz
W/AVZzBjI+HafNeC1yup4Ray3Hvu2keHSTv4oYnT7WBlsP7fMj+mRJg6usj6cXwae8Lk/iqupoNK
X4VoN4xXe8xNe3opXg02zKVCNTBPCS4+Y7pNq083rC5m+zTQ7UwUKcWvunAfVt34keWnvvlOlq8A
cqAdoc1FfPTCr8K5p4f1QZEwwsK7jvhINfy8/fo5YmUqgZK0EwSadN7lZkCJxqOnu8MqCWyp2Cae
fSgqDJmkE6jQvZ2tq8jIE1SVPBV1uk/LX8VJFJh8luTJnPJtVdo7p/GOefPVBUTdFY2cJA8nV209
KzzFCuiEOtlJvzHt+8xkCHRuSfzvGHS2y7BsXZLFLsdFjDqrFucadYEWDkgUy2OqncnGWdqxz4TP
XQRF4xDJ5SujRmAI3pYE1qLsgHtOfUIgYOsz/m0zxVa8L2J722NkX1cWoxPrcBqzFzdaBT5dgZ3D
9EEcnTQfGEsnJBlbctuEV3D1wrG8cdGWx6lp9lbk0CpYz3eY344VKbm1q7TQufy4S4FJc/YnmlUM
ea1PBrdukpz2G2vyb5jOuM8NsYvDKTjZXvpC1h5kamx8h4l/Dry4OE2GfcaP8gw0XALLpwTWl4V3
qDzwF0A+Z+NxzlkPF12Iqwm6C5XUmGjYuBQk3zdu58xbH9OCNUF4NPETWB0aQl16I9NWPrEeIj3g
h+kjCfT7NlU8H04P20L5KJkFJkX0+qpP3gG4pivgY3gh6vQ3zszwwNGOzD/kmL8rtlHuQocThKY4
VCh60TQcocmkBQzWoV6rlrzv1GD4QN5VO6MhJe3e24Uhofxt4BuckmoCuwwH3JOltYGk/NuxDQ7d
hqpcGpOmoqYZ2s/+dNRM8xNsKZeq54G6RbIzeF1SsiT9vvNe++h9gmi2EkQohrG4cyMDVRTP+yGc
5M9MHaWRbJcku1vmiXLfOSyPvaKcJIO0Itr22077+3F2vxIgIvfovDUOLGOgYVdvOoKJsGBj/pks
3npty8EYzTeRme76nuamAO+BK1kw0H9Lp+cvhxuhDkuKo0ghYBTJ+FAAxXigrZfMIId9StzCLvrh
1ooChaOAEo9i3qc2CO0CfvcWdOPOTZcBx1P4TNl2eyqC+SNT4xdM02nbLKTZLAWXTIHh78unbqSS
RX8yJP28OMCbvnwBFPW8mAAwvFY8JPKtnzKegLDjEHOqw2RyJvdBMh8wJN96IzNZ5iavLSmFkojI
Ri1Lv1eZEs+GwiAcxzwfoRyPgeWcksQcztzjO4Iw9gt00eSapUF0iFTGAdh/t1gR2G/gseOHgwmt
yk4DfYAaIDjb7ssyEXzvWcwy41ojHxvvasIdFBpAaDpmvu40lJDugUZDCvPmL4CtDkVqhGEFyxB3
zDcxJugeGnPY/QU81OjDofg0Q+qF6Q5mmaiJC1mX2iDR+uFmdN5JB3qoPMxwEQMRCQEAi+SYiVfa
G1ujF1MNYRR/4Rid+GciJg0AXPMVNbQxo4tHQxwHjXOUGuwIp+Yn6NTZwNpfGqE+ftkhCrzpMge/
601q3GH8RMxtnbXbB/V2mUwcVjqpMYCAq+JJd8lAdqilOa4DTb3IY1CUaOjhpYVOOVcXHg7FdGsS
xSp2ZXgbNGV0adLkiWbz+dVC17dmAijgRb8A1KLwoJlgqOVRHke2GEnThLdinK6a4jnNTooBS9BV
0N7EJo9Pz8+G0D0nQeu2347kKiA1jjMEy2lrPCeczl4DOxE22b/B8IwBpx16jfX0NOBzLINsj7P/
TNBsOvY9GNACHuiEmfWadSBCa1ihXG2SfdkVGMSWbOfSBL9yjYyvwBDdwBqNVfu+aPhoBxEA70W/
mzWXVANKe0ilIux+uWSyNtAQUxtjUaVqHC7xpUUfEznRYEPVdJDBKJeifDUn/JrQdGdwBrHOaHE0
LajWdIqWem0da4SD8Ny7SUNWlcatlhq8amsEa6BhrKDqWYf1nxHIV5qbtW1SqIdBU7kbn1ui0FhX
G5WZ0DvqnUa+erBfw8wL8M1yt+OTsktqchKkG3DLtBapW9adQmNkIw2UjfXHt4Exix0J1UdjZ1O3
eavBvWgcLf3PiCD1tt4XsGoTDa1tPZzO1BCheGqkrfQcfnMyvknp9D1UvfFewL9FzqempeMZ8hNe
YXLiWsb3yfCg0bkLi6EBlq6AqStqTPfLKC/FX7hdDd7tNYK3cu/6pzQnZDNH+MZLSL2+yY4K+nR1
iAE2kTa6JhMrPZk36YqQgjqyIMgttkOxgyJEli9aDXV7qwNjgKfbTaGRwSPs4KR23P1UFw/4GX96
jRdmHnhKJtZufmPVJHAm88ausRORKWtMe0/9K8QeSB5BSvaD+FxGcZD37pLeOCvkSuCIA4U+AI+j
hbJ0s0RgL6LxCctHD0cLQHIBKdnUyOQYN5n8C6IMTbnTWGWfWppw3wbmuGU/dzY0fjnRIOZw/MHl
jctcE5ohNSfTWF9qw30Rce/tDVY4MjI/MiyOSmOeld9Tp1lOq0EjoFNY0EV+zfFir4FNN5sZWnSu
sdE2z+dq1ihpeFvctP7CSzvXxgI3PWjwNDVVr8S05/UCkxrO7CmAUW1pWHWksdV9B6EKjHX939k7
j+VYtiy5ftFpC3VCTFNE6oSWkzDgAgitdYz5a/wvroNXxapqksZuckQzDh4MwH0XF0hkRpy93X25
AlqDBNSZ06wdHSflrlfYa1KMVgMGu50YUGXJ3bVWkOweWvbEIQB43aDfxUv3nOcsehMr1rbSLE5L
U3BkNedb3al04hcZfWOi4tTf/AgF6Z6gddsN2G5bAbwrSN7dL9IbtnelIN9LZ8EVt9hYKwB4OCQG
rwPchVT83AYKE27BCx8VOLyeyke7pUVRBynudaO90Vp3v1jMeG2rcC2wBHcm8/LKq0g/SHSEwgmP
JTkWu8bNyh3DT9ldi7qjALrS0gP3KY2Jq685DzGaN0eApvSaQ0SPIaM7CpHOZZc7gMKmg5/exgqk
LiCqVwqtbsNYr1PzA35U3zIktUFyyY0AeWp5oQzrKPSqugSSUZG+U+zMRFhCe3gj4+SxMJBvkO8C
qP3Lu5al1jo2abgdGvctGWKfHRvUmBSjZzqg75Ge63qmzQ5LxNoYGng/brsJS/w10L8eYhNYvZ6r
XD4C3CqPO1BD4iYzkm/HLe9y5ZDoiAmvubifNVa06yShH7SDqb+uB1ou9fiOareTa6U3Vs8u3Z0g
tgg7anH91d6ZGI5amY/3Y15FO8SIxHfmcjvp1bKpUQKuePx9t4+p82iAoJWq+Stn79uyGkE0nCgr
L0Ar9jGSrRlY3QHbzco0CBBUQVNxA+WcqUF8BJUaHi17xPs4Oh9WcCPD+pFaVXlCCN8A3fuJE9DZ
bhq59xAmyEInAY0mEzKDaXCG78298EBFpDgMRh0ptWuHFhO+dupyLdx3rC9Xojev5PmOjgPKWR+H
k7lofKcziatOUr1SU1AygB5vDxZuQT+DpLGxK7EZ2oZVylB8aKGFhA/nYiiHE7UJy7pw8ulUFuDO
TH5AI52+8bmnx1IFl2wVYUpVmCmpMULVI9r/YFPdrHNkTiz7krsV/RBDjLcfAM0Bmy9DuyO6zYLz
+ZQsDP/uWx++cQCQt7OKVzFX8GoNlicvSdyVcGJCWCqOpZPLkiqgJUlqhSS2FpXcIsE1t7OALYUz
S4W7Ktvb50mJvSoekFV63SbWTBisjm2DfgEVECMpVqnIGD4NhKhNz1V6rZEpa1W4rCRlllqi2LSZ
hrW9ZN7pEha7ZNLIfUw7LaW3MWnvkwbudils+uxdSYuNIAmmtFKarJ7LjrhbroJvIwm4kSScM30E
XfTNLfrgGpCxI23Q/QZLfdhg0ah1xkW9Z1ifWY6vnG7C/ELozqT5TYXwRE4opFLBPIeEnge8UQX2
ehXdm1WIr1ZxPmdablCx8xPNaLh3VegPA7B3bL45lH5xC2WVh6Nv3aqg4ARco/M49CzLGFPAQTeT
69h/ODlz5nCwzOt9ArKK8CGHNmKIJgRxNmBNOr5iU1kYYTEVCUa1WYUYZxVnzMg19h5G3Bwf3q4z
jbc2cSSZbHBdi4kBpEIwrVREMiMrmZCZHBrCk5GKUc7EZ1WsshEPkw17r5cfeTxYPPzBo6aCmJ2K
ZLI5wd1ilieJc4T4I8FNMHpcsFIDtA7nooqzPUHL9N4g75mq4CfJJZjhKgzKq7PiqEFAFAw6rSgq
NMqV8aZUMVLhePkqTpOXgISprqKmXLIPgwqforRBwmdLi74LmzJWIVVagrk8quBqq0PJyoTG+R3D
+zXF6TdhJ6NjN9qSkEmIGROCrUnDaioWS7YQpJKKympkZiXZWcYQbkCezdKLXG1OvhaPb3oyVOQ2
rAjfkt5i80Uel6m9W8c9VLfApjLJXJBMVHpXxXg14rwq1mu8LCrkKzMikGaBFXympKmJqMhO52KT
Z5w5JOvJHmt+3ifBMYetu9ISbmjSphPGRZsKzLJECCVt1bU9vTDGp+IXB9KkzbqGqku9m0NvDcLM
dBfH436ktnBdqW7YObbgyzrVe03Ebc1UxrYzld/haMORZawu7ZgjFUbNSM/R7WV6vrC4gYLYYRgu
Tfln9t4Ss7kaPTMIZa0tB1fjkYHxFwlPFmVgTJoEB3jN4WHsDPqIc5YjXUNokdJdDlHsFSHzktCP
opeenfwmtHOY++AOzVAclsa7F+ZmIXGh8UTdmc4oANCk50qtQGPVXDdn7lORUTCSdAuHA10QjBtr
WH74yolEUa89oxBFdOfNtfM9scBmtOccpeeq8yTapNPTlPE0WRJwzC1V8EitnbzrzC9Z9j+SyLY/
5Db56/QPx36OjPC9MtYscYAR0Sb3Dm2NJlh2c5gigYUSa6TMQ/OhTQTcW+j6dnXGQxOlAbAe0UhM
FscwxNPI7dX0O3qu14SjhT+bbH1MQ9tp5JSuHR2Uy1AbLOxLnimLSTnIxOUgv5XhqzO2Fwr3Tjyr
6qR+EsEPJ9Jb08gfZDfFGyOhzA8I3TaRyVMvmbeaKv4u5urVYMOCn4UgS6fr8hQJWMFwrPw5Wljm
xZWx14SJ8WhVKkReCeuNigBIDEZ1qHkkdmkHU1Kv34sevsMcVei87hZIIJWpc7Fdwo8aIwy4PbBz
QRI9FX277xvQA25+Ek3/FRqYr1oe9DKh5dAlVSu/3Ep8AKdz/CFOfmSCWXUwNLGurDTZlnD8z5yS
L3nT21dU5IMMLXkEJdhDT9JiRgy8ULXNKR4z7mWhO9ObPeKWjA4YRN8sKV4nAwSszXwV9eFD62md
n073nt42/mL0P8aEF6tO02prFVy0Kp5smbCSLR49Dgr2wXWc7kDfzcLviX98up+8FSSkXQKYR3k0
QnMCt1t+yZ49ePgJ6ODUJKpcEWSjSfgEWWB09iA87ocsfYySmSNvtsuDt84auTrSv6pVh5g+Tiu3
d1FoH8rKO3keeLUurI5kQvh2yiPVWuuaiiqwtmDX1iCjlj699UAO9DbdG1A9TYWCwLYHVK7p0/3g
5W81/JB4Ck/zkr7RdgJ6cvJL960x0NFH8sSeGX2mgvHzT13YUKfu6jcgv7e6/hKa77zijuNM+ohm
SVq/V4CEj1VRXEGobLC3fNqF/GgRgcaXvoHMWfXDkzdMl9Hlik0SrG/4FqEJ9yP1QzWPQk90RLbN
CWsoHEcGCYMLVECSQdsB5ru3wZUWns82gL2NZG0C1vzOsOz3ZrC2Lp4otGKPLZac2o0KL3oOySgb
1hmklBMRoS14qocRMcTpf0KzZjfnEZ4d0ZFGTz/YSbLHh/Uiq+jLItTQ88iYTvhWVilyMw8e1uzI
mR5JLB2JR2l1fdsbw5ehP+kQ27iarMBWb5OUlycOXcu+n7WQPAskW+Fe++I6z8Rl/r+W+x/Xcm0V
UPjfaLkvH00e/9f/0qaluHwsEGP+Z5ru7xf6m6ZroNDi//Vcx/oLq/R3TVeHj0RagoOsRPK1kVf/
kY6w/s2yHF0prZgof5sj/i7rShMlWOcLGibCro3y+58jK/3GH/5CMKkODP4J/vnfagvXxFUpNe1f
4xEZ1h6jDSkCizIIeIx6pG+nBHAqI8tksF3SU18rsMdhGwtEfCNpOGXbZmBHdK6mR1Q5iQv2mXBF
EP7+ROb4XYnhjbv2bkJ9marwEpPj3s5ledAy60OrF28lwFwOBW6/OMveMwEjoK8+OozRt0nlwonF
ek2a8TJQ6LQZ+mT4kIxzbIUw84MzVpztDf4qXgqlLHXE2Bj1GKV3HFwFO6WcOG2e6XarCRljFCpM
Tm8dO8t56laQDa6T2d8GdfPOUiakfjYP9PcRchE6qm2AFwpZ0WVqMyMMF/MoAmvK9Lnk0akYGFnb
SJS7jtRTYtNaTHPbnnwol8csCddVJX44di7Rh6zrqxjiW1ZJpImzUxvYZx5iOqAnTkdxHL18tVI1
cM3ze11QeV7XZDP7jAByjMacgGb2liy9gf6z1bQpPyaFrojn7LusoeCQwZ1qY+py77XJ5Jsyem7D
ND9MoofNl3OBgNG0JjiFwd8BIm7Z2U9Cin2l2a9ypvqtyixqczrXL9v0sRd8YxEX4HiWvhsdJs17
IneqfLrT2oRev6KwlcfcocI96cLi3Ix0nWHStsDnmU9Gmjmniby8p5nOzTBcuPbutJlTBylSfV2n
ijgSajQaDPsRzxUZvzUM7XfZcKbt5rB4tlTmRpSPucDJWRL3PCb6/E6lZLWjphT9Ptc+BGAHAyv9
yglyvI11RP4SiHQf1bQmj8FuqcbJD1pSFbNKn2nOdJ+C6YRyYE436KFUtHLHdO3PdBSvRkq8pBif
xyZ49Kr+oI+ojZF4V26CSc+fReoqWYWNf8pNJS+9U1kN2VYD+7yiPebdEtmlG3UUYEPgcoJPM4YX
cyYogSdY34acsywND6MOxgECY1XyGDKMnJOCsmV7GfYBqjIFgZjbGvRCOx9hWuGWoBVvuON4Oq1C
/Y3prWVQR3uICzzOca9lVycf2w2pyok4Sqxaax2sWHTngdeeKEGSsKUKChcJu2YvNGqJPWcSTZ9u
ieABS2+3fQlXtQxN7zpb0JPH1sJXQdkYHt7pIjNcnHHGADTX2leTDQVUBp5/Zp2cFxGvOIA3tw3m
96sBNaqzlR8DHhpLUHLKLC0jufQ+ccxkJzpikYY9b9zuT2an8bU14VdWEq08i82M2R8FF8j6Poub
zyDojZsBQIxG4fUKM+aIsRC8mDPelVbh94ISSTuc3k1r0DcmVY1bhWIKkxoXpEuQlgrFj9IZ9g3w
Hz/nZQUC/oSfN9gmjYdtnC0e6mPJwjI+yIjdRFnRuwpB9M0u8/xWX2Bw6GF9M4Xz1svC8TkuvTuL
l/lthjY3RkNDnlauc8x1r0lRh0djarAYRHBXbJIEAjDcBlfKmLWcClJ5xawJjTl3T4XglxMzR67o
W65cCgjSXSgdCz8u+vzC0YTQZvJYhhOvK3qP0Z6G9DCUE4w5qkCW0nqtTOtZApchQGbWKyuSfzTi
tQBd4ifJuUxoNleFRrBSGSJrlUck+3tW663wPqB0XWwF/AbmCjM2t/RnhJ4zMBvrGJrpJ4fdGH+0
fQdFAk7MVfQ928P4aZH5eO90GA0pK7mfm5Rcu3NwmuQpjJwbdOq7mtk67UyS+/jtQr6XvTttgwlX
JIsafMLcK2YLS4M+MFF5cF/9oXvVFwWAtFmr9TaonbhmPiEaTqzb3BcYhvFclqwBKzYEOklhN+vu
c15ToH8BT0gKZKKRFW3eK6DVMNGIqJ1TjcOiDrN8b5jtH4PFuI9r/CFxpwrGRXRYOMGv61w0ZzzI
nza9R7vCcHHrVeCi2dU3+wwo72PqGC9GY9E92uftqVqKG1o8TGfKCWyTapoNQ+PMOLx08Lc5IVvZ
wW5QvlJO8D6vRNpCchi6OvLTejTyDlgCaJusec97C6fnHJ1BBp/tQkS3Tc0TwouyxJ9aa9i1edOc
lkS+BK3ungng/gSF+FmGimwAZ1U94ck5N8Ze9Lz4oolpuYEKvwFNne0h6jOvJNaWcO+yQQv8QXyD
eisqn1pj+iHwAjWBcbdU5c1UNbNP0fXA1ntBdgbwsSGCFtPZsAAHpnaGIkwPXMQMLN4TDhNwEx4M
o/tkgDwFlfR2RqyFvsZGGnt5/iSSiqN2pW37IGt2mVjoFYifiiJ5j2tj2ozUKHiL5e7wkrb0/aRX
p8e25Bj2J5xnDFCZVbDihyKtEuRky8j7OSFcHNqCUVtQafThkhnfjjD7mwj0Hre1jBVYgPAfnEOO
yEY0HVqnZgdjocY31iutw9VuIXZABE97qgcBVIMtFH0j0GYY32oVDbydJzgYjp1tQAeDoQWK1xf5
s1RbAjAZ+K9anB8hjVUre9DjkxlPnOqrIYhPvx9btWb5SKYP6AzLERLKckwJZzLZqHd/P/n7JpMO
dzBjRKL8fff3k10NnaLlLOLVnkc6TowQT9S7UCNlwfUeE5vNvW9NUe0q78pRkegKMgvqzeQEy19v
fj/3jw9///Tffe73T7tu/Oe/VhVLdHSbI1QODRcNXJXjPAS0e+n4dGEWEN9xzO7W00P06nhkR1tN
vMpFrSV/e1fLncGlbKbpDm4dgLINq1M+9OXprz/Qr+agoVe7GQ0eJOIRT7R+Pv71ZqBbIxkHxCcD
owasSef4+17139/768NYQleIoQ0kcJ2i9O9vTDr41oYb8oQXVnqSAZKALuWpxdq0a3LU2rk7GZwd
/noDtwJnnnrz7z4X1CJDmxm2lZM4pxE61On3PTkYDqLfbK7ZnW4s0nuUKBZUw6STJNKb9G8j+Rjy
T1HXnftMrRjLoPBZUJCA4VEjhwZXACY1SDozlqcgpZ5HJOa/fBxN4XKKXv7xP/z+rd//tS/QtALd
ZpmhTeIc987f3mClibcC/oTfiP4QzToE/B6JBUj9Z1LjO6ST5zM3EM2dLmhW5lqvebpPZLkwGRIu
6nW4HSQjsvxBOEA8CsEH1I5sh5YMa8YiuLHgg4w0xmdldUpHKbeBl5uQcG6bcWlPXU3uSjRIt7Hb
m7AncHngBGPlKKwbwMfL3n4AC3vqKlP4wUKNI5vCLX0KhBFK0SHSELtLimorO54RdY6kRMMWDi7X
PIQgF/J47g9iOYgUzqeb9RS3oCkdmoS95GRqey6qFJXLZC9m4nUUtYy+IxsfwGK8r2uO5gvZ5tmw
/MKxXRyV8Y/Hf1k20LAQABE0mvBljvr7oRDdnRsP33lAv5k1Nc5WTjd9SOVVImHXMWlgDCqf9JEg
Gb6L+OxqYp8OAdhMwr2k52gicOr5YLfF99RbD0FsfkuD+otQIz+8ZNO8sswKMvfCKlDDJrkx3OTk
mdZdV/wZJ6vcNnX67XKagzNFrjNwX3AlUYTSRttRWTBdnYRa5CCzTJRTohmlOyyG7s7OsPSZfYpb
yoqOHjELoctLBKm70DmgRDz9oTOfu5IusG62wlNZI6JID7U602vozwIHY6/vjIEVLrLfnLHm0Zw/
+ZJGLEesT13tgylb0KuO7rpNRgYzZKHSdfOw7lQhTSej6T6TYl/ixdmZCVATHJVDLaNdXLCZwzyH
L2EhrGtXOD6z1iXjUOCE9PblEtxEUXlpKPnRAwqcLByuYWzcVTo2WY8TwGRhxpksNnfZbsQkBHZd
SPTyGNocA0Qww38gxUryLSX/a40anpqo+Bzd/lO2Nn0Mc/PjDNVNtSxYwXScTbk2s+Frw22Nh4rn
bkVSXF5nF0zbvGjzWu/irwQHX5wTgpsodsQK7Lzak0JtSfKH1cUZCcyRqycxCXlT+6CbDO8s2m8y
s1nuzYXG+gSiWdOT1kIoP5UcXH0FykjimKs0Y6M3me06s8+60bsqq7evidz6cyWeaKLVV6XW1evB
GTZEvKCd0plDMt7105wxVTWvrPgGsSnOzXNRjg9DvoAg1jjKmjbZIOy3eXMxsrg/9D1NCEL6JP/4
zJx/UT6DgZPFtdvsK9E1d2bEUSmL2WVUJy4w1SrKnTfd7J6qwfTLJP7gBund5vMM3EdYL3U3ncZE
0DkGGq7P+f/TXdG071bEdcOcHhczpuO5H66UZY54hFkG4N99iRAKOM7nu8wK8UJQxkbL/cUAHMQv
oCl9QHSUzXX13jTmU9YPy70dz1fLo1DFH20DGOeSXkKULCKRx0abHyPXui0g4YmoeuLYdtMZ/WO/
DHc1hY8r3F4vzUCxSxcjd+rZ/FaUGoqE8WwnaXPN+He6UaRn3bXZYncGgqGdffXuoYDbTWBoEDYz
d/Ibk35Y2uVDparFCD26KL8oVTzYs9jj1oBXLMuHsjMxJyTfWm2eOK3cEsbEBs7knpcPQe99Q0Tl
dd08DsajCT3nslgMDVEpTzmwtjPgvJ8wF1t+yt0wf+BIeaolfoBYK1hUuvifKA3iXKcR+OfeuRey
eKKFqaEbAgEJyzKwohqly4q+qGdcjljNiP5zTHIF9FwP99Exkb7epzDl5geM80cuLV+t5WRw7Mpf
Eetpsotv2YMC6OJXvfRgnfLVoGkdojw/LvX8FNZuuAeUFOyMiqB7FL6BqDylfyKh4bsEDjXjnuSe
sTwMFJfbiOdhcSfF/CJy514Ph0c3/OOGxqGIw+fEKAFNaa2zw+JzSSge3+LvI33sHE3dOXkY/ixD
/46FvLXNPXnGB+amiysB0rTeNQ2j66BBFdI0WBczzVoDPj81dGvao56328QtLuyWWU0I03eN/g9u
NFY1XvQj3GHZ00mYOdEPTQTD8l5EYhcQ30wb7y387X3ur7mxHFy7f6Zr8E1K1CgXJQ9uSL0t825b
Nci9Bb7PcsTMHIZ3XpyzWncgsaqWRfd1Fi1TpLGX+klzzcekZfyqyuLFluUlMbS3jtEFauEJ+MCN
xS3H6O0PaqNe8O9yHyfmDCuBE0tP4452pmjoUD5YSfBQeUDMYeWShoqSve3VpL9t7gRFo7Gvx4kG
DC2uq/AUOQ7dHS3rY69H+Fqatti58EPg25r8n4dOmtO2te0CdIR8ndylQ87gCyxOWDNTMjiaC3zR
vLvUlXbxKEDecWcVoAbHft/E1rKlOuwoZnY/8HHrLT7cnzIH7Ut6smoerEzSTUOa2nENBfmnAq4m
mbD0nktZk3i1deecNka7rclPNvbeGbKQOnIeo5nwcslDLZtfWyrwo2AxVUgcPxXE2Wox651pp/N6
ZBS6tgYDz6xpuAtGos+ZHkeXTl3uM4Com98PhebT0v1e6eYpghgwQ4cmj1d89U3YbQ3rxZuBOvUU
HlTEIpbs1mu8p2HsnVvHFqCynE2fgRsl6f8TZJ17bwsUmaV8Cm2GL+RfknE0vK8MbUVQF682pqZU
XAtwspi0xs8l926TLn5zuKuvLVHrK1mhpCIQjU5zw9XrPVikuYcQThQkMeHTiXs657gDQDBPW+11
aVmdepGrkAHupmntB9fLOEI7dJBp5nMt3J3RDfRohQNfGHnJ7wBXwwMgaTOB/duUmXcjnOnVqxbA
HPjtVjgrPl02uCtGC4IMRE/rcfpJuuSFvvMjzE6i0fUF9Q11lmwBhZrVevozsPCEkDCQaJQx0XAW
X9vU6v+kXRUfS0TiZhH5oRWy3yX2eJNoTfl/kCD7vyEs/QuqafddqvKD9v+VCgdb+w8FyLKP/4XS
8M/pMc+yUQakBbhYdx3EjL84TKTHbGyRhus51EfzR//U34DSgMhgaIaOAGGqv/O3/Jg0/s3ApK/x
Sv7lM5nuf0pokM7/kB8jhobKoWk2ICalYfyr0JAMVlsjPxab2rOBe2sa5ys8UOuUTO2kNQSjiaVr
JBTzM8htKPSkRF+Wsrm1Jb7YNNLC3TJwecDE+zx61leYaucuit6GNixfIKlznXOeCw8GZyVkvdci
XFs5F20rsWfuAtga5kKZfXBK30uhrrfGiJWUoQkEcMkG7UGDEwdwd4vcvy5wQAxmJ997Ohohd+bD
RZ9I4C4tlx9bOTVdlAXPzd4Kl1LdMuGG08c+tSMMFJj8lwrKRbEs3NV0SPxs9DPcXXcBZUVTQLKp
lt0XKwBshpbr3Qcx5ngMAES8GPVoU/gsUwiTSd8HtMWB6XNj56eiboP7DrAIogCuZeknB1RCOxcE
0pelCfGPVS9RDMWhxUYiZ40UNBUuCQSjpT0sEaRCfTl2wbM46xH1CNaXZyD4cyCOXsPsbiqnU4Fn
nmos7BjVwQ4w4CAow0oHPsVuiAgtX5AsjsV8c+M2Z6Jse8MBOUFdolKvSwO+cK6g1i/dNPlYZw8a
G+DKPhT4TiKuXgP4hsQwT3o4PwTDGJzoKcseLTbSDLXaMzCk4SZ/ni2otE2SXOupq2gIG6Nd5/wZ
OtdCPLHGl4wZjMYlPHTUeW6oBdlAa78dDS70SX8YEGsrr+yOcZ/tU68zd8OQFBtmmN6nrwoTDVkY
AKFwkMu02dCX0a+DlJ7rycxtxgmugVMLGYMUFJDpzlHFeo0fmg81obiaJjNm2xWo1M1kEKHSb2kh
bo56PX0mXNv3Y9nMO4BfNC5bqXjELzmXOpvcuAJfq6fa2pDgfyWQXh1PSRUVj5P7EMz4j1n1myFR
8uHPAuaPoDXILq7pSEM6RgNPAo8A/evWJOKmS1koAQ2jFoI6Y5qNhRj4xBZT8SaI4I8NjM+ExUtL
2zrcsUOo/hV9Pqax0YefjExiA4p2sJ7MEDo1/VmNRa7kvhUjevcnlnXW9vxe5Qc+Vg4ilAmU+1ZC
v7I2eA5XZfzlmIkPYIWqbbwwPX87dKEOcshPM0J8075lDpLvedH5ZdkfAsltxqHgt8cB9KQnZDzt
1YSRqGUEKKGed9WusfZK9kiA8gCn0DM247usWHzdrH3WUVCX0FZwGwHV5NkPXOsjsQCUddc42zbV
Y169uLheBq09qCQVLCKAVIxYdyxoVx7VsqabEXUjv+Utm3h4Q7xa52oe4cfR2nPsnM32DgwSCxw2
u9r7qM0byEeM55AaOARUJFaDR1tj91C+ol2udfBpLUUM3ULP8YSnFHpLzqPWLgFyzcmofhDLBLz0
eN7NINgDF36nfePgRTCd9NAAXEoXEO3UkbfHCh+LwlXJcVxnD9K+m/ud3uFRPckGH9eNTQuCls5+
1MGjsnYjbW6OfB/0+4pD4JTAJJ99m7RHubAOBvrKcdFNDp4ItgYYTc+tyA14a4EdyZqJLX5ZHk6R
7mz2CcYgykAKSqu/KP2CPEzpBGHU9D2vOKyVN0F9xRlPSAMaVsnF4KPEZ1vUeyNHztGyrUkVsS6A
HCBlybj2KVlcg9oIZgoCwMs4rx6J9T5+rXhoJrawsC7xHGqrsvZ7Rl+XyUvHQuLMfu++LJ1LrPRa
tQl4hYodbExwkMNj9Zq0hxrlsAuOCQcgbBiVfgqHbyO4rW6DFO5BDKfTuEysT8jQtWB4YLC08jQy
LHcJQdflXuA7tKNsIxrKWB8NIh9wtSCYh7spe6SI/ZhaEYGkB6ieVvNnqQlyGrd19FXHR7A92NKf
0vEye9/BUIHq4wwFd7MdCaowlo8ShI/mS3Je894mvlOQZflWOnZRRYeMF3ETlhshO9/2fuyMq8vS
7FguYqf71qJ2jXe9W/gpktCvlamcpbn1pE1AVGe6l9tjkGyj4BQnTwW6tEzqVWoANfhBqcdVem3H
fWndcb0jUOnr4N6DbFrnXLr1Y6ka5dFGJRk5SxwmLiW9difqrSNgA+g3JnHH1t1BQC+bVz20WYr+
CcNq3Xds08rnaTxptu9SIkZ/r3rqLCj3CeYlrdawA39g+yob35zoVsiPHgYXLGYr+3aYCz83XilL
5Ea7MiSgYK6WZlz6S8GzIQFnWD9PBLyr/GCmj4v93Q77MHuX2nasv0rAI6WHEf+PTScmuFezwl0g
60ZjngD14Cx0eRfUQmMsvnXLe2emr0iHSkGLwPBnHiuY24ZuH/RZZgfHhZFTguyqAUFQeW60vgyy
CNN/IjYsVfEOduVdSn5Jy5ZvU7Pe7EWQQ5mx2GW9DB48eTO2PYGt2HoWWLurkdCeUQNoGOv5CyK4
+wzkj1qMsH5t+tImQwupcey1qzvqx7F007N08t00uZzuE/nUd+9GkdBJT7v6ZqQWL3PFXY3X+N7K
/nig6fYG2hc31I6svG040P6Gn7yaX+yMu6cWq9/gHWo8D6f90AaNu4t6G3m0fdOHov3Ma0yJOaYk
q8lRp/SKxDfkDBYpGoRxYwx9BNN+POveTajXN3P/pPGyt/hGTIcpO7jTY14MzpqU2gq6GhyxBwP7
MI3nsfYJ6QIE3n2BS9ab/cRBfXd/UHsd7XYu08eZGLtdLMfG+Ak61fpT7pbxp3P2zfhYi7ObfZFX
ugNxtSaV56zG+jkdH9PEJnrfg4kZ1jF54NEGlIK/zrbuW86IIUH5CCyinl6K6dkbrKvnvQuS42KY
eTSu6uZoZiOJJWubRuO5sfhpovyYTkTnSRKOt6U2FCw4KQePtbesMa44OVgdNeKQLoG3lrKu8NTT
NJ22685t7bUNJisTrv7VEhu2ZJ+e6YVNgmi5reP2EAmOPMS1uD/aeeSHJToEFRPVjjv/Syewg9cj
LhkTh+nCLyds7X0C2mSXghQjOX+Oi/QaD1zvZmjlq5I9qEn51APcHSwLtQQFj8vVIJh/8GpeIF1u
4mCt5XZaMHCPIDVvM5GcA+Y9qJ/1ldeCosOwlK3hiWZjO/kUsD2Dei8v4N+i7ZCybeqX7Oya7DsR
f7r7wLoyn9/H6B8YPeEwmwXeZsRSDDUjSoTo7Jsmp4o1r7ElxLE9+vFRL5SwN7I9HznNttNcXbKF
AGSQVPuoTonNGYY6EOs7znQHz2kXflMbOkgfsRVHbkqXDN5XSSX7NhFsJab8XZ+HcNsmn7PUpqMH
RV4A/9+1aQ3JJ82+CfKsBATmlcvLdm32fEM8Gpva1Z/LWI48h2754XCle+6ktrp+E3B/J50ERb/3
lCu4POaSn6fm4cQYOVPLk+i7IHJYhSCAbeJoX3lAR+Map6PX0IC4oJtjLAjZvAz2ym3KbK3YA7gZ
1HTCSRFDDAS81Gy3Thot1FlkD0SB91NMzAYy4HapqUcpc279jV6+FR29XFlMsSeqDOtMdt5MI5si
mJ4wpYAwctOK9ar1yjYVOIzSM9E1oag9acI9w/1Y6R6JVK/OX82CmOuUf9tudxFWte5mFxN1zU8+
wmOLO5ytcT/m+4VJZ+to9IIMsfVpDpSgULRz1ZUQGyhJdkKbTZRIm5jhexeGT5Ex73o7QBovlq1T
pGLNr/MpheaAx7sLfcOZiFSnqFpYNYYmCQ/VaB9IFeLnD+kYWFq296YSkmXdcg4tsGWMCcq+aVTD
yls4thRdfiNc7a627OOMgZVsPDK1jl49oluHSsAuUbIF/ZFrQ4nbxImwVinBG58MvhAlgmuo4Raq
+KzkcQ+d3DDTn5wX6nlGQW+UlI6bZdjhn0/8WgntwDOjW5sLcATiALtYti11XEd64Idp2PlS51IY
Kem+UCI+PzDMPiXst0riR4DxeB4NL5OS/ytlBOCRQJU0TiUOgVJZBYilWtsE90CqbASFMhSYylqQ
K5OBVHYDzNaf/42981iunFmz6xPhBnwmpsc7Hh56M0GQxSokvEn4uV5CzyO9lxaqO7pbN6Ro9VwT
xq0/ylzyAGm+vffa1WJAmBYrwoAnIZYjZRLT9ESGyOF0q3+Zi4FBupTKyh57RqvJwA21vTy/LKAO
EKMk8wiG2ZeAfOVj5QNfVDno/6VlNCCdrRYLBexKtVgqwh5xn2wBnVwlIrgw3lRbe9QicKCNA26M
aCC7dLFphKNIzkx7kDLjQ7QYSVKXf5V2KzpcHhReD4nnI2v9o++pr66h+LqNqSyAvvKY2M9NSldS
iYMO80iLi6Re7CQKX0msYIwU8wC1vbFe03xIt9NAEsAPzDuqZL/Ym7nfSILoTsC9JJXIHQ1yZMBF
SRQR556IFZl+R98lNBEEMkektl8JmL63HGeGxR5TLkYZbm2MRxfzDM6pZ6fDBI4mqOnAQaYfSVG7
Qyx3cKI4aCcGZrtaSBTfedqFludeo6k+l9Y1KbxkA7igBaQB6qqh2ATabsTSkbbvueGu3SBunkbO
i1EEhHTRMCsqbF7bcNh6oVXde1yb4lJkt3SuP9jhKE9dOuFY+N0A0xFgJu4QIT6HdLEkxfG5ayw6
0Kou2Q19d3D69Iuxu7l2cQlvCAGvm5YatKapLWCaIyho7E8VPig5PEyLLUouBincNFilcvqEk9S+
H7vyu9VpBK2DrtfFYBV4FRXETdVyLfPVVYbfbCc8DgK+obSSvUWam1MZNMKCOnmDnMCqw8/l4OvS
i8GrW6xeJu8e9y/MX7jA9GIHm/GFJYtBzF+sYpgUxjsU2BVuFmxkeD9WQ8cUP5eoX0W+nTKMSRbu
M+7oVIKEBw9XGmcz5yTxt2z7GQSrE9UHV9ntoevBaMwziDhyI5xUX4w2fUbuH8llWQSNIv8xslma
uzrfNNzibnFXfDotTvg0AbvgJAS7u+rOVvd1lzBiyE+Siwtd3NcqGf4EudYnZsBHXdavA/sYewH+
k2C+q233hUvbXoXzg8smVDSkg3pBqYpr28vknE0gJv4M8z7+ztDKaUQZ/7RMt7UqmdP3nbmZlNlS
yqz+gHjGP+Cf51G8mhE+WsJ257S3pxNBThbg6lfScWuDzMVgKDlFczIyGz6bFieLpDD2UR/YbwAX
meiPdvwvv8wsjnRiIiOJ7/aaDUa/Y3lMiOlIC4J3/M2Ug5b5qFg4MmTzPdJA08L8ZAvajAGWs+Xh
y+bwdfIsFv8UMLDRBN5mjvqTIaL8rpF6X1FznnLua9sK7Awviz1dQCFET9UQ+RuQhRBxAjAlybfo
BSZciV+mN5W7nyz3lg7Bk9+cobxcM2VTp5r3xFJF+zTPzvPSnr6L51vVyvPg/koxmnLYyv8kFSnh
uRR342x89qBFqURBh5rNKtwO3qM7M6c7CEewCEbmZzm7NoAR+e2RVCGbY9jXhiABYcX72E+j02gP
OOQpixtLD1Zu9hA7QbLLGrqYTCGZ3phvg/YfOi3cfVyjEnJ9pCqT7L5d7xKGc4RNAQwADnoarJYL
OhTegFh/n+pfRTIfa9A2ox8Q+203aEbXZix+N8mvOcreyUt/9mHh7ZImJGTdgifAMvQST8gCo1tn
O4pYCnIdWB060X5PTbebpbzTJRtVbHuYY++jnNCuTOKO4z7hcIPZji84dMy0JyURgfnEG4mSYUM5
ObWE7wDY3DD2Wehx6yxBFQICKbptFe1J1cFqJFA5TgFgpA4+UcOEk1kiL0lXA7XwChrAHU3ABHOT
mw7AE3Vs0Sd/6IXIITR2F8NK3934zbQ4ZDhDMO/98TFuuAEX/ePks6DX8lj5zltBVJSsSrvGyvBM
rWc5f0iPVJyVD2C4SKykQHGT4g9NnxnqqnKuqm6fZ0C8K103+UWJ7jz6PHZV9HtstXdy7WpkTAhp
N/JIXKiKkeKs3+NIfuIeq3ZZ3w5PYIKpd77zW2dLCy9PamgxN/DNfCuS8Qth8BiFutzHY3nE3nUf
L0SegoYz0pf1jefoJtmbdxmFJzNH4lxBCtAe0ENcRgQtZ9ycoz32574WB6ZO/Ynsd0BqCR5YKfJj
OcmtIt/MXBFzM81QynezHYnR6NgF3SusVvQYh4U3DOvv2Er3Uktz73fvYRPuw5YLdGizyA+bMpre
iaFkG1dWzOsk4dPYco9YHCDpVNjB/Sw9GcsXbgoPYXlA7vzgo2KVz3y1J69HOx/9RxlDKW9YQu7J
X9MgX9ymv9fxxPS5cBn0FWtdGWoX9OqmveTTGCVnDSXgxcYUIxqjgViHlo5qN346fc5TB7wASuKu
9JsUe037DZX7nbwhFm+IxiuNF3qTEbALF4aXpTDzVl17X1juexTALpj8l1JEX6FKul2YwkNmUL9c
h9i8KarZwNcl5w3o2LDf3L/NU/X4O7IhAsyFdcL7Q8oLkPUaJ8e91dEgmlrOnZ1S7zMp+xPnwOs0
DZfK6u6SRUHL6+pRzIz0lnn4ZIp4G9AaplOn5aNJP7Oge690ebPUq4FPbwUWEt5jzH1sDusfwuly
D6pma0gI8ZHkWzED+5F/9qNUJBYV59lV5wbU+QhW8FhyZcFW/TXYLaF+0EaKVWzbtljsE6JcGmPH
BhN9GnfPYWbe1fXblHPHCwscUdQZPI5e81aDDj53wqTIkJvBprOq8dwpZ2MkXc3yweYLnWy5i1ab
JJuvSdsc9cAH4SYVCfvp3RP901xygQl89WJ0b6kqgGoSJdyrnAu0PZA+rrCr9RHy3cAmOHmSEDnW
TlcyzrbLgz/DNdcOkG/ypSvq28o184vuaDf0FHSLCV6Hi0OFULwtome77PZ4q8e9HyBfin7L7ZAw
Z5VFu5T9sK+t1/8fRPqvBJEQz/6TINKtzMv/W/qIP/2v3SzBP3wEQZAY0vIt37b+vdPd/4ewTHgN
tucExFr+QzWL+w/pINURSbIsQE//gSlJ+MgzfYREOFX8YdcP/kuaoOP9syZowepArTQXedJFGfyn
bpalChqvHU1jpbHQoWaTxvM4fbRq++pF4GPHTR9Y9l7E/c0fWcXaTLKOeD5gai8AxlI8m4Stt07k
HODKUnpRyQNqhLjGZn9KGhsEhg6em8I8yKY99FXypmr7EpaMx1OHrFDiWNcgrKITAR+2iPhzwSxP
KnyoXBYQ2/7p7MLEFjB8DV39AtQYXoHpcC/usFkxOUAMGJgljWVOJFaOr9IqH7CG/86cPxkVUlSy
4soYTBaixjGIutpEfypzsqlWnV+tkBiwDWqXt35nkevlIvZmZ0gcdH3Q+ivABQHkXztGzHUWnit2
rJj+g4QsAFl1ZWbnv1+kSH5hEZ1WmJv5SfaPHtcnXLusaol4XP5Hu4yrBWGWOu3uYRdLPFNrk8wJ
oxwADlO+VEa52Y8/k5LXrXsYCecyxbkHy3imCk/fKoOMdI9Vf+tg/B6y+Wtx2tUQ/g0U2k6SE2nD
8FxMyEDpDFhQl6DygpwZAiehlTXTAWO2eP+YEAChAKk9g+uNfJBILfO8mX4NzJuLD8R1hn2tGXqY
FRY+GufxXGUR1ZC08wSeKuEegcvRESAJ4Vhc5EXAQ1I/m3W4S7qn0s+egdjvEyd4qwyEgUzCvAxm
0koi/Y2UjF/Cu0wZ8MgCXcue7sIhWuru2MY9yaibDaLLMDXODlceoTANVjGzpJyBEaEsNvWBH7tN
jCWJ9LORlveTUx6i0f1sZfcWy+VnR24neeXBIN2dVfd+YX+mb5rg8+vYP881ljoj9zkdDeOPT/Or
16iLAfCSO3TyzC38MlTta0V6emJrYoPNMRybUC3wmYhxJKRRkCZCiHMcqDHAq9Y25b3ByCxgbpMc
496uSF7LpnewZEp9xMDsbETZHCemqNdC6a/Jcx+moi4PkOe2ccvMv/aAobk1Hj3fKH9HdfVLJP5L
oZkdyy6/dhQ475qa45Lt45SPXOtG6flH0ky/Mefw6XrhaxqYP3Op1BbAhEVpRBmVz61xYyqTrDn3
8JP26uNyRgiC4qUyUdeh1OR3f780I+WOTuUpClrIzwrIHHwY7XDOdPHql163yxYO9pTQxNraSHnc
Lvut/dWOZAXT6Xcc9Hc2MfyjBg/hxeMrQPYOyBeNqUGz9ZJJPqQdUWSGpxCoJn5kcQ1aL60/Ir/7
6ALrVhd1DJ/04trGM60I93DONd7VUzyKK6S+56qa0bPBbNV0wW3nCuHTMQRxG1qF95P/rlXW3Cmy
Ncu1hxn1bgldpIICnwaveGqV6hx/t2YXHT1Zr2fgnnCNlmlj1e2sYezv3aAvd1mHr7in7meVNuUJ
1/Jn5BZfdD59+kH+HDhZsLGrdK/i0dvqNAU0YZoXCDXh2SXtDDW/XvBK6dld7PF/v8Q+yh9kw0fd
88GRT3nrZUYPenkBvMeZcdtX2bmw1S/tq+cueW9wNvkMG80mu1kEUHlnIxg3bfbDk53j57RrRMX6
ZHCoENu+LJ5TmqD38L5aUzuMx3N+XPgam8XhmE/VS6K+wanvcUQSK8z+2LacF1fmGXVjQa820V2S
vOi8e/Yw7QWYKdn1nkrMlWSJnl3MlnhSz82U/3a1d3MwY1qLK5Ma8qMY5qMI6h/RY65CRDSxcZIp
fGoWX6cYgs8BA3FnPoYpn2L503JIvVWk2nFel9lldBs2iq655umbSHBKKcv8UAEpI4eligvFYjDF
acoU5EEFw7PR63sMky8Ntw1sGLdCmM8ZXAx6Wy8D1tVx8bBSKIyC6AczlxwxP4raPBeL57XhxQoX
FyzZCsoIFmcsLeXp4pSNFs8sp7Q1fs23fHHTzouvFsTj1cnDcR1guXWw3hLo+Uz27eLHrRZn7qAU
0uR8hhrwVize3bwOgxs0tC8LKi8NuS8xNl978fsaqjmnTvo1W3B0W695MHFJxlGy5+K5yqvqZ/K9
5k5Ee5tZ+c7WnAJzrLsVN0KIF1rBAASzIrZJy8hSwv/PCKM1CXY3DQlzm/nBzo69ej95dUxdZbcp
a4zsQ8yMoI6Cl5rykF1adQd7cULn/sXLZk28YALZM0Yn+o8OUUFZSlWDIPLUUpVrkZtPemvdQ4LZ
MOI66DxiAcSIXU+M/jFmSwzaAUbtFsO2QANt8DpmBafWWIwW2KPg28bkHWdQrLjoQjltxVUMNfYc
wL0Bjvtu8VhDimIPW3zjEgO5wkjuLxbDEWs5u/q3t3jNGTFAtVr858biRNdY0oHyz2wruNTdgShD
GO7y2iwQqLrvKWaIW3PcV1jcm8XrPi2ud90hNZR31WKGb3AWB9XzGJL7sRL3mBsTJVeyU/tk8dLD
EFFIRRlOIH4mi98+ZwjS4V557BYvfre48inyZfjD3IF+LUz74RC+Vx3LnRLfodGqi6x/fG0vaExc
ILj+WdKsvUUQICcQQOUbY1uP3nk1KnX2stHYDYNzqVKSw8zHbzHRgsj27kKiBt6SOWAodq0Ttl3p
tBTmRfkeyzN3/BiHqsRWuHYbilZg6m11QN4WZe2tQQUJlqxDEROXWNIPXfErJAzhEIrg2+6oqSAn
4S2JCXPJTqglReEveYrKKvZYrYKTHd1zNpz2su+v+ErFtqrqW57P1Vm35aMxia9W0eXuG4nB6DR6
pu4jvvz90klDXXx7+tdfCqM4RbIPeWQCjg0tS49RxW+inTgJecl4sKLUP0s81UVWhgvXNLhRDRjc
HMA2Suf1nbCVa6xG7GQUncKOToU89UY2vv0FMQ6zOrqm3e7H0PxynXk6t6ZJEwA8gI0erelJKNPg
94+P7Pt7j4H2s2M7wTWJ28tkNb8lrMsDFEh9VUHbXMPCba6xoeQuoZ5qNdIlZbY0FsI2ze+cUW+t
thf22sw98wRZAODy6HJuxmBUJ31yknK2zxlgH4pt+FK3HKiaSN3KZQ+dlz3UcBv35KftcMJppvGW
l/RVRa0zX2w3f6ja6s3i+dhOsnHXc2xtF539SKHCYVKaVEGB+bpneAK6KVdHmHlvlVNg5yl9b2c3
Q0IvMQyarufA6+fde0909jgklB+JZqZPRXOT7t19hVBgjuXE306nnO8669jGmxvmsJwFTKSmFwe/
d852Xuz16ADoXrgbZRvmUDUnsXHmqtuOAysmv5XmuXi0HjNYMZOX4IAjo0x1mk+EsrZIO+Ct6hDR
VsXAp+eOywhcP0X0KO/I4iz3co9NGuE4l01AC9t759gQ0uwGv55fbQKpP0dH/DZpS4Eh0rIgptYF
I/Jhxntk12xplvkzWPabk2sctBYwY0oKV607HZH7Gt5l4a+dku9cG6LdTgLFQ5rjM/wsYhP1/JNR
nMVCgjdiGpk7B46BrjteTAMvh8EceE0iVyEDYp1nRmb2bCO4m6jJ663nWQ8vSfw9VJi7jEHdV238
shDX0968ND5LlQczAP8L2QzUI+4g/LmxxWmlZvHICX3dm2ieeTWojSbbVIWA40Z6pTZcQk4My7/C
gfKNKZq6NaiKa5GEz5M1oZnx8hiA4nH7uG9mubCGxE/j+m9OnHw5NcOs3n4LhpiWJ3iULATo2Fny
FTTVfcq5B2Jp/DWVLYJtBiBctrcmHjK6vop+kwfOLlAgHwKcF3yElK+QhfgJDG0uTFhYOABXMV3Z
TPb57Wrgv8cO36pP23DoD099iIMhHINi46Qz1U0qdna1B9NTxdwSBEvsHHILc7w1mcSfyADULJa/
3MrHUxuVjOUx/MReUy6J1IPj9heOZkfkeTDogRpOMSxvWpdJklD691fZG0Ow3jGdj8bkcLUK3pKo
I2aVkr63eu5byxMAKoKVd87/qATt9+/f1o0XXwfJukdEJC0NCL9qw22tH5UIFCbUkrhbAwh7QhO0
MuPGHPSprWDzBjCe5WRWZ5RjjFhO6e+Ymyag00XhVy+9d5dMmMCxq9a4l7JN6HOSUDW+ikECjnPw
dotZVJeu0T/DlEuQD5wQK9aVyWayTqVTcCsjmE9zEu6CbH6VyNwpqpOT4saTPRDtBIBy71gbAP04
pNIMs2LPj3jqFgU1b4593g9HN0ds58hNwLcnkiKi9BjvPbyJuzh1xNrHGfFgy1cyvhGe4ApsOSbC
pitOWWTAu2OquieqCAgR0eoocN9jvwsI6MzdHlpjRQ0mLvaTZnbN5Yg8pPLpU7KGGL/p6N3AhdBK
Pfm3f1oU/y6P0gNtVdYWi1xfTWdpLsz7ZgAkVUUTMHm+2I0It2GNta2BwwEeZVmkLZjq6zYG5x/I
YOs5UXf9+4UyrwgniLHnBm1euuULhbTLSywOf/+TbVFwQyb8zkpKNKzCRLoao4keGDivuPiAOdkl
ibKAy2mbKwAV/the/n7huFKfa7y/dWgGd3+/0DYjLh6AgCWc5sNBOGo2jocCqMCDl8odZ+5xayRT
iRPVdrE2JvqBVENeFHsXaAfxauItch6jyxzET6bespXk7z0NH+coGdpVh6sXZJv3ZGYN7uAk3WTL
rwBxG2vZMJWJDBJ/iDXOKa7n7lwbNiPHut0TZ9J38aA0Kgztsk0qCi7t1Gt6tro4VebfVX090sxp
X2uHpccv+u/ZxBkzWsDOoyi9doTNN1HItHkK7ZPt++5KsQfckQ5e+WAA9oWHmhTjHW1ciStZzY+E
SbB3Zqnci+RnjJDOBDUJiZq/pqFEuNG/hqAneWwOYPhkszNztzpQ9U7CV5LWEoycG1sxFuoB5xWd
h2rrb5OIx2h2rmPqP3ZyeIkczNnyVSqQFudykQ669piQVuPK/qm0f8+2qFfQBLZB/zrP28Sio3sI
MH36SIr2RPGIZKzfafdDdPJBDIAcc7sOtvbSBtUWA/o3fQM6Gc4B3Y47KSn17Nvo26iXI1JLY57L
m45DhjmJRa0V4tOBu8p9ntu/yngbFjnPUTidlO1MjzFFK005y0PQQycfmsPfV2VS8vfooBRPE6Va
CeeB1QAafjW2mKxA38AVeSZLfLGNBtwinCu7G76ksvd/1+Kyco9QOY/cdzcGlnLsQ87VmMFpxVof
dBn7H7a1xQS0seoghJljOjxXrYmwO34ORf2bpq6hx4E0ahxP9inV5amusqckYtch7/PqSB7+xKPG
VRvLu+3g50nqU+rHj7k9bhulqpsJj2Bj9OJFq5zKtrm70pxhueY+YogFvsTDCYwPL8fvM9cgb8pm
iSPpFYTRArED9mbWO5c8GDDDdPonnO4917oO0rmkOsPwRpYHNBv0I6ME8vGVohata4t5lm9ibh9o
Rcutx0KC+SpAINyjqS6mP71rswYHf1CGh7inDoKKA1aMUM5nc36sh8m+iwPYs6ihVKkCT/Xafs8T
Ul+7lAm9Q/g/9CtANTyF2vfDbam4R+UttSfLzKhHAcAMw77mm5TMK163rZiMDsd5d8CR8avNQcTw
4b/5KnX2E5rd1KLCWxEadup6TxN84b+/KMeZKJuZ/BELTo/Lw/2kNaAxLYkXycqhuC/98A0QiSGg
+MEB5p1ximhp8MiGgixEyHgPr6ocPsyhoDi0UQ9GUOsVvNiBdxB1l+0u25lRv2M3ig+tzDjlj7h8
gzwuT00DoCVkkdsMJoKNWaiDU+R72jPqXeDjtcGHsC27ZD6HrY2zKh3PjFrCsMJvj2m2VxzyRht/
KAsxF27+WfVAXpiu1EQcIMjh68pCCA3yVSfPc8eorUizDKv8kB6cyJQ7sExPKSuuLzrCGmVSHUef
+GVYdOQfoe0wAi3W+AmXlC9GjKn6VVGccI4b5zobIcyVyuz2YWq+5UZ7Y4ZN0Fenr0bufIxxcEMa
tLYVoTvujgLb7jz03M6RtHUU4+GofrXUwtkgJKaE6pdefqkcNF7ccliB23D2a3ZYwJjUHYyLDbNs
WLNd7ryxhb/PEF8q6ppjA9MW/Sa4gxsccnDw001fQ1jBqtAH49ajsba3zG3se7fZSoJ7DhxHpnyr
tgzusFw9AJvAjuKZF7tr7+Bt7eOMAYbt3XemrQFnC493oDyCky6vwtxJz8ouCsTn/1d5/t9VHnrY
/lOV53/+9+x//Lf/Y/Lr75/+N5Un8IXjBUsvl+svKsq/BL8s+Q/TNVGAAs+Upsc++e+IORrFkH0I
frme4y8yz78lv9zgH07gOaDlXGkTxSUu9l9pDrMlWlL1vyHmsCkHKE3O33/O9f4p+YUW30l4+YDA
bD+jkwDEvdd4x95zEU1D3F0GvQwr1y4fsuEsJio3/PjeTLDZ9/N7qT5ocDm6PTcW26SbuSg65GyX
00Az5ET0qffhWka0xF8bDqmuMQZyIArUbnNxb2Iv48IFH5IUAy6sHDFgHO9U+WHSObhGeSdlHNXv
4DpXlU+Cq0ymV/oR2vXYUbI4uCUdPtjtqNlJxh/+X1yyWNzrsvgYRn1BvHqpsUgW9J4ydaLQuWDP
IJ4OEg7haI4GAqLBtDL8w1QIEjNQbKuQBotUmLcmuGctMwix61clQRUET4UavlOad3bV+5yQu6pa
jsTMw692pt6BDFfr0m4s5lHv/cjPM8TdPDNlN6xIkErzo019xb9yFqN3wDLQbWOLmVgbQAAHlf+D
YM4Qo3+PPNYUjhQ7ZcXjbnYmzFUB+6NtI50LUGZoXEBEnYchc/HKTPGWliNgTzralR7ajlP5N8Ob
ie0F3lOaWbsgtr8Hb76bE/HU+QUNSPHHHMfhEVDqnR6NaWs5JbtqEBMtpgqcq3C24aG8WXX8CAD8
22ydishRMKKTa4Gr1t1necOlLmHhRn55wABNtbxiXme4j54W6a43myXXVH0tLJ+xPJNY5pqlii2n
0nQ7QIWj2rN7y6fi6KKwAB171HBUVqWW93hoQ+bAYLS8nGvdCIasxR05YG/EbWJxyRx88gt0Zcuo
qJ6BmuHFEEN/klqYUDXG31gZ3qaYuG8PvXOnGqwJrrMqEhuRJsr6dTepszU3xGKWqaQ/cANzmK+t
Pek+KId7QlfitijN7MSnAyQopGXABJ/tczmPYdGtSzXdJ34pyAoN67oTENjTpTMXepMl7afUTX5Z
4o+d4bmmBUKvhhm7+8xJ/6py58TTmLFs42gXKzMDVdYMAhujcDbd4Ny3Rv6UQ+YDVkWQpjP9j7Lz
04uZEvSPe+iOvfB2RoLJeJAMZPuZFs7Gx6s+uIdmqk8ddiaur6NxtAW9Sml5ZyQIlnFD4R8ZunPk
4ab3w/Fee1Z1yh3EPCEYOEc1oBx/q90537QhpzMg8LgSjA89YOau7HFnfyYGb24fESKqKgMY44zB
GGlxI2Joq0PFHkl5eQNkOUyabDMhIG+sxHrGBz5+FRMSqpUcRzxTJgjHAODR7ET7Kh0/XM2Mjv2Y
ymnxp5kIFYwIm9hnOXcx0GSwReqbJRG6tnOOSgZCdodKHOVVjUOVnLsVCDqWwKxJheGodjBBdzdM
Kuy+Lk3hhTkQZS25bmpgWlZdcfZ082e/7dnba/zNc4nIZbEPr52EYhhDQXssnfqo5XBDJv4olwac
gEbzJKbC1FgC/qpja5ZLqgEqbe92B7TWFc2qzM5mymU5Lq7bBDR8MVQeYu98MWrsi1RkK76wSCZV
8UnZwi8pSBTQB/1c4IHeMW8OVm7m4Dcdysex0J/2WKBm2zkn0OXCYcG5qDEs9j1tvLKIdkHa9zw4
qXuJU/KfvnyiPB3f92DcLMjxh74wd3mIzBrVJUkRXuN15T8ibnEsrlxSuDEUxxFXWEhBKnYy+1D4
+RtF5BWFH8rjuDZNq8oYoPEm9EdyDtzHVfenpz1gkzDl913CioOuceYrrFU6jICt2wNmHX3uWpqm
0fsY9LvEBp4NI7OOyNYe572HJLAYps3zTOgmI81CmpSnTOD7wbFaqmAHt16sZehTXUhBZTb5EHh8
tzuN95nLqDiyQzCBqn7JIn3zi5i4YE6qduQU3LVIyiMXdwhHNA+NurxPBo/Ezmhgp+vcP74g8Jij
xCyALWT7MqXOt2GZjk2xa8P5D2JlDv6Fsh1VF2dSjT77ozEzJ/Svhk1vLkFEUn46hey4wIdN4NDc
IbnKwVxK2AoE+tiGFmfyLhU/97gP7U3b4TWeeBm1DaEQCiEGqNNsZ7teQa5RgoN0rzKOzV77PPW8
xoWFAj/WyL8gZSRKYZ4VXMmrvFsXCZojt4C8SWlncJq1Z4TO3iLLFA4HzCMvFiMu+hsIrmjnGvnM
Hs1O51tfkG9rWDhwrtE+L7Rzmnt9jDrO6n6MvU8Xal63abnz5orNgI5FzBPhOpXyqWvtFH48ceGa
XDdvSEb0UjSHcFq83TgCkIgzOpgJFJkR3+FAywt3n0oIBuwV52M5kDcjWbYNRRYTNDm1OOMPXkOs
xzAQNqrwll7iYd3bJOL6BbhJhOqDoPbiwou/tKacxU2mhAs2I81JDKSprfdhpgXJLW5mAPE6M6xx
P9nTIbSbXSsNcAs9c73WBBcWy422J1rzJmWsm5wzS8V4QcuRxaFhcFmY+inveehCkzhWZxm0JBvl
ArSBwQRksezVl19q7p0Wp4raSs42ERxkedIKDb0oEWvbzp3RB0q6tDQGITzeCEgmyvU6JelmG60A
kufVO1qwS02fDC99cNYd+CoKw3auwZurZ7aZbAAIERj9Y92CmzINcgSzRpkENYLd2TkCpmSJmD0U
ucR0r17FnW+CuVhl823o5SldomWjPo+cIu4GjHurKnv3lZs8Cyd4CtxuAGQJFWVxFeTTxiZdXmFT
Y9rJiyWDP9pKjzrwWVSJWeOHztcOd82NbUX0eCTsDuJstqxiKsNfnVXFfS4K4yJgSAZrmTsDV0Se
1Hp+59sikK2DYRtr6LvGQE+VwvkTpwhE7pOmhzSeBBWKvTuA+K1/kRCyNlVhM2RtH6uCkX8yhv2m
l0+z2az5ZwjX1GrTATTYGkOL8SBxVsIVqNLk4wr2r41VEbeAMDmhrhtf0RwvPgs+1ShGKKy6fd3W
zSYcTRKLIgWmU5LellgBWA6fBslHJ+kDaWb2MystzbVZl29uYc0b+hp3A82hcXRkRFyn6tCkfrSe
BQt+PzM5MOYSrNRYMvTuj7YjQbkbj2UK+b7z++s81j+kEdxTYlinvB7thzjCoNmaMyfSFDJu0HER
pLsNlLnn0O1a8F1Y8wycP3waDX3LI+8IlEFcBjMmPR1Q4lUyutKRjRM1nQ9Z1m5ZO1Iq7Rxzm3P6
cPrCXVeKMAKdWktzyFvIHr6moZPx8OivOiG/x1Yz0Zx/EfML7uHD4VXP6Yg1DHPLye9Aw9evSU53
TQ+FP5tIvVqkUiHmRFfKMM6gcFmyDozj6Qhviuahy8e1iduI9cCn+kR4N2lW+UnJ3F7hFh3gtntX
L9Qn1fe/meFVbOPcfZvZwvUBvmBFnR6wZ4C4R9xvExSWBPiulk/+AEUh8/yX3Meqju99AzGrIeAE
+n5q6lXfsFHxKVAqKO+EwhQpQ31fqz66c3/SORc7qqLa1Q3T5sCsJB72ERHKa98M8aUEbEiTEV1+
NRPze6RuqqgC7vWdrF8bA1AoQb56I5B1DV9PmDAjcwVS9R4Db75vQAzf6/bd9EwbRkH3kHGMXqxz
G4DEOzVX7kbP9H/1AJFVUpxmw8N3kwYGzM1Tk8YVbw9UuLqOkZDj8jkq6ZIYk/nNHIBJhHN67qMK
121jfhCAqk6qmdC+S46PHIM5hmnXgyo4f1tu8USISV7+Dnl7LjMWgJkMgaJ8LmimJHlswjHoOEbk
g39rfDawuqZW6NckArwuC2gLh8W48plzrd3CgOY8EUdoB1syrYDe6fceXr6R2EpNVqZgHD41YPKy
4E3TQ3ScopEkl/MZwoDYcAS8VQu0Yx74vpm53P0v9s4jSXJmza574Zh45g7AIQacRARCZqTWE1hm
VhWkQ+udkOsh98WDsmazSbZZs+c9ec/sF/lnRQAuvnvvuYbFw8yjNxyk8rY2haySHBIYpK+4R+Rh
+M2ZX8VHQIG7sdJfSyNCctgsbW5kvSjXZ+Onwq4wo22U2MWhLKzdNDYj1ulc340e/c4UXYFU4MVF
foODu4/X3L5e6+hjkRzBFV37iIx/3/IzdPvQ+6e8+cLB9ZqZ/RGDw7uVYinwRg6AY+49VilcZKZU
yTajQ5Z1wfPgfV8MXXjXv/8zIna7dZ4xziOk0pfdiXCcG3TebNFhU98K7JXsHZT72mNDuau8wKZE
EFXRq4Ul/ibNoa049F/bef1QzYitRIHNjZ6ouFTOc1faMFIGYmWk2y6J+aY1jT12zRAqc8lr51xy
qsK2AjsVu3GYRwpq47NhhT/gLJedidZ102vrMrEfbJXp0eY2UetkiuSgLZcJcHV1M3bigmimHGCJ
luZLj8ERD1EzHYBTBqtNCh7jdl4FGHqua7LyE87P2XjOMlrEbGrOUk6OWy9FTnFJ2HAf35C+YtQ+
gmeANxkZ6ftcWL8d7fx4NkPjaiTCHks8A85w04mEcNMk+JLj8juldgeMS8ogM95Lj50ikpDkWWs1
fIglCDs97manZWXHkjBa821uRG9Dhi3L7+ePvGQO+xfqqmtASuBDnYPtuQeQkt8Rx8MT88YcZyKD
Vd0dNRVpc8mVmcLyoXI4QzGq2xQuR2XnzS/As63rLPozJot2Vy+zuWndNZHar61M5EqJj0OfLw2u
DmN/zsV4z4DQhcQEvE8wpsyES3wXvMM0sMT6VcY99N6JmE3Tc9aQveqqoK6MY9pHXrD4xUdsOH9M
Yxx2RR1/gksAmgUmfEuZ1hamj7+pBe+7GEfBlfJ3ViLg5IAuOCtQc5eSbmkV+e/KerbGFbzJLnpg
Kb43luPixlelCXAnHrBh+ldCROdtuXYHZPGtkdADZ5X+KRqLOydqqgv9JXwS1vBgDGNQd4a1MaLf
s4dtgczCxo+S7yb3XhczQQcAHGtU7gfo2kMRzvVJp/3AQ2vzu3OpbkDAbBmIwJIeXv2PYbR/O47Z
Y2v3jG06wcGcHFRsS9NzpWlnwuwISoUTgse7L9hZq6Jc3cesGGHBEall8AMI7khCgr0iZre2ivRF
awwEsBzMLqCbYN5xs4RY6OyH0VCHoSpt2n1nvgvwJitRrNy2/UTVgLaeUvYqX1NV73o21yvlBRBl
PqecUslRcRSRq6Vk3TOBnRLnE9Pet9VRqT+FP1vclPlmqPvL0xEC0hw+954nL11/nIgTnLH5YEws
4pPqpp+ocdIdepJLlyb+GzcenkBoQDShzyYnejhz9jrUo7zLep9MBgHEoCGIjwo7gny7t7ruqW8Y
Z0/0Gtg2Dmvhrr7MTSoIqc/GfZEBVYDuHrg1RdO9aD1y0uR2k3x88Rt2184YX/OeS5dZ+HekCB4y
Gw29Cb3vpYbrDXuOPWheISlGz8kimgxucruuRTxYwoJDWVWRZSa/nd3JLp2/LKZZO+zRvPEtNeoF
lYPbzFy6Y9X07CGmHe+ooPguKn5AnL/WXZiek3C8MoCipMYgoTGG+O+4iNCUjRFwYOHIuFdYCaGs
cKh/d0Akx1H+Hg225kI7AFmM9k62TOTbdWpoNoc250w2ESUvEZ1JUiROUDfO3lrPAyPHCs0Gijm3
3U/OsS6nee/lCTkQXkdBNo9Sg+Sm8rjO9c7V4M+4oR2WbrVoOvCylMEIHH1nMs9IuAbtC3Lc/FTx
uYq+jGfCo+3Mp8Ii2Zxja2So5e3SyTs0S7SSYwEWFqnxOs4J0wYH+C+sHRZ2PMve1NzgrZh4iTUm
JeLb5e9udPFU8V/L1aoPrXuVOJQTzT4c3rFDG0uQqC48FYZ/kQmkpxwSg48j+SSi+aGYNGNCYuQb
QtDra/1GXaEIJg/cUBGkGq5Gxwl15xseTiV1nqb2hRPWU6Mrn+yhszY0DmjD1lORkTe3ICMtNZ6y
ti8uvoAv3FnraVt+igpRKJ38bkf1wA2B0GcZYcDOUDC3KXOhlmMC7c4ZI6As2/6HIPHvESSY3P8b
sZP/8d/G5L//V5bmBs/Jv9Z9gwrxv9IncOc4rliuQHqQyrRs5Id/EiZ80ieOLz0WMkv+y/CJ/Iel
bAv9wfcdbtP/Ekgn/sE/79gYWpR0HCGdf5csIaT1/8gS8PDQS2DSIXdY9v8VPiHOjA0lUg5zsqsD
Fv80ju2ZFB4cEYscfTr6z0D/o12Sua8UdXzM5FMOXTJdOAT9mq2OG2is12Y6RoCiJj2ONxjKJt3A
S4YRpS+CSmY0S7glb0SnUd239MpeVIbLeGi8bt8eURz13qTIYmOVmJ9yA8FXYgoAi/6wqIhsWQUp
aey7QKqZAmS5oMtJmJSedq6W0tfEmi/zbL7Ek9Vhm2n1rvcV9oz4ee7S75Dh6iYUYXtMZMsse6Ur
1fI6FTkJxpH66KkI/wDCSkBOt7/ItQPG1eeEoOoWKCBnokFflIPhngIfbwOWbYcjzzwCKDgM8WPB
GsTA6o3l6ctYAxwdvcKFNw+nYqj3VgLOzpoYpve0zE0i7Wk346hbUpLBWnzK2sy9naPwfRnj+UxK
aOKz9y8FNj/6KpYnvI83UZF+MGBB08FlviPhUJea9HXLYd8hZB4xEUxCbZ5pi0t3w8qY8+r4vLB+
WLl3skFy0Mlj7UMQ/Ugw4tFqF33UOnnuB/Ft4FEH4IUjKlznNKNqGGf7X1XWsgnM5mkyoBEaEQch
DPf4Fin80f7y23YpT2WuQRhknKBz5QtS8XgZFEoOZvi7Ma6/3BLLl1NFAfVOtAlrP9x75w6eJgf2
7qBG9xfRPn/remqgkJAHKoxYScvp3NRcXAeg/BzGo6NHw92UWC3/cVL7BDdRzbFJpL11TNae18Th
TApeOaRplqx/2nmPc9IDiTFZkzml70JepQvs0me7WitTv0pk3200JszFpzpoBXJ9x90Rkb5lq1as
yHlMBlDzJ4QiAdh7raxtbI5m5bAMQILETiR+z8GoJHSD3X0eHXXb0WyIGaQKpqhM9xHBl4Ou50c5
dVixF+HfNHHR7jLLqnejCqHxSn03MWMWMntg3dhXBkgwawHzS3Qg37pVeYOzPNr2xDcYQdQPcQ/2
pI7vc/p8c4EtEHMcXD3sZegs+ile639Fz4nEVB1dKVhYSLdRJlvAqJqritm1ykkctPAY0z2Org8O
DhDu3NLGdiE/G48Kxr7wPvTocwGpZljB1NbOcYlZi8NXsywsEP5wHqN3bZNTy8z8ShMqCYcySCz1
FYXk86OJ7OYglgseZrwADIuKxoqPTqjZiP17vitYKHWE1qON6ygp93N0cpdHFUkAI78Jm0FgUmZA
0cJnqewKUlhKDfaiQRiMuFmrnjecQcpOzutkLwRfx8kT9zPuycYO3XVU8R5yAuU8s6L4PLwD1vzb
9CHRNqvZfSFFZWZ9zT3zLU5Ng5SZez9MNCYvLmShuLc/luFP6rTimDAU21k9TxGDaAxAZ4XDH3lM
hMDsmq8xcvcaYAbCCJCcArMqDkMaRIZnP8VFECb3crQNfHc0mFcxa1pt/m1VHLB3xONuIWy/rbGA
J4WvmBrx4UGU+CO9v7dSjMJSR19iwUNMOpyxUrEgoQyOFTT0ohpxSGKK9NOMgOGs57SSos24zGj5
zt1tyyLAuwXbcy5Aek/cnvqh+T146WuqlTpMIvtTxlAuXbf2eTpJaQssW+3wp6/5f8iHF2mlL0oK
LuV++pNmo7nN+uYNYZdQv60BSWrSUAbgEVOEWSDpFHXkMAUJy5SeTXNLq6TcQfDLy9bnlw+NnZcP
Z7rHPiN4yrr10G3X+avAFbzNy7Osojvkt8dBElrq7K4+pCafW10hW/vJ2YmonmSI7JxbNW8K2+7p
U+jQsv/+tWb9G6pzpwOLxYfrVLdelnwvvcCfTs9RVtMJRAv0ryW2RiJY4+ec3Nvs6wwD5Llz7SFY
XC6k9eqSSbOeVs0UOpfLmGvIr8CIZWCi3GyBJYnVUMeO4qEG9xkBvtn6Q5b7RxQpDkIJzb2jaQhH
nblRMdP0VEJ1HFpjJ7rhYYy9wyjUKwEwmlELQwUxorBf5GNALYSmS9IOxrmcN83kMZeBI1fwkWCD
igYMy9SVRhM+U3vqIRJ6xHvkfHBc6QdxJ/9gY/gqBuzWvUofYWPEfO2wA9doSFYlv7rCsa5qnXd3
LYzVxGdwLZlp2zSqx/if0X0js4/QGxSLqZuc3Jb9qtIqGLqv1Imo/1g6iz2Cq8d6jg8YUjXbTJIF
zyHz8ZZOr0hx5LbLiA60lRpY4W6uy+jeaUsUeWrOmTB4pxGz+qaSPWuVXi0FjTsFuKYEOzYZfno3
jx2+t7XZ/jT08iFqxMAMGAgjEwOgrAgrad4ANBDpBwuet0pBJP590A50G2+qiV7rZAHejtqzNSVx
0XSJmeEpCJ55O4EdAzBXMjXMTZ7PaJ6oTkBhPaXqILn47CzJRSAeja9+UlcVtd5+DPW1MJl/Gh7u
paz6yNvopAddUZQGMS83Xuce/WGIGJyQhrkyudW3cNF44HWqAqBdr0A0BeT2L0ZkyT7DAB2SGGlZ
xZkcB+RpIq4+UHrgFJQ289/Y2oYhPX7AdLIDmKML0HB5GSlzzhxzvLHG8Rpzojjn327c0no1H2qH
SKbdJwcn1h/NEJnoDBYDMGDeQx7e+LXNJCy0VSBXxAQX/65n1a8FqmRu/Ck8M7tvJ/tmoZMEABi+
ytgHzEjFVL0oAk4oZDvSeje+m68L3cyQ2cU1kMJVBQ6DzSSS9qWOfgQtEei16UJfdn+YmpK5OPPq
HWOfL45MEL8hq+PeE/F2zAghCpXcelF9KhSWzzKHXFh5M58BPoN2GSgIAHPaUWoufdx3MRDjvF9g
mjJwYkq2OBuXoCDvS3Hm9xJbNFPFeJNgUy62XTHZGNh4JJTkGCqRZ6ADL+sgN0ICal0GC6V7diuI
t/aSrHTZrTWwKEnI35uiu2id4rkoKgDpWUH3jWsEHU0l9A3T0ILhccS25xgXIpzMXanMA8Ha7ecp
x0+3FOneg6FC760NYJJ4Ycso0DdsWhCt31ZpkUda2p9yxsdaz5wVxArpmvN7BL/sVA2MvecJL5qq
p015TEvpncMs5OhE2E3j76UJpdt3c/rW21A0DBiyRAgpfS+hbyphHWyWoa1NGdfGaqv71IzfGW8j
pKuYWvbGOSCM3i1VmO0IQRCiFtFPmvaPvklMzBjVfc/nvs1D9ljiPtWT5qsImlI8E1sAeNKN8day
JCPhdfkM20dDQ6TlhB5uS+uJ8m/v0JrFb1nh5xj7yOaQSBIgERmEWMAQWFOPnab1jR32R2kdWN3c
31virhqjLLCM8qHzUHFtlT0py3iusd8Fi5V+k376nqYx8M36WObI2j8VlPzNDGKbJYckPNMJ069u
DVToPGtvCBRe6C95HMumxIaffdI6f2fJa8eRzOsUv3Foefsu44xXiGRgqWDqHEvekOwtHHzMS1SC
s0uJfWJF3+bIn2wgR2BWj1053pJV9fZeKE+K2uYNtUFcAXKUN4XCx3CwXwU/b5X+HDRAtYqBZf5O
8bUksbjKhO0FQZ8923fOuZ7uk3G+sVdhMf4rMa5i47zKjs5gckFwVq1gubYhD3PdSypK/e4xLmvc
+OsGOkaqDwxm84JxJmnwxr/QplztDCK4qwBqrVJojiaKN4SyslUmbVbBNF6lUwsN1WD4ss9bTsyM
e+GUUGCpV8kVnz1MHUTYKM6++tY/TVPs77yKP7EGwuOv0m2+irgaNTddZV2kiY4eD8rO16tE91f8
XWXgFD24WIXhbpWIW7Riml72cz0dJ6ufDlk3K2TnO8Y2864NocGgN5er8GytEnSzitEYor/IhOa7
Bp26XwXrfpWuY6TMq6we0pA+CXuVt/tjS4+eeebYTA99r2Ww4PEBBb0Wh8/Guci7H2qVMwc/EF6k
Z4AwkBHbFVTLbX8rh/pI4BHageD4FE7kL+GWsPOYzpNDzyRL3bDNm5TEg6H3gIFwXMwMmKDq4jhA
37dXoV+tkn/NkqNWE8Cy2gEMhTEA66xYjQJitQzgtn7xRwpW9AE52joQ0WeFw2Xg/bUbpM9qtR/k
qxHBxZFg4UxoSi7No+G6G79Sr4SyvohrvbvUYO3CweUsm5fYdmVb711ESEqcEBHKLEQ7cO6wucx4
fIpkP5m/hUSu9EWMPTzurjG6fpBF5EAWCK5NOGA7wpfCwZBdUy9NtiVjw92Go3OtJrqtRoZ/XuJs
zZFXJ66pUF3/nnRHRBuuZoq/Aj+DPCJwGxpHv82KnEfBUaQ1MSs2kXhw3BJfXuH+diPEsQJ7OpEI
Evp0szKfPEsaZDa5z7CU+zN2qlhTsRe96go2tIDSmyOc0S69d0oPn71qhr1hRt6R8ClnCKf7cFGa
DXS1A5/nl4lNjKkAxB3yL0cjN377Bk7LKGqecUB90x1F2tWRn17qnpfxHHoYbhzGptssUht0SXYO
r3pH5lZH2/OSQxY7zJhxQDt2SiQDpmWd9hgPkap1aqbHOWNFHecjbMJUM1AFxH0fp0j1Nkh46XCi
1xlTDSej9bSr3XMa/iXq05dFKxc/i2aWioU9lRjEGyoA4BrO5KXjbIuwAgmYq+zZHYg/A0aN3YE7
74RJMC19c1fl4UtcEZdrqBoK/mMq+P8/FWTS9m9OBd+S33lWYvr9V0eCf3/CP1uVOV27DNx8m/yr
cvAC/9NIUP0D+KJvMoqj7NeUwv/fXmXrH5zmHQvlzkOCYmL4z15ltdqYsf06vuMoZbrWv6sO2xTW
Wnf9f3iVheVhlrH4iUwaES/5+z9fj5yO2//yn+R/pl3JxnM6mwDPOQSigp/mRZ8HCV5VduU7di0X
52B9iXDxrhnOPoB3152RjfRg2jct4Pc6mx6iEuejmQBTcthusRCrLz+EuMf6SLSgau7NkuXUsmKM
ntC+5rV+0Z7zB4SetSk0dg81e9h2+dE+WxNOQO6W0FCaLGbnYdLfEobl4OicItBmRkbGm0sH65MK
wWvL4SKjgnCUwugUdkDK0JCYRZmfph5trn5UHNjZr6SHfOoMDoBwt7q3dU503x6wGA80OQCYT6JM
7Op3fyJfnc9DDilyYgRv6rds6N76aMAGaNe0XXhr7CsnCU+JVyDSkdhZNj9kVvOeCKQbZXNs7WZ/
4yFYbFwTY2qFbcLH8YdXhoPD2M/HtqH+d7SY6LXCfJRN/JGki7+3StSV3rONwwjI8VJMMdDLgcTU
4IZ5oOAbUn9j4O/hYwATcR+CHOcm99jHPVnCMIZp2NgfaZTdVHjNXbg7SbxN+xlRNIR+i8Vu65pK
YpbigpjO0507zPhLRxwKpYSOFdnaOFdSyEsLgZRyqnu+Qcj9VYGFR86/GF6lBgURb6BIzX20QMxo
CN5LUvjbYm4CyJWYvpi8bjMaRzf7lJM/hIPBw+47vapUr+1RjEKsXvKbjAmUGlzgbJC7xXC47YoF
0bLrmZ0W4zEfKIEA0UqIMPmD2WZdYFGYsEHWAeJgccz7dxDct2hGB+7QgVH4Ht4f7jpNblOP5jFN
6Rfnxq5/UKiBaNbRB4kxmEGOuhklH60Ij5miAbO2rL9xqSjwLK4haDdLPd56jGE3fc/pxZ9jOAhE
xigHQoH3oop+vpbLpxcDBfZKSvigSW+ZbGO2xIThz8UdaDHidUrwfcatvXM9nq6RO4QQHltCTaRG
+GyJ5kDhwZI+T1IaAZBhvJ5gnNjxcUaCedxVYfJpuAW46hZnP5mYJ1GZRBqJPO7g7jwqpdkcekYo
UZY/9K5zAihs7/tpOWN0d06tBubtmfFbs/QwU8L802/wGDNuqJg/xlspoAg4mKaaHD9P6dbPPQ0S
u4Sp+45Vav03uCUKIL/2FGHUrXEjVnN9oL3pxEBF7MyCN7v+Gmou5LPBQIWRxqxwSs1LB6DCR8Kf
8YiSL7yZhmkvhtrcexGWb7OFQSVcqrRpcKR8vK9o9fQllM10eShK582IONpCmUk3XX+2bOjYVimu
oW2ZNzYfZqKtX37PgM0jYbXrHIrL2sLFOvH3SNoyDl6/Hct174RgcLXE665dSqDb9Q8pqGCUFWnz
vku3k9+eUPLpzUCq2Q8Zp08HN0Dk2T850dUdjW/71jG8reap5yyEw2Yeu9NS8Z33y3yS3EWanEPd
FAEBCGEeMQck4Zgn6pnn60wt32WeXpcsmnD3UPfadbhRapHtm67FN5pwaorc9pilsOvKUp8cJ0eH
HYi+R/YTyQqI0jrnnxnWQHZJI5hATtowx/ip1XNqFjll8PJt5si7BT+9i82UoXEvmz35S2q1eKBs
oJBbDl33MBPOAuxEWnGDTl2+NLIOfPBpdJCZybm44N8NPf8B5iLLGFYxEtk+55OkOdkTd5FxtndR
irNR1Tg5c2o7p5m3P2Wmj0WXOg9HYutp+V7GorsdiO0HZpP4m11dcN2xUmgUCbngsTSjg2X2tHla
HI7VvJ7CLfFehv47ufGX3Iq+xqThiWSQbDiwn2xnONtZx5VQ8V5GuQ5yLwMHXnLLsjKbaxqWedds
kXCe0yHG9TJhGEEw/qUXVoJm5mIh432f2bel4X33cVIRQTTO2na5UysCdmPJVwPn+1I0MeN/pzHZ
zhR3O/cSToq+BwBPJ3cuGIF0h65a9haWcWJpM66u3ngx6vpRYh3NbZZbLlXHWNEsnconjsvM0Xzx
6DNOxqpsvjVVWfJqM/Uv4+Qbn/Tj6OZPfixuBq6YVlgzwzfcvc+9eQ77QyFIXljRQ8FUXiCvuQZf
/9L0d4NpvDB4ep4UAFWzm7Dqw5/B+NIwayEYXaSVe5rxk2zSSlwppXhbsuSzKDMWQv8O5s1hDslZ
ZKUMEZOW6DjgI9zEDvWeC9LHgdUD3FtjfrokZiu/34K/YI7cYcggechMzmAcQwy6LWeuXgYAdxP8
XWCS66GJvmOEjZtSrQB97U8H9AYAtV514RG5FJFFoGWwfuK5HSkqeWgQCnAXwfm1QnHthR52WdX/
xG13gTNDvXR9Y89wS8hEyVEzIJjhr83091b+vus7eMbWz1IWN3Pb7JcShYnRIdceIrS899NLWSzf
tk38txum8Jay6vZusul/tbCNBl4WXrqwBPQxdlT3GIjxmlbWHrq0l9vngX35BuAItHSolG1HhCua
HrDDvrTYqIh09thpcfnOWBoW5yGZ8QB0fcsM7hd42AGfGKpHaVElWYDm5P7vtM4LnDfIC4PhHseI
7cpmwzh1Q3k7aFBenAoSWps7PjTBXGWKAXRw9+JopVMroG4DmhwCi9PdmdzRvJmCPCjuFBf1dXIw
sAL3WA0z3b2t5tUi8ffeanhm/ndsQ74SvMQkKhgTEwIpm6s/PQqL/ZDS8vQg6oeWTAXJ3k3s2/dJ
C8p89uw7H9qZ3RJ9mNpvN/P/dDq39g0CJY8MFDzB+tfaRJ8FlIG0ppBnLXH0tXU/NM2DdIG3mu7Z
1uYVc8Q6f3XgCDAiziqLWm31zP31a2xwd/0dgsbW9OAQ+d+JrEBHTrFwDrI69o24LSLjO+nKk1k8
G3N5C7cVf9GwpwjSDKAQAEKpAPJP0eegZipxniLSWVOcX+kW2QnzHusKvv3mGp7c0AMK5GLidOYn
pyxf63y8N4viOy6du8r1ISQLD9C28ZHW/SXV3E87p7h4qffjhfGd6aaH2OhZ+oz2SS0As6W7Sami
ZDKyXDKvXs7Cje1j69EV5k4WrKvJEnu/NhcKP/DtM065pTX+wOmDXL7RvPK25JdGNX98Khtu0wXy
oZfeGCUDQ8lpijAVrl730TX0K1mET1nb1ySdHeBo1ng3uvHJHNNHTT+Gl7JKFgNV8tNtS+Op3aM0
hE9DCQsDufVYjeNtmFvdrZPg3c+M8tpWaHHUG4UG08BoOnVH0CY32L53IAfOzMzeQ5Imm0pXv8vc
ZKgE3T8P7bMs+w/Ff0kY+V0xpA+xJJKfuUm8hyDUbkcrCzLsRYB+fQhBi85OQyi+U8VRquAOgqOR
UqOZ1UyHaq/XD0W1t0m1+vwXhZsVdqvZUGhp2nexlT61XhqDhUXoLh1uKF7I60/B796NCCxkmXiN
4VBelJF81JPzZLcwa5JFjIG7GjzVhK1zGgVj4WTKb1Kmnw7NoBtdpXfh/AWL5xrr4sUF+gf1KUUx
52JPIoM3T/bedrXdZzUAgtp+8Mb8nS5odZbEcXp7QVkM5fiIJYTt0m3mHbSEdJca2bCLaJ6JBaA2
lp7Jr39Dt393MgxDFTqj7B9oFOP3ICIC2KfNz7aXbjXDHVjm0HFKJsMFS+F2dKIXc852S2j+tGV6
cbPxOdLmY6lVRIvrBGSqfUT+9i4kTh7cvk6RDmj27t32pTQq9szll0bqh4iEAupMnhsA9yiDOONI
LvkDC4f3t8RZQKQtwZQVmsOhl9oLLCo7+ozhf91jIDcsJkU+JsKHlAoIJH2IlqaV8BrDZCdMmi8X
4Fr+romKkYsjd5yhfB5TNE/srliwEaTWK9VjhltYxmMwOxWRSbzRLCJAv93+wUQxslV1jsZe7tuR
dDcN6txMMhUHyVj0u6WrX7kDWV7xKMqBhZUZ2075A9KFpW9ZdebTYmOEtIcXKieeZX+hCwSHd8Yy
Zg8XYc3tBXcALj9/pCtrKXhp/yTevIfb81rPRFjl8NXrWQPocPVNPrWnOecRduivJ/3EI+rl+aXl
PE9QsfrjTSD9uZA6lX7CvAnpjJmlpzBPRi6FX6NRaqbxtG6lvfoT039xlihvg8Q3jrn9aNIpE7KK
bARpUcQX5kGCLL3TRK8DN1Rr8aJbbURXDMYDxls62n04hRX410A7WAgVEDxEFAV4ZMqanRdPPsM9
kx48sh2AjCCpXYGmH1unRbLSjXPNrIqUsSeeHVfbT0V7GftmDPCMtkG0WB8AV3EeUgwHdbDdTdxF
H4suugJ7ec2WnF1+cikkEw1xFxhsbeSUO7fTwyVx0T5Cadk7HKR65yknu1+W8nMWx7zDi+zUZrIH
HnXGy/HtrwF7Zu7dGrh3SN6LNYI/CML4lrpL13D+SErf6rtrrgSIUGIG4xTe9+T5G0yIJBRP4m/Q
31H3I8n/rtV3bB7B1CMCud5bTNZpZ3Yo8lB48emmIONxoZ6a7mtOl3mrE3ZV2JrABlbsQLMCCNwV
RTDDJEhXOEGyYgoEvIJa+VCvIFlTO+w5QLxcvQ+jNAy6rB222HpSkq18ZckKQugS434x1QddK68U
82Kth5lgwE6I1htfoZiiOIO87eopJcL7TYoqDijzZmTBWdVaYQzGimWYV0AD8crqRP+xhWxeb/Cx
PJGR8KhxAezQVLRhi1XG7oA+wH5IYUBw2Xax73tHc1VHfJbjAs1qxUZUlkM3gJEfOqNmgw/nKz8V
zMKrMtKUnTFGSjDMOxVS6Vk5044gYLt3IZldCog7lKCzTacUHw72TZZn76bZfM8mehQ5Z64MGZXI
nMRekyUW+yLUVBQhambVe8oKyRqmg0Hg+VrKg0PfF29m+1pM1YMsl++YxRefvMGBKn4fMHcQWxN6
XxDMfMXVQl8CR66b0o/uWLKX09IkdPZ4HIcjk7IAcCZHbaRy19UdDDKrsS89ZLXCaEiTSeulKfwf
mk2PM+1e2CdX1FaoXtIQYxUtaxIQbgdPn+s92w5xUMKEH6sDJKeBNCZSind1CneVZvaEgx4QhmjP
GbaB9S4OfYM1wSxZ4hIPAFqqxEHfIVvSIlHM36Osl01rU6jl28bRE/GBmFCzUXb0O5q7X6rHoW6k
KwLmV17b77Xneatud8l9jnVDAQIm9cx9Y8xPU+wAiq0zk9Ab7FFpNx8G+uHFofCwiWRF9BlPl2Jw
PvGn2oypeiMpmTINIk9sQWwlUlXBmBLxnZqo0cQfctflJcOviEFWN+e0mNNcunBKuREhgq95jRvX
OpeV+WRgAwiWmdtLgXG+BP2D79yGnW9By3MGKFHZG0vjsazFC1UKd4vTpZux5qA0tMzweByPcjLb
XeetjeJVTblccRVK3Qsy4Ry6ySqk3j7BXS6X6tdom0HsxbdJwozFmfcRlTXgdTWnYBqRwH4tVjnv
F8cY+FXYCMaE8wsSRqqLMxXRqwk5/eyRJSvzmEzGLxFFnEuN9biNpDcj0WxN+ja8BqOWTmaHb9Z4
jiTO7HzGda+iiWTcDOvdfhIl19Fe5sOxyrgnReMFdW08ck96HLAE82CC1x9vzRlTYTaMb3oJn8iS
PXuKzl2jcV+CUmNlZGzytaj+ZAkm+LRfvMQznXa0xNCyEZ55xfu2vdqjxF5YBA5qBBOWun/XLL04
5BfSMbjUyXXvYo25TRob2aizo9wbD2AhJktkqmw4ofEjD7ivlU8LRuFbKH7fE9/UYnen3nG+OcWM
WsKYsVHRxntGFPGE/d4r9e9xpsGHExmzSv/DDFOJN16SEBlhDy3VdI8XShpDta9ilK8ViUeJeAaf
cG958hGW1gO34HhnUHKxO4jChJ3CGLIiCyjrF97CzyUxPyFc7WnC6HZaewdnlBRqGH8sUlfMm6lw
NIr8cYkiecp9sR8zpmBSgvAZ1fdg9M1NUqafuUM8vDUpJjftKHnqmDWLRN0kXm0cZzVTPcTB96DS
KCFAjrTbmUyeNNdRTqJpe8oGUm4eQxmt5Ir8iT+pPLSPVVQFTkhFKbeeV4NBUJCW+Rs9iXJfVH8o
Yehvq9jEO+nRajKBGMe5PifNTRTTLCtL9E1ngjkaynsRj4+ibe76vGWOx0fQt0G9KobCQlOKa/mK
RJAFaqifdLe8jlMD4Kmj58dSD2r8jsRyRxEyC1vPWDfz00/RXHXCrTiMSJV0DeYWu6CQUE30OsXV
85CX/5O7M0lu3Drj+FVS3oN5eMDDkCp7IZIaKFJTS90tbVDURIIAMc+7pHKLHCNHSPle+YGSbKkt
yQNdFVU2XW5LTRIf3/AN/+FUiuCwTSGCZoU2LLP2CO1MCk1T7Ht+YQ3XHtc/PT5Wo91+gZJPmpM4
AEmjSh1rBggFL7tYAl2sC/qVtZBzkeXHlg2QUykP7eTmZOmXd0tQ7eusHiZ56c1iUGe0Krh9q/U9
asknp1mDjZGVXlqJQqzBYbbZLASTxARFcoieF/YKYZM+naT4jnfYgIctoKoq+JKt8J9JbQTV+rHn
aGlg22ZRCk+0KuVoqRfTtET7HGTubQmCbKJUYOyGamTRsMeVsdiRQJW5II2TKFldrip7CHSJtRQ7
92iLXbe62tc5sVLAbTv2naHQCfbhvdI5PuoWCTiink+hRMiiYRSr+2OzzSZG1ne1bO8Mpft9qHuH
9trSd7XU+uy1wS2EL1ShdGQUAXSfWHVyabXVSb0EwOfXLvCW/GxduhPmtLQyuPUp6IU9biu1+oy0
WT+gHpZpQqpRxXLUVbTg0v11nlVot8TUEEBYdunL7AZ5Oc09DKGA762HQ1LDEwCn52Enjz1tz7PQ
T5zY+nJm5d1BYFnHjsbla1gMntPOP3NtQggqitJxkrkNMMq2pS2KGMCq/lw56itoXslE22f0T4eo
nDcWXV3ZWdeVdC6obBc7tqxnNBHg3me4Amf5ZSFs8AN+yxasVtiU51NXh3pvejFQwf60kKArdnyt
DveSJtP4yCa6XNERUnwNzpuJGmc9yVGTHhNhTphgLVK2YpjsocI9aXDTPmxKjZEmqN9+dL+f2Rhk
J3D8e/r4zJV7bSSnhrxCKoKmMuM1ie8gchtuKO9LehujFScO7anuRitYfakpbpzKonAsILtp6y8x
yhfklqCvmGQ5O8xsuwXJFqXHrltGO6YTXVEKIACRykvfMi+9Cu6NqEkUzOLCbD8VjTEGEoamew3M
NkPEw7CYKsTukbc09hX4yTLTxkC29syqxc4w8QB6szVVx43TgysS06JvhRJA42BKgKYyIvnckXR9
gB6i6cho/kQ3SAD95aJBuuWwLjrmViT2VoLCSufG9yFs/qEkiyULPmBBHHQxYHAFroSkETaR5pzW
RnkSUJaw4wGxCuO0AQe8y8DiJu/sA8us0eX1L+0okqO1QkkLyQtzVV42i9wce5KjbG1iWIMWHpdK
6cCEcZniQB5K5PKad1zs1FZw6mXpfbECDNoFXxYxNBbTN86t7sCsyePiHe457BwYyLPjEYBgvgZX
aHUWata11yGaa3vNdQJq2fXKe92/beq03F1Vlb4Tu+LCD6BBawXAc4YZRhDuRwLKG/CDa1r21bhc
OQgcRmocSaT7GB6N8SLds0MgIIt2pi31Y5UrnAaj5WwhxYlHfrcX1Mm1phlQj/3oluFUu4epY4+f
Dak2UJuxTc9CaYD/WnvBqVAsvNRdyyEuRc2BsxKLA6fVrlBGmSXlcqp0jYYL5bn21bbMK9FqN+A6
oTBSOZJgVcNaIRNshWtcIlw1iSIEpY0AK981zYA2RXm153VLtwbVVp+jp5l1kxJoWasfIDWPDlnq
lHDCgEJbfrPXoWSOiRCQMavQkBWgeKn3gSEPw3V+0VaLqcz9q8RGxjcW2YWR1dq4UbRnTHvWhvLC
jcSoW8bLoc9wR2mIJCOHoIG0GLVOAqLTwsAwc3bL1pgJba1P22qkCapTUiqahCq4qVLtkEijzIu4
dcqpNTy11zHXQTmt0qo+gvI1Xmto8bietMeqAZ9a+lS1jJI1uoclcvKdVfcoLQogawoa+FpUAfCw
nHxu6d4njEeGej+ECRafF6ZxF9JkZWD5xUx7EkJHYRnn9YFemNdBKlF/0BkQBYsjtGgDZ61Pgira
jV1sbjtx3DlIujgh/XTfMsTh5g+5AJaYI+CDSTu6JuEiLKc12XVZBp8Yh3zBGzikf8NSX6I/rpR+
AZcb7IYyg1HpwZ5eRTqpY0vzOs3i1UGLJHGVwjxHz5uyEbGxifQSf89Ym19NYwUCs1gmEIE9OLV0
hUdBA3AmwJGzs/Njw6ErDQx9RKNc7ja5O12WJD8I4ri2HyFUDgUUGCcRpE3rOdgpOvjljYWBkYeG
Twf2B+CAG2dWYsE66pLEZMAdxXuJhFuh6+jakfZooTeKxOJomcdnMlvca3GOO14cL8e1CSQeVU6a
ScOVWgecACS7gY3WYtHDt0lNPVJ31cXNNGlRaRK1BcYWMmWISgfDZ4qf2DxbBEZ7btjpDcoxwQwl
BMrLsnf1dBf4Rvp5erZWTnMYo0EF/X3HaRECwv7lkD46ckpaIsbxYbF2ookMAkWvAj884GIkJsjQ
WxQle8gRTm5B+2aHGZOiIT2FKzxQ6BjFc5e25GHnlRMfNuYo7HHbMULVQh24yQpmkETZW8NDYCdt
EA+2T1VK+1Q39PgAVOuRZcTeGZqgBQGQK7UfeVjgYhsPdRpknYbOGFOMLE2csyVlWo4O2iTJmewv
WnsWJqGJRaiFTpKe7VfaAjiPruPo660nUjRgioPu1EcmyBSrCdhjGhBpZEFnLPZVBrU0bz18Fgr3
6yrA2ie2hi3KXKNcE1epGV+s6OIwNPPtnXalU69IY0FXjinL0hATlyZTHIupaXfNyI0xyOpTkfqw
U2g+IYpI+Q+q2zLqGy2CAAMirJfTLZypmsT56gRj0PNVjJFbrlCfb7IxJoYc2V2EnkaKGHRkhKNE
J6/JXbgO7SEZZju0yuY+CssDXG9MRC3dzxX4tP0Ntxmxt4ALCTcV9OKokmkBL2+aAvtJL6WpFRT4
qYs4nvldyfmDgQoADf1zTt8yV2jQePmJHvjTFeKpVL7upxicNKSb9GzZAdNipeGxVQVqnKp6phf6
Get5N+x9reMWWGuWMYTS7XYPjMInUUPCyT2EAQJXzttmyeBlMbZQEEXcvUSnpfZ2pGYtxhgSzGCM
laO8DOB4N9GoRDeUeoO/iDAd/Z9Bp/560/xtcReP5sWcmt0v2tPyLmvP7mCsFPmT7GH/05PYj4rz
+I/90vsv9JffA8aCxfiCorn5XJsP/d7LhHOerby9+/47JQd03YENSOTeLGNj7xXGcPUefgxnU7g2
apHSELYuHfcB/PUsTG8F4v1nfIjo+7/z3gM8hOjgFhCWAHJq6t9SVX93HMTAAoImdAXgy1GuAf3z
WRx0e4DSNV0m1yUSrrKfr/v31sP7j/hnhkHqyhLg17ZdDjpMW+DY4OoedUCfh0GxWlAWpWOnbP74
ny2HGyawRb8xF34cQTDe7NXNcnj8SD/v4zdWwjev8GJH6JKKwwF1aBj2Zsk/D4E76DnHEkCOaUmT
jfEhlwKlzZZLAd1X9oFJu1G3+bI3tOxncZBiADRPNx/3g+hRmCy9D3UysCUgjm8ZBzClwmHFI76E
Cu4GU/riZLAGGCMqAeAUI0Tqxo8ZB0sArd3uaDAGAlVh8/Ga6Fn6z5YD2sLI2ihlKiRKuDAexYw/
1HLYXBRbh0Ef9LrFLtDjzWOaqBg8i4OUA1fwC0CFHUf1bpofdFs83GC/ekzOb9c+w7y8yPybgif9
OXHQB5YAYk2bTgBBQ7jhRRx0jknODb0PkgHO8cMek3x9W20Ljsn+qnR0QuAIwUH5Ig6sB7aDzhQV
iyjdxuXzQ64HS2wbB8xgycNMRQgMCegYmfBv94VEltzUTYdD+cMmUNvemsockEISBFzkN3Fg/z87
HsgjXduSZNpAZdkYzkc9Hvj2ttoWSgwMw5BKcUw6UmLK8jIOzqDPMFG4ckmlJCyOD7ktNuo128ah
/74lyQEZY6968yIOZFG2zUqhyJISpuAHvS446bddDwbZpCnIlLB95pjo06Rn+4I4OIYSJg0WxbLY
0H2I+4dKHzYF1kN2t8W1Sb1toOmmEwm+cihPL+LA+cDhSa7Zv5nb+y18yH1hia3TB2OgHInfgIvO
vLA3afOz9aCrAWQwy3G5NLlKXOt3nA+/YdH81MoZLv3wdtxXj/5d/lqv561feKrrf/nzb4rRF794
3iZ3D+/9ULH2f//hRYq1WfLPfvi0BTbv8/jPHx/wl2/94r2enurpf+77d9k8Ay6++UH7+DGP5mu6
QNPy+u4Vst5Twvzz5/n+uxef9tmh8N7LH79KBXzq22z76ifxbTDPkvnN6/pjHLjbvsNvVDnbNCH6
7+iPRWk2//Efb5ImN/X81s/x9//8+xYGw91TSB4aaJsymQ299cv/ijvNlvEZxWEU//ivtx1wyKW2
fQQ2QvkGaZXW2rav/lt4sVsG6bBczescBdgEa2zkC175rjetgG0fZTbv4tq/e3XPWYIiZ9s3YFeH
8zc+/5+wpb/Ms7X/4z/7SCHrXL4VKa6d7R/k7S+Cy3/bl7+a3yzj28jn5Hj7fX51c792pfyUfv3y
onnqW7/2z17eov1v3IR38+yH/wIAAP//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90486</xdr:rowOff>
    </xdr:from>
    <xdr:to>
      <xdr:col>13</xdr:col>
      <xdr:colOff>28575</xdr:colOff>
      <xdr:row>17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9F59AF-2037-EC95-F729-D80D90780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61912</xdr:rowOff>
    </xdr:from>
    <xdr:to>
      <xdr:col>12</xdr:col>
      <xdr:colOff>295275</xdr:colOff>
      <xdr:row>17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0C6F1BE-4FA9-C4A1-F3E6-B5317F3C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11208</xdr:colOff>
      <xdr:row>0</xdr:row>
      <xdr:rowOff>33617</xdr:rowOff>
    </xdr:from>
    <xdr:to>
      <xdr:col>10</xdr:col>
      <xdr:colOff>11207</xdr:colOff>
      <xdr:row>18</xdr:row>
      <xdr:rowOff>11205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E8ABBB8-6349-4FCD-812F-C7941D41A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1</xdr:row>
      <xdr:rowOff>38100</xdr:rowOff>
    </xdr:from>
    <xdr:to>
      <xdr:col>17</xdr:col>
      <xdr:colOff>438150</xdr:colOff>
      <xdr:row>19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6229D3-A4CF-4E9F-ACB5-B7959AEDA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40820</xdr:colOff>
      <xdr:row>1</xdr:row>
      <xdr:rowOff>50345</xdr:rowOff>
    </xdr:from>
    <xdr:to>
      <xdr:col>26</xdr:col>
      <xdr:colOff>367392</xdr:colOff>
      <xdr:row>19</xdr:row>
      <xdr:rowOff>149678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D10B8D90-6358-27CB-EB05-91F6C61046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37695" y="250370"/>
              <a:ext cx="5203372" cy="35473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ia/OneDrive/Dokumenty/GitHub/My_MAD/Methods/NOWAK/Matura2020_ranking_Nowa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ia/OneDrive/Dokumenty/GitHub/My_MAD/Methods/All_in_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ura2020_ranking_Nowak"/>
    </sheetNames>
    <sheetDataSet>
      <sheetData sheetId="0">
        <row r="20">
          <cell r="B20" t="str">
            <v>Nowak</v>
          </cell>
        </row>
        <row r="21">
          <cell r="A21" t="str">
            <v>Dolnośląskie</v>
          </cell>
          <cell r="B21">
            <v>0.96128666324027323</v>
          </cell>
        </row>
        <row r="22">
          <cell r="A22" t="str">
            <v>Kujawsko-Pomorskie</v>
          </cell>
          <cell r="B22">
            <v>0.97071956339873289</v>
          </cell>
        </row>
        <row r="23">
          <cell r="A23" t="str">
            <v>Lubelskie</v>
          </cell>
          <cell r="B23">
            <v>0.99158338697945736</v>
          </cell>
        </row>
        <row r="24">
          <cell r="A24" t="str">
            <v>Lubuskie</v>
          </cell>
          <cell r="B24">
            <v>0.94952425359896453</v>
          </cell>
        </row>
        <row r="25">
          <cell r="A25" t="str">
            <v>Łódzkie</v>
          </cell>
          <cell r="B25">
            <v>0.99125806135186545</v>
          </cell>
        </row>
        <row r="26">
          <cell r="A26" t="str">
            <v>Małopolskie</v>
          </cell>
          <cell r="B26">
            <v>1.1129277402665494</v>
          </cell>
        </row>
        <row r="27">
          <cell r="A27" t="str">
            <v>Mazowieckie</v>
          </cell>
          <cell r="B27">
            <v>1.1300506611421055</v>
          </cell>
        </row>
        <row r="28">
          <cell r="A28" t="str">
            <v>Opolskie</v>
          </cell>
          <cell r="B28">
            <v>0.91706634331316339</v>
          </cell>
        </row>
        <row r="29">
          <cell r="A29" t="str">
            <v>Podkarpackie</v>
          </cell>
          <cell r="B29">
            <v>0.96225956192794526</v>
          </cell>
        </row>
        <row r="30">
          <cell r="A30" t="str">
            <v>Podlaskie</v>
          </cell>
          <cell r="B30">
            <v>1.0750345089430668</v>
          </cell>
        </row>
        <row r="31">
          <cell r="A31" t="str">
            <v>Pomorskie</v>
          </cell>
          <cell r="B31">
            <v>1.0120242783216074</v>
          </cell>
        </row>
        <row r="32">
          <cell r="A32" t="str">
            <v>Śląskie</v>
          </cell>
          <cell r="B32">
            <v>1.008253126556359</v>
          </cell>
        </row>
        <row r="33">
          <cell r="A33" t="str">
            <v>Świętokrzyskie</v>
          </cell>
          <cell r="B33">
            <v>0.99882413013942362</v>
          </cell>
        </row>
        <row r="34">
          <cell r="A34" t="str">
            <v>Warmińsko-Mazurskie</v>
          </cell>
          <cell r="B34">
            <v>0.91913019331014545</v>
          </cell>
        </row>
        <row r="35">
          <cell r="A35" t="str">
            <v>Wielkopolskie</v>
          </cell>
          <cell r="B35">
            <v>1.0010555376993315</v>
          </cell>
        </row>
        <row r="36">
          <cell r="A36" t="str">
            <v>Zachodniopomorskie</v>
          </cell>
          <cell r="B36">
            <v>0.99900198981100941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Metody</v>
          </cell>
          <cell r="D2"/>
          <cell r="E2"/>
        </row>
        <row r="3">
          <cell r="C3" t="str">
            <v>Topsis</v>
          </cell>
          <cell r="D3" t="str">
            <v>Hellwiga</v>
          </cell>
          <cell r="E3" t="str">
            <v>Nowaka</v>
          </cell>
        </row>
        <row r="4">
          <cell r="B4" t="str">
            <v>Dolnośląskie</v>
          </cell>
          <cell r="C4">
            <v>0.15602530127077094</v>
          </cell>
          <cell r="D4">
            <v>0.8</v>
          </cell>
          <cell r="E4">
            <v>0.96128666324027323</v>
          </cell>
        </row>
        <row r="5">
          <cell r="B5" t="str">
            <v>Kujawsko-Pomorskie</v>
          </cell>
          <cell r="C5">
            <v>0.10179284250661784</v>
          </cell>
          <cell r="D5">
            <v>0.67</v>
          </cell>
          <cell r="E5">
            <v>0.97071956339873289</v>
          </cell>
        </row>
        <row r="6">
          <cell r="B6" t="str">
            <v>Lubelskie</v>
          </cell>
          <cell r="C6">
            <v>0.40775685893560948</v>
          </cell>
          <cell r="D6">
            <v>0.56000000000000005</v>
          </cell>
          <cell r="E6">
            <v>0.99158338697945736</v>
          </cell>
        </row>
        <row r="7">
          <cell r="B7" t="str">
            <v>Lubuskie</v>
          </cell>
          <cell r="C7">
            <v>0.2533714975045277</v>
          </cell>
          <cell r="D7">
            <v>0.42</v>
          </cell>
          <cell r="E7">
            <v>0.94952425359896453</v>
          </cell>
        </row>
        <row r="8">
          <cell r="B8" t="str">
            <v>Łódzkie</v>
          </cell>
          <cell r="C8">
            <v>0.45766192781468995</v>
          </cell>
          <cell r="D8">
            <v>0.41</v>
          </cell>
          <cell r="E8">
            <v>0.99125806135186545</v>
          </cell>
        </row>
        <row r="9">
          <cell r="B9" t="str">
            <v>Małopolskie</v>
          </cell>
          <cell r="C9">
            <v>0.69222912804169745</v>
          </cell>
          <cell r="D9">
            <v>0.37</v>
          </cell>
          <cell r="E9">
            <v>1.1129277402665494</v>
          </cell>
        </row>
        <row r="10">
          <cell r="B10" t="str">
            <v>Mazowieckie</v>
          </cell>
          <cell r="C10">
            <v>0.72644779982701091</v>
          </cell>
          <cell r="D10">
            <v>0.35</v>
          </cell>
          <cell r="E10">
            <v>1.1300506611421055</v>
          </cell>
        </row>
        <row r="11">
          <cell r="B11" t="str">
            <v>Opolskie</v>
          </cell>
          <cell r="C11">
            <v>0.27610670595407022</v>
          </cell>
          <cell r="D11">
            <v>0.34</v>
          </cell>
          <cell r="E11">
            <v>0.91706634331316339</v>
          </cell>
        </row>
        <row r="12">
          <cell r="B12" t="str">
            <v>Podkarpackie</v>
          </cell>
          <cell r="C12">
            <v>0.36905744266525092</v>
          </cell>
          <cell r="D12">
            <v>0.34</v>
          </cell>
          <cell r="E12">
            <v>0.96225956192794526</v>
          </cell>
        </row>
        <row r="13">
          <cell r="B13" t="str">
            <v>Podlaskie</v>
          </cell>
          <cell r="C13">
            <v>0.70157358182867691</v>
          </cell>
          <cell r="D13">
            <v>0.3</v>
          </cell>
          <cell r="E13">
            <v>1.0750345089430668</v>
          </cell>
        </row>
        <row r="14">
          <cell r="B14" t="str">
            <v>Pomorskie</v>
          </cell>
          <cell r="C14">
            <v>0.3870322068013588</v>
          </cell>
          <cell r="D14">
            <v>0.25</v>
          </cell>
          <cell r="E14">
            <v>1.0120242783216074</v>
          </cell>
        </row>
        <row r="15">
          <cell r="B15" t="str">
            <v>Śląskie</v>
          </cell>
          <cell r="C15">
            <v>0.35536211264346967</v>
          </cell>
          <cell r="D15">
            <v>0.24</v>
          </cell>
          <cell r="E15">
            <v>1.008253126556359</v>
          </cell>
        </row>
        <row r="16">
          <cell r="B16" t="str">
            <v>Świętokrzyskie</v>
          </cell>
          <cell r="C16">
            <v>0.85781875994290635</v>
          </cell>
          <cell r="D16">
            <v>0.23</v>
          </cell>
          <cell r="E16">
            <v>0.99882413013942362</v>
          </cell>
        </row>
        <row r="17">
          <cell r="B17" t="str">
            <v>Warmińsko-Mazurskie</v>
          </cell>
          <cell r="C17">
            <v>7.2412937168912561E-2</v>
          </cell>
          <cell r="D17">
            <v>0.21</v>
          </cell>
          <cell r="E17">
            <v>0.91913019331014545</v>
          </cell>
        </row>
        <row r="18">
          <cell r="B18" t="str">
            <v>Wielkopolskie</v>
          </cell>
          <cell r="C18">
            <v>0.2945743416224631</v>
          </cell>
          <cell r="D18">
            <v>0.14000000000000001</v>
          </cell>
          <cell r="E18">
            <v>1.0010555376993315</v>
          </cell>
        </row>
        <row r="19">
          <cell r="B19" t="str">
            <v>Zachodniopomorskie</v>
          </cell>
          <cell r="C19">
            <v>0.37853702114532128</v>
          </cell>
          <cell r="D19">
            <v>0.11</v>
          </cell>
          <cell r="E19">
            <v>0.99900198981100941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fstudent_en" refreshedDate="44642.47026076389" createdVersion="5" refreshedVersion="5" minRefreshableVersion="3" recordCount="144" xr:uid="{00000000-000A-0000-FFFF-FFFF11000000}">
  <cacheSource type="worksheet">
    <worksheetSource ref="A1:E145" sheet="dane_wybrane_do_analizy"/>
  </cacheSource>
  <cacheFields count="5">
    <cacheField name="Kod teryt województwa" numFmtId="49">
      <sharedItems/>
    </cacheField>
    <cacheField name="Województwo" numFmtId="49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Egzamin" numFmtId="49">
      <sharedItems count="9">
        <s v="biologia poziom rozszerzony"/>
        <s v="chemia poziom rozszerzony"/>
        <s v="fizyka poziom rozszerzony"/>
        <s v="geografia poziom rozszerzony"/>
        <s v="historia poziom rozszerzony"/>
        <s v="informatyka poziom rozszerzony"/>
        <s v="język angielski poziom rozszerzony"/>
        <s v="język polski poziom rozszerzony"/>
        <s v="matematyka poziom rozszerzony"/>
      </sharedItems>
    </cacheField>
    <cacheField name="Liczba zdających" numFmtId="0">
      <sharedItems containsSemiMixedTypes="0" containsString="0" containsNumber="1" containsInteger="1" minValue="157" maxValue="26853"/>
    </cacheField>
    <cacheField name="Średni wynik procentowy" numFmtId="0">
      <sharedItems containsSemiMixedTypes="0" containsString="0" containsNumber="1" minValue="25.265505226480837" maxValue="68.796654469419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02"/>
    <x v="0"/>
    <x v="0"/>
    <n v="3033"/>
    <n v="31.199735449735449"/>
  </r>
  <r>
    <s v="04"/>
    <x v="1"/>
    <x v="0"/>
    <n v="2364"/>
    <n v="30.285290377278507"/>
  </r>
  <r>
    <s v="06"/>
    <x v="2"/>
    <x v="0"/>
    <n v="2561"/>
    <n v="33.053291536050153"/>
  </r>
  <r>
    <s v="08"/>
    <x v="3"/>
    <x v="0"/>
    <n v="982"/>
    <n v="31.978527607361965"/>
  </r>
  <r>
    <s v="10"/>
    <x v="4"/>
    <x v="0"/>
    <n v="2775"/>
    <n v="33.463123644251624"/>
  </r>
  <r>
    <s v="12"/>
    <x v="5"/>
    <x v="0"/>
    <n v="4285"/>
    <n v="35.004446524689911"/>
  </r>
  <r>
    <s v="14"/>
    <x v="6"/>
    <x v="0"/>
    <n v="6380"/>
    <n v="35.250747207802419"/>
  </r>
  <r>
    <s v="16"/>
    <x v="7"/>
    <x v="0"/>
    <n v="1052"/>
    <n v="32.250238777459408"/>
  </r>
  <r>
    <s v="18"/>
    <x v="8"/>
    <x v="0"/>
    <n v="2845"/>
    <n v="32.822824938358579"/>
  </r>
  <r>
    <s v="20"/>
    <x v="9"/>
    <x v="0"/>
    <n v="1347"/>
    <n v="35.12900820283371"/>
  </r>
  <r>
    <s v="22"/>
    <x v="10"/>
    <x v="0"/>
    <n v="2341"/>
    <n v="32.869978401727863"/>
  </r>
  <r>
    <s v="24"/>
    <x v="11"/>
    <x v="0"/>
    <n v="4818"/>
    <n v="32.666944213155702"/>
  </r>
  <r>
    <s v="26"/>
    <x v="12"/>
    <x v="0"/>
    <n v="1546"/>
    <n v="37.172615184944839"/>
  </r>
  <r>
    <s v="28"/>
    <x v="13"/>
    <x v="0"/>
    <n v="1534"/>
    <n v="30.391759319816874"/>
  </r>
  <r>
    <s v="30"/>
    <x v="14"/>
    <x v="0"/>
    <n v="4526"/>
    <n v="32.222591362126245"/>
  </r>
  <r>
    <s v="32"/>
    <x v="15"/>
    <x v="0"/>
    <n v="1545"/>
    <n v="32.845253576072821"/>
  </r>
  <r>
    <s v="02"/>
    <x v="0"/>
    <x v="1"/>
    <n v="1693"/>
    <n v="31.370260663507111"/>
  </r>
  <r>
    <s v="04"/>
    <x v="1"/>
    <x v="1"/>
    <n v="1285"/>
    <n v="30.972720187061576"/>
  </r>
  <r>
    <s v="06"/>
    <x v="2"/>
    <x v="1"/>
    <n v="1422"/>
    <n v="36.906205923836389"/>
  </r>
  <r>
    <s v="08"/>
    <x v="3"/>
    <x v="1"/>
    <n v="533"/>
    <n v="33.779245283018867"/>
  </r>
  <r>
    <s v="10"/>
    <x v="4"/>
    <x v="1"/>
    <n v="1796"/>
    <n v="32.778770949720673"/>
  </r>
  <r>
    <s v="12"/>
    <x v="5"/>
    <x v="1"/>
    <n v="2394"/>
    <n v="38.666246851385388"/>
  </r>
  <r>
    <s v="14"/>
    <x v="6"/>
    <x v="1"/>
    <n v="4324"/>
    <n v="37.48585999072786"/>
  </r>
  <r>
    <s v="16"/>
    <x v="7"/>
    <x v="1"/>
    <n v="555"/>
    <n v="27.818018018018019"/>
  </r>
  <r>
    <s v="18"/>
    <x v="8"/>
    <x v="1"/>
    <n v="1635"/>
    <n v="35.50306748466258"/>
  </r>
  <r>
    <s v="20"/>
    <x v="9"/>
    <x v="1"/>
    <n v="845"/>
    <n v="42.039145907473312"/>
  </r>
  <r>
    <s v="22"/>
    <x v="10"/>
    <x v="1"/>
    <n v="1300"/>
    <n v="36.414007782101166"/>
  </r>
  <r>
    <s v="24"/>
    <x v="11"/>
    <x v="1"/>
    <n v="2687"/>
    <n v="34.380934579439256"/>
  </r>
  <r>
    <s v="26"/>
    <x v="12"/>
    <x v="1"/>
    <n v="973"/>
    <n v="36.39193381592554"/>
  </r>
  <r>
    <s v="28"/>
    <x v="13"/>
    <x v="1"/>
    <n v="851"/>
    <n v="30.402122641509433"/>
  </r>
  <r>
    <s v="30"/>
    <x v="14"/>
    <x v="1"/>
    <n v="2516"/>
    <n v="32.81299840510367"/>
  </r>
  <r>
    <s v="32"/>
    <x v="15"/>
    <x v="1"/>
    <n v="853"/>
    <n v="33.537825059101657"/>
  </r>
  <r>
    <s v="02"/>
    <x v="0"/>
    <x v="2"/>
    <n v="2204"/>
    <n v="30.832575068243859"/>
  </r>
  <r>
    <s v="04"/>
    <x v="1"/>
    <x v="2"/>
    <n v="842"/>
    <n v="36.447743467933492"/>
  </r>
  <r>
    <s v="06"/>
    <x v="2"/>
    <x v="2"/>
    <n v="1244"/>
    <n v="38.038678485092667"/>
  </r>
  <r>
    <s v="08"/>
    <x v="3"/>
    <x v="2"/>
    <n v="499"/>
    <n v="31.140845070422536"/>
  </r>
  <r>
    <s v="10"/>
    <x v="4"/>
    <x v="2"/>
    <n v="1494"/>
    <n v="37.905432595573444"/>
  </r>
  <r>
    <s v="12"/>
    <x v="5"/>
    <x v="2"/>
    <n v="980"/>
    <n v="42.639427987742593"/>
  </r>
  <r>
    <s v="14"/>
    <x v="6"/>
    <x v="2"/>
    <n v="3493"/>
    <n v="44.737114886265474"/>
  </r>
  <r>
    <s v="16"/>
    <x v="7"/>
    <x v="2"/>
    <n v="498"/>
    <n v="27.720883534136547"/>
  </r>
  <r>
    <s v="18"/>
    <x v="8"/>
    <x v="2"/>
    <n v="1232"/>
    <n v="34.347154471544712"/>
  </r>
  <r>
    <s v="20"/>
    <x v="9"/>
    <x v="2"/>
    <n v="787"/>
    <n v="35.828025477707008"/>
  </r>
  <r>
    <s v="22"/>
    <x v="10"/>
    <x v="2"/>
    <n v="1288"/>
    <n v="38.153967007069916"/>
  </r>
  <r>
    <s v="24"/>
    <x v="11"/>
    <x v="2"/>
    <n v="1550"/>
    <n v="35.553260167850226"/>
  </r>
  <r>
    <s v="26"/>
    <x v="12"/>
    <x v="2"/>
    <n v="630"/>
    <n v="34.226114649681527"/>
  </r>
  <r>
    <s v="28"/>
    <x v="13"/>
    <x v="2"/>
    <n v="695"/>
    <n v="36.552517985611509"/>
  </r>
  <r>
    <s v="30"/>
    <x v="14"/>
    <x v="2"/>
    <n v="1778"/>
    <n v="35.278466741826378"/>
  </r>
  <r>
    <s v="32"/>
    <x v="15"/>
    <x v="2"/>
    <n v="513"/>
    <n v="39.14453125"/>
  </r>
  <r>
    <s v="02"/>
    <x v="0"/>
    <x v="3"/>
    <n v="3255"/>
    <n v="30.574022776238841"/>
  </r>
  <r>
    <s v="04"/>
    <x v="1"/>
    <x v="3"/>
    <n v="2552"/>
    <n v="30.841319717203458"/>
  </r>
  <r>
    <s v="06"/>
    <x v="2"/>
    <x v="3"/>
    <n v="3434"/>
    <n v="31.20951269331777"/>
  </r>
  <r>
    <s v="08"/>
    <x v="3"/>
    <x v="3"/>
    <n v="1329"/>
    <n v="31.631221719457013"/>
  </r>
  <r>
    <s v="10"/>
    <x v="4"/>
    <x v="3"/>
    <n v="3606"/>
    <n v="34.817046085508053"/>
  </r>
  <r>
    <s v="12"/>
    <x v="5"/>
    <x v="3"/>
    <n v="4564"/>
    <n v="34.676980469607194"/>
  </r>
  <r>
    <s v="14"/>
    <x v="6"/>
    <x v="3"/>
    <n v="8434"/>
    <n v="38.571920246854972"/>
  </r>
  <r>
    <s v="16"/>
    <x v="7"/>
    <x v="3"/>
    <n v="1212"/>
    <n v="31.535153019023987"/>
  </r>
  <r>
    <s v="18"/>
    <x v="8"/>
    <x v="3"/>
    <n v="3482"/>
    <n v="30.911155836687751"/>
  </r>
  <r>
    <s v="20"/>
    <x v="9"/>
    <x v="3"/>
    <n v="1510"/>
    <n v="33.587806494367129"/>
  </r>
  <r>
    <s v="22"/>
    <x v="10"/>
    <x v="3"/>
    <n v="3017"/>
    <n v="34.14157527417747"/>
  </r>
  <r>
    <s v="24"/>
    <x v="11"/>
    <x v="3"/>
    <n v="4728"/>
    <n v="34.27586938083121"/>
  </r>
  <r>
    <s v="26"/>
    <x v="12"/>
    <x v="3"/>
    <n v="1629"/>
    <n v="31.183159188690841"/>
  </r>
  <r>
    <s v="28"/>
    <x v="13"/>
    <x v="3"/>
    <n v="2061"/>
    <n v="29.95770539620807"/>
  </r>
  <r>
    <s v="30"/>
    <x v="14"/>
    <x v="3"/>
    <n v="6055"/>
    <n v="32.148541114058354"/>
  </r>
  <r>
    <s v="32"/>
    <x v="15"/>
    <x v="3"/>
    <n v="1832"/>
    <n v="30.478142076502731"/>
  </r>
  <r>
    <s v="02"/>
    <x v="0"/>
    <x v="4"/>
    <n v="1302"/>
    <n v="33.91993841416474"/>
  </r>
  <r>
    <s v="04"/>
    <x v="1"/>
    <x v="4"/>
    <n v="931"/>
    <n v="35.648706896551722"/>
  </r>
  <r>
    <s v="06"/>
    <x v="2"/>
    <x v="4"/>
    <n v="872"/>
    <n v="35.110599078341011"/>
  </r>
  <r>
    <s v="08"/>
    <x v="3"/>
    <x v="4"/>
    <n v="421"/>
    <n v="31.971428571428572"/>
  </r>
  <r>
    <s v="10"/>
    <x v="4"/>
    <x v="4"/>
    <n v="973"/>
    <n v="36.406185567010311"/>
  </r>
  <r>
    <s v="12"/>
    <x v="5"/>
    <x v="4"/>
    <n v="1456"/>
    <n v="42.686938493434695"/>
  </r>
  <r>
    <s v="14"/>
    <x v="6"/>
    <x v="4"/>
    <n v="3290"/>
    <n v="40.270484313128236"/>
  </r>
  <r>
    <s v="16"/>
    <x v="7"/>
    <x v="4"/>
    <n v="357"/>
    <n v="32.443820224719104"/>
  </r>
  <r>
    <s v="18"/>
    <x v="8"/>
    <x v="4"/>
    <n v="934"/>
    <n v="35.207303974221269"/>
  </r>
  <r>
    <s v="20"/>
    <x v="9"/>
    <x v="4"/>
    <n v="464"/>
    <n v="36.814655172413794"/>
  </r>
  <r>
    <s v="22"/>
    <x v="10"/>
    <x v="4"/>
    <n v="1013"/>
    <n v="33.126984126984127"/>
  </r>
  <r>
    <s v="24"/>
    <x v="11"/>
    <x v="4"/>
    <n v="1721"/>
    <n v="35.159673659673658"/>
  </r>
  <r>
    <s v="26"/>
    <x v="12"/>
    <x v="4"/>
    <n v="558"/>
    <n v="36.844765342960287"/>
  </r>
  <r>
    <s v="28"/>
    <x v="13"/>
    <x v="4"/>
    <n v="540"/>
    <n v="31.503703703703703"/>
  </r>
  <r>
    <s v="30"/>
    <x v="14"/>
    <x v="4"/>
    <n v="1799"/>
    <n v="36.449413079932924"/>
  </r>
  <r>
    <s v="32"/>
    <x v="15"/>
    <x v="4"/>
    <n v="652"/>
    <n v="34.545454545454547"/>
  </r>
  <r>
    <s v="02"/>
    <x v="0"/>
    <x v="5"/>
    <n v="725"/>
    <n v="39.490304709141277"/>
  </r>
  <r>
    <s v="04"/>
    <x v="1"/>
    <x v="5"/>
    <n v="489"/>
    <n v="41.051334702258728"/>
  </r>
  <r>
    <s v="06"/>
    <x v="2"/>
    <x v="5"/>
    <n v="491"/>
    <n v="33.742331288343557"/>
  </r>
  <r>
    <s v="08"/>
    <x v="3"/>
    <x v="5"/>
    <n v="157"/>
    <n v="33.371794871794869"/>
  </r>
  <r>
    <s v="10"/>
    <x v="4"/>
    <x v="5"/>
    <n v="506"/>
    <n v="33.134920634920633"/>
  </r>
  <r>
    <s v="12"/>
    <x v="5"/>
    <x v="5"/>
    <n v="681"/>
    <n v="44.5"/>
  </r>
  <r>
    <s v="14"/>
    <x v="6"/>
    <x v="5"/>
    <n v="1461"/>
    <n v="40.65017182130584"/>
  </r>
  <r>
    <s v="16"/>
    <x v="7"/>
    <x v="5"/>
    <n v="213"/>
    <n v="33.821596244131456"/>
  </r>
  <r>
    <s v="18"/>
    <x v="8"/>
    <x v="5"/>
    <n v="595"/>
    <n v="31.64406779661017"/>
  </r>
  <r>
    <s v="20"/>
    <x v="9"/>
    <x v="5"/>
    <n v="313"/>
    <n v="43.424920127795524"/>
  </r>
  <r>
    <s v="22"/>
    <x v="10"/>
    <x v="5"/>
    <n v="654"/>
    <n v="38.311728395061728"/>
  </r>
  <r>
    <s v="24"/>
    <x v="11"/>
    <x v="5"/>
    <n v="866"/>
    <n v="37.454756380510439"/>
  </r>
  <r>
    <s v="26"/>
    <x v="12"/>
    <x v="5"/>
    <n v="211"/>
    <n v="33.469194312796212"/>
  </r>
  <r>
    <s v="28"/>
    <x v="13"/>
    <x v="5"/>
    <n v="297"/>
    <n v="30.508474576271187"/>
  </r>
  <r>
    <s v="30"/>
    <x v="14"/>
    <x v="5"/>
    <n v="946"/>
    <n v="39.165605095541402"/>
  </r>
  <r>
    <s v="32"/>
    <x v="15"/>
    <x v="5"/>
    <n v="273"/>
    <n v="35.512915129151288"/>
  </r>
  <r>
    <s v="02"/>
    <x v="0"/>
    <x v="6"/>
    <n v="10394"/>
    <n v="65.596486147311523"/>
  </r>
  <r>
    <s v="04"/>
    <x v="1"/>
    <x v="6"/>
    <n v="7025"/>
    <n v="65.027976020553808"/>
  </r>
  <r>
    <s v="06"/>
    <x v="2"/>
    <x v="6"/>
    <n v="8692"/>
    <n v="61.289042675893889"/>
  </r>
  <r>
    <s v="08"/>
    <x v="3"/>
    <x v="6"/>
    <n v="3210"/>
    <n v="64.599687987519502"/>
  </r>
  <r>
    <s v="10"/>
    <x v="4"/>
    <x v="6"/>
    <n v="10516"/>
    <n v="62.885183420676512"/>
  </r>
  <r>
    <s v="12"/>
    <x v="5"/>
    <x v="6"/>
    <n v="16229"/>
    <n v="64.327816205533594"/>
  </r>
  <r>
    <s v="14"/>
    <x v="6"/>
    <x v="6"/>
    <n v="26853"/>
    <n v="68.796654469419764"/>
  </r>
  <r>
    <s v="16"/>
    <x v="7"/>
    <x v="6"/>
    <n v="3277"/>
    <n v="64.497859327217128"/>
  </r>
  <r>
    <s v="18"/>
    <x v="8"/>
    <x v="6"/>
    <n v="9491"/>
    <n v="60.812579147319546"/>
  </r>
  <r>
    <s v="20"/>
    <x v="9"/>
    <x v="6"/>
    <n v="4668"/>
    <n v="64.374517374517382"/>
  </r>
  <r>
    <s v="22"/>
    <x v="10"/>
    <x v="6"/>
    <n v="10390"/>
    <n v="67.020545963152315"/>
  </r>
  <r>
    <s v="24"/>
    <x v="11"/>
    <x v="6"/>
    <n v="17704"/>
    <n v="65.163298805682913"/>
  </r>
  <r>
    <s v="26"/>
    <x v="12"/>
    <x v="6"/>
    <n v="4773"/>
    <n v="61.685402684563755"/>
  </r>
  <r>
    <s v="28"/>
    <x v="13"/>
    <x v="6"/>
    <n v="5056"/>
    <n v="63.783237566871406"/>
  </r>
  <r>
    <s v="30"/>
    <x v="14"/>
    <x v="6"/>
    <n v="13896"/>
    <n v="64.254561188432973"/>
  </r>
  <r>
    <s v="32"/>
    <x v="15"/>
    <x v="6"/>
    <n v="5606"/>
    <n v="65.76413743736579"/>
  </r>
  <r>
    <s v="02"/>
    <x v="0"/>
    <x v="7"/>
    <n v="4539"/>
    <n v="49.95708913957089"/>
  </r>
  <r>
    <s v="04"/>
    <x v="1"/>
    <x v="7"/>
    <n v="2305"/>
    <n v="44.492374727668846"/>
  </r>
  <r>
    <s v="06"/>
    <x v="2"/>
    <x v="7"/>
    <n v="2896"/>
    <n v="46.14726264726265"/>
  </r>
  <r>
    <s v="08"/>
    <x v="3"/>
    <x v="7"/>
    <n v="1076"/>
    <n v="54.328996282527882"/>
  </r>
  <r>
    <s v="10"/>
    <x v="4"/>
    <x v="7"/>
    <n v="3824"/>
    <n v="41.912211740041926"/>
  </r>
  <r>
    <s v="12"/>
    <x v="5"/>
    <x v="7"/>
    <n v="5871"/>
    <n v="49.293926987376324"/>
  </r>
  <r>
    <s v="14"/>
    <x v="6"/>
    <x v="7"/>
    <n v="10299"/>
    <n v="51.768691588785046"/>
  </r>
  <r>
    <s v="16"/>
    <x v="7"/>
    <x v="7"/>
    <n v="1316"/>
    <n v="48.205814843152254"/>
  </r>
  <r>
    <s v="18"/>
    <x v="8"/>
    <x v="7"/>
    <n v="3201"/>
    <n v="44.626370184779205"/>
  </r>
  <r>
    <s v="20"/>
    <x v="9"/>
    <x v="7"/>
    <n v="1671"/>
    <n v="52.553624925104856"/>
  </r>
  <r>
    <s v="22"/>
    <x v="10"/>
    <x v="7"/>
    <n v="3711"/>
    <n v="43.111321264523099"/>
  </r>
  <r>
    <s v="24"/>
    <x v="11"/>
    <x v="7"/>
    <n v="5584"/>
    <n v="51.963727778775365"/>
  </r>
  <r>
    <s v="26"/>
    <x v="12"/>
    <x v="7"/>
    <n v="1931"/>
    <n v="49.732226258432796"/>
  </r>
  <r>
    <s v="28"/>
    <x v="13"/>
    <x v="7"/>
    <n v="1798"/>
    <n v="46.821229050279328"/>
  </r>
  <r>
    <s v="30"/>
    <x v="14"/>
    <x v="7"/>
    <n v="5045"/>
    <n v="52.647596344854989"/>
  </r>
  <r>
    <s v="32"/>
    <x v="15"/>
    <x v="7"/>
    <n v="1884"/>
    <n v="54.570820021299255"/>
  </r>
  <r>
    <s v="02"/>
    <x v="0"/>
    <x v="8"/>
    <n v="5192"/>
    <n v="28.071124855044452"/>
  </r>
  <r>
    <s v="04"/>
    <x v="1"/>
    <x v="8"/>
    <n v="2963"/>
    <n v="27.76546130449476"/>
  </r>
  <r>
    <s v="06"/>
    <x v="2"/>
    <x v="8"/>
    <n v="4539"/>
    <n v="31.203617913081843"/>
  </r>
  <r>
    <s v="08"/>
    <x v="3"/>
    <x v="8"/>
    <n v="1438"/>
    <n v="25.265505226480837"/>
  </r>
  <r>
    <s v="10"/>
    <x v="4"/>
    <x v="8"/>
    <n v="5107"/>
    <n v="32.374705420267084"/>
  </r>
  <r>
    <s v="12"/>
    <x v="5"/>
    <x v="8"/>
    <n v="8105"/>
    <n v="35.131295631728747"/>
  </r>
  <r>
    <s v="14"/>
    <x v="6"/>
    <x v="8"/>
    <n v="12489"/>
    <n v="36.801026957637994"/>
  </r>
  <r>
    <s v="16"/>
    <x v="7"/>
    <x v="8"/>
    <n v="1690"/>
    <n v="27.409252669039144"/>
  </r>
  <r>
    <s v="18"/>
    <x v="8"/>
    <x v="8"/>
    <n v="5037"/>
    <n v="30.842147117296221"/>
  </r>
  <r>
    <s v="20"/>
    <x v="9"/>
    <x v="8"/>
    <n v="2498"/>
    <n v="32.327855711422849"/>
  </r>
  <r>
    <s v="22"/>
    <x v="10"/>
    <x v="8"/>
    <n v="4072"/>
    <n v="31.667240954959389"/>
  </r>
  <r>
    <s v="24"/>
    <x v="11"/>
    <x v="8"/>
    <n v="7721"/>
    <n v="29.051880674448768"/>
  </r>
  <r>
    <s v="26"/>
    <x v="12"/>
    <x v="8"/>
    <n v="2458"/>
    <n v="29.43334692213616"/>
  </r>
  <r>
    <s v="28"/>
    <x v="13"/>
    <x v="8"/>
    <n v="2507"/>
    <n v="26.219473264166002"/>
  </r>
  <r>
    <s v="30"/>
    <x v="14"/>
    <x v="8"/>
    <n v="6318"/>
    <n v="28.58402029169309"/>
  </r>
  <r>
    <s v="32"/>
    <x v="15"/>
    <x v="8"/>
    <n v="2112"/>
    <n v="27.8555819477434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5" cacheId="0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5" indent="0" outline="1" outlineData="1" multipleFieldFilters="0">
  <location ref="G2:P19" firstHeaderRow="1" firstDataRow="2" firstDataCol="1"/>
  <pivotFields count="5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a z Średni wynik procentowy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zoomScaleNormal="100" workbookViewId="0">
      <selection activeCell="G21" sqref="G21"/>
    </sheetView>
  </sheetViews>
  <sheetFormatPr defaultRowHeight="15" x14ac:dyDescent="0.25"/>
  <cols>
    <col min="2" max="2" width="21" bestFit="1" customWidth="1"/>
    <col min="3" max="3" width="27.7109375" bestFit="1" customWidth="1"/>
    <col min="5" max="5" width="23.85546875" bestFit="1" customWidth="1"/>
    <col min="7" max="7" width="31.28515625" customWidth="1"/>
    <col min="8" max="8" width="26.85546875" customWidth="1"/>
    <col min="9" max="9" width="26.140625" customWidth="1"/>
    <col min="10" max="10" width="24.7109375" customWidth="1"/>
    <col min="11" max="11" width="28.140625" customWidth="1"/>
    <col min="12" max="12" width="26.5703125" bestFit="1" customWidth="1"/>
    <col min="13" max="13" width="30.85546875" customWidth="1"/>
    <col min="14" max="14" width="32.42578125" customWidth="1"/>
    <col min="15" max="15" width="29.85546875" customWidth="1"/>
    <col min="16" max="16" width="31.140625" customWidth="1"/>
    <col min="17" max="17" width="14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5">
      <c r="A2" s="1" t="s">
        <v>5</v>
      </c>
      <c r="B2" s="1" t="s">
        <v>6</v>
      </c>
      <c r="C2" s="1" t="s">
        <v>7</v>
      </c>
      <c r="D2">
        <v>3033</v>
      </c>
      <c r="E2">
        <v>31.199735449735449</v>
      </c>
      <c r="G2" s="2" t="s">
        <v>46</v>
      </c>
      <c r="H2" s="2" t="s">
        <v>47</v>
      </c>
    </row>
    <row r="3" spans="1:16" x14ac:dyDescent="0.25">
      <c r="A3" s="1" t="s">
        <v>8</v>
      </c>
      <c r="B3" s="1" t="s">
        <v>9</v>
      </c>
      <c r="C3" s="1" t="s">
        <v>7</v>
      </c>
      <c r="D3">
        <v>2364</v>
      </c>
      <c r="E3">
        <v>30.285290377278507</v>
      </c>
      <c r="G3" s="2" t="s">
        <v>48</v>
      </c>
      <c r="H3" t="s">
        <v>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</row>
    <row r="4" spans="1:16" x14ac:dyDescent="0.25">
      <c r="A4" s="1" t="s">
        <v>10</v>
      </c>
      <c r="B4" s="1" t="s">
        <v>11</v>
      </c>
      <c r="C4" s="1" t="s">
        <v>7</v>
      </c>
      <c r="D4">
        <v>2561</v>
      </c>
      <c r="E4">
        <v>33.053291536050153</v>
      </c>
      <c r="G4" s="3" t="s">
        <v>6</v>
      </c>
      <c r="H4" s="4">
        <v>31.199735449735449</v>
      </c>
      <c r="I4" s="4">
        <v>31.370260663507111</v>
      </c>
      <c r="J4" s="4">
        <v>30.832575068243859</v>
      </c>
      <c r="K4" s="4">
        <v>30.574022776238841</v>
      </c>
      <c r="L4" s="4">
        <v>33.91993841416474</v>
      </c>
      <c r="M4" s="4">
        <v>39.490304709141277</v>
      </c>
      <c r="N4" s="4">
        <v>65.596486147311523</v>
      </c>
      <c r="O4" s="4">
        <v>49.95708913957089</v>
      </c>
      <c r="P4" s="4">
        <v>28.071124855044452</v>
      </c>
    </row>
    <row r="5" spans="1:16" x14ac:dyDescent="0.25">
      <c r="A5" s="1" t="s">
        <v>12</v>
      </c>
      <c r="B5" s="1" t="s">
        <v>13</v>
      </c>
      <c r="C5" s="1" t="s">
        <v>7</v>
      </c>
      <c r="D5">
        <v>982</v>
      </c>
      <c r="E5">
        <v>31.978527607361965</v>
      </c>
      <c r="G5" s="3" t="s">
        <v>9</v>
      </c>
      <c r="H5" s="4">
        <v>30.285290377278507</v>
      </c>
      <c r="I5" s="4">
        <v>30.972720187061576</v>
      </c>
      <c r="J5" s="4">
        <v>36.447743467933492</v>
      </c>
      <c r="K5" s="4">
        <v>30.841319717203458</v>
      </c>
      <c r="L5" s="4">
        <v>35.648706896551722</v>
      </c>
      <c r="M5" s="4">
        <v>41.051334702258728</v>
      </c>
      <c r="N5" s="4">
        <v>65.027976020553808</v>
      </c>
      <c r="O5" s="4">
        <v>44.492374727668846</v>
      </c>
      <c r="P5" s="4">
        <v>27.76546130449476</v>
      </c>
    </row>
    <row r="6" spans="1:16" x14ac:dyDescent="0.25">
      <c r="A6" s="1" t="s">
        <v>14</v>
      </c>
      <c r="B6" s="1" t="s">
        <v>15</v>
      </c>
      <c r="C6" s="1" t="s">
        <v>7</v>
      </c>
      <c r="D6">
        <v>2775</v>
      </c>
      <c r="E6">
        <v>33.463123644251624</v>
      </c>
      <c r="G6" s="3" t="s">
        <v>11</v>
      </c>
      <c r="H6" s="4">
        <v>33.053291536050153</v>
      </c>
      <c r="I6" s="4">
        <v>36.906205923836389</v>
      </c>
      <c r="J6" s="4">
        <v>38.038678485092667</v>
      </c>
      <c r="K6" s="4">
        <v>31.20951269331777</v>
      </c>
      <c r="L6" s="4">
        <v>35.110599078341011</v>
      </c>
      <c r="M6" s="4">
        <v>33.742331288343557</v>
      </c>
      <c r="N6" s="4">
        <v>61.289042675893889</v>
      </c>
      <c r="O6" s="4">
        <v>46.14726264726265</v>
      </c>
      <c r="P6" s="4">
        <v>31.203617913081843</v>
      </c>
    </row>
    <row r="7" spans="1:16" x14ac:dyDescent="0.25">
      <c r="A7" s="1" t="s">
        <v>16</v>
      </c>
      <c r="B7" s="1" t="s">
        <v>17</v>
      </c>
      <c r="C7" s="1" t="s">
        <v>7</v>
      </c>
      <c r="D7">
        <v>4285</v>
      </c>
      <c r="E7">
        <v>35.004446524689911</v>
      </c>
      <c r="G7" s="3" t="s">
        <v>13</v>
      </c>
      <c r="H7" s="4">
        <v>31.978527607361965</v>
      </c>
      <c r="I7" s="4">
        <v>33.779245283018867</v>
      </c>
      <c r="J7" s="4">
        <v>31.140845070422536</v>
      </c>
      <c r="K7" s="4">
        <v>31.631221719457013</v>
      </c>
      <c r="L7" s="4">
        <v>31.971428571428572</v>
      </c>
      <c r="M7" s="4">
        <v>33.371794871794869</v>
      </c>
      <c r="N7" s="4">
        <v>64.599687987519502</v>
      </c>
      <c r="O7" s="4">
        <v>54.328996282527882</v>
      </c>
      <c r="P7" s="4">
        <v>25.265505226480837</v>
      </c>
    </row>
    <row r="8" spans="1:16" x14ac:dyDescent="0.25">
      <c r="A8" s="1" t="s">
        <v>18</v>
      </c>
      <c r="B8" s="1" t="s">
        <v>19</v>
      </c>
      <c r="C8" s="1" t="s">
        <v>7</v>
      </c>
      <c r="D8">
        <v>6380</v>
      </c>
      <c r="E8">
        <v>35.250747207802419</v>
      </c>
      <c r="G8" s="3" t="s">
        <v>15</v>
      </c>
      <c r="H8" s="4">
        <v>33.463123644251624</v>
      </c>
      <c r="I8" s="4">
        <v>32.778770949720673</v>
      </c>
      <c r="J8" s="4">
        <v>37.905432595573444</v>
      </c>
      <c r="K8" s="4">
        <v>34.817046085508053</v>
      </c>
      <c r="L8" s="4">
        <v>36.406185567010311</v>
      </c>
      <c r="M8" s="4">
        <v>33.134920634920633</v>
      </c>
      <c r="N8" s="4">
        <v>62.885183420676512</v>
      </c>
      <c r="O8" s="4">
        <v>41.912211740041926</v>
      </c>
      <c r="P8" s="4">
        <v>32.374705420267084</v>
      </c>
    </row>
    <row r="9" spans="1:16" x14ac:dyDescent="0.25">
      <c r="A9" s="1" t="s">
        <v>20</v>
      </c>
      <c r="B9" s="1" t="s">
        <v>21</v>
      </c>
      <c r="C9" s="1" t="s">
        <v>7</v>
      </c>
      <c r="D9">
        <v>1052</v>
      </c>
      <c r="E9">
        <v>32.250238777459408</v>
      </c>
      <c r="G9" s="3" t="s">
        <v>17</v>
      </c>
      <c r="H9" s="4">
        <v>35.004446524689911</v>
      </c>
      <c r="I9" s="4">
        <v>38.666246851385388</v>
      </c>
      <c r="J9" s="4">
        <v>42.639427987742593</v>
      </c>
      <c r="K9" s="4">
        <v>34.676980469607194</v>
      </c>
      <c r="L9" s="4">
        <v>42.686938493434695</v>
      </c>
      <c r="M9" s="4">
        <v>44.5</v>
      </c>
      <c r="N9" s="4">
        <v>64.327816205533594</v>
      </c>
      <c r="O9" s="4">
        <v>49.293926987376324</v>
      </c>
      <c r="P9" s="4">
        <v>35.131295631728747</v>
      </c>
    </row>
    <row r="10" spans="1:16" x14ac:dyDescent="0.25">
      <c r="A10" s="1" t="s">
        <v>22</v>
      </c>
      <c r="B10" s="1" t="s">
        <v>23</v>
      </c>
      <c r="C10" s="1" t="s">
        <v>7</v>
      </c>
      <c r="D10">
        <v>2845</v>
      </c>
      <c r="E10">
        <v>32.822824938358579</v>
      </c>
      <c r="G10" s="3" t="s">
        <v>19</v>
      </c>
      <c r="H10" s="4">
        <v>35.250747207802419</v>
      </c>
      <c r="I10" s="4">
        <v>37.48585999072786</v>
      </c>
      <c r="J10" s="4">
        <v>44.737114886265474</v>
      </c>
      <c r="K10" s="4">
        <v>38.571920246854972</v>
      </c>
      <c r="L10" s="4">
        <v>40.270484313128236</v>
      </c>
      <c r="M10" s="4">
        <v>40.65017182130584</v>
      </c>
      <c r="N10" s="4">
        <v>68.796654469419764</v>
      </c>
      <c r="O10" s="4">
        <v>51.768691588785046</v>
      </c>
      <c r="P10" s="4">
        <v>36.801026957637994</v>
      </c>
    </row>
    <row r="11" spans="1:16" x14ac:dyDescent="0.25">
      <c r="A11" s="1" t="s">
        <v>24</v>
      </c>
      <c r="B11" s="1" t="s">
        <v>25</v>
      </c>
      <c r="C11" s="1" t="s">
        <v>7</v>
      </c>
      <c r="D11">
        <v>1347</v>
      </c>
      <c r="E11">
        <v>35.12900820283371</v>
      </c>
      <c r="G11" s="3" t="s">
        <v>21</v>
      </c>
      <c r="H11" s="4">
        <v>32.250238777459408</v>
      </c>
      <c r="I11" s="4">
        <v>27.818018018018019</v>
      </c>
      <c r="J11" s="4">
        <v>27.720883534136547</v>
      </c>
      <c r="K11" s="4">
        <v>31.535153019023987</v>
      </c>
      <c r="L11" s="4">
        <v>32.443820224719104</v>
      </c>
      <c r="M11" s="4">
        <v>33.821596244131456</v>
      </c>
      <c r="N11" s="4">
        <v>64.497859327217128</v>
      </c>
      <c r="O11" s="4">
        <v>48.205814843152254</v>
      </c>
      <c r="P11" s="4">
        <v>27.409252669039144</v>
      </c>
    </row>
    <row r="12" spans="1:16" x14ac:dyDescent="0.25">
      <c r="A12" s="1" t="s">
        <v>26</v>
      </c>
      <c r="B12" s="1" t="s">
        <v>27</v>
      </c>
      <c r="C12" s="1" t="s">
        <v>7</v>
      </c>
      <c r="D12">
        <v>2341</v>
      </c>
      <c r="E12">
        <v>32.869978401727863</v>
      </c>
      <c r="G12" s="3" t="s">
        <v>23</v>
      </c>
      <c r="H12" s="4">
        <v>32.822824938358579</v>
      </c>
      <c r="I12" s="4">
        <v>35.50306748466258</v>
      </c>
      <c r="J12" s="4">
        <v>34.347154471544712</v>
      </c>
      <c r="K12" s="4">
        <v>30.911155836687751</v>
      </c>
      <c r="L12" s="4">
        <v>35.207303974221269</v>
      </c>
      <c r="M12" s="4">
        <v>31.64406779661017</v>
      </c>
      <c r="N12" s="4">
        <v>60.812579147319546</v>
      </c>
      <c r="O12" s="4">
        <v>44.626370184779205</v>
      </c>
      <c r="P12" s="4">
        <v>30.842147117296221</v>
      </c>
    </row>
    <row r="13" spans="1:16" x14ac:dyDescent="0.25">
      <c r="A13" s="1" t="s">
        <v>28</v>
      </c>
      <c r="B13" s="1" t="s">
        <v>29</v>
      </c>
      <c r="C13" s="1" t="s">
        <v>7</v>
      </c>
      <c r="D13">
        <v>4818</v>
      </c>
      <c r="E13">
        <v>32.666944213155702</v>
      </c>
      <c r="G13" s="3" t="s">
        <v>25</v>
      </c>
      <c r="H13" s="4">
        <v>35.12900820283371</v>
      </c>
      <c r="I13" s="4">
        <v>42.039145907473312</v>
      </c>
      <c r="J13" s="4">
        <v>35.828025477707008</v>
      </c>
      <c r="K13" s="4">
        <v>33.587806494367129</v>
      </c>
      <c r="L13" s="4">
        <v>36.814655172413794</v>
      </c>
      <c r="M13" s="4">
        <v>43.424920127795524</v>
      </c>
      <c r="N13" s="4">
        <v>64.374517374517382</v>
      </c>
      <c r="O13" s="4">
        <v>52.553624925104856</v>
      </c>
      <c r="P13" s="4">
        <v>32.327855711422849</v>
      </c>
    </row>
    <row r="14" spans="1:16" x14ac:dyDescent="0.25">
      <c r="A14" s="1" t="s">
        <v>30</v>
      </c>
      <c r="B14" s="1" t="s">
        <v>31</v>
      </c>
      <c r="C14" s="1" t="s">
        <v>7</v>
      </c>
      <c r="D14">
        <v>1546</v>
      </c>
      <c r="E14">
        <v>37.172615184944839</v>
      </c>
      <c r="G14" s="3" t="s">
        <v>27</v>
      </c>
      <c r="H14" s="4">
        <v>32.869978401727863</v>
      </c>
      <c r="I14" s="4">
        <v>36.414007782101166</v>
      </c>
      <c r="J14" s="4">
        <v>38.153967007069916</v>
      </c>
      <c r="K14" s="4">
        <v>34.14157527417747</v>
      </c>
      <c r="L14" s="4">
        <v>33.126984126984127</v>
      </c>
      <c r="M14" s="4">
        <v>38.311728395061728</v>
      </c>
      <c r="N14" s="4">
        <v>67.020545963152315</v>
      </c>
      <c r="O14" s="4">
        <v>43.111321264523099</v>
      </c>
      <c r="P14" s="4">
        <v>31.667240954959389</v>
      </c>
    </row>
    <row r="15" spans="1:16" x14ac:dyDescent="0.25">
      <c r="A15" s="1" t="s">
        <v>32</v>
      </c>
      <c r="B15" s="1" t="s">
        <v>33</v>
      </c>
      <c r="C15" s="1" t="s">
        <v>7</v>
      </c>
      <c r="D15">
        <v>1534</v>
      </c>
      <c r="E15">
        <v>30.391759319816874</v>
      </c>
      <c r="G15" s="3" t="s">
        <v>29</v>
      </c>
      <c r="H15" s="4">
        <v>32.666944213155702</v>
      </c>
      <c r="I15" s="4">
        <v>34.380934579439256</v>
      </c>
      <c r="J15" s="4">
        <v>35.553260167850226</v>
      </c>
      <c r="K15" s="4">
        <v>34.27586938083121</v>
      </c>
      <c r="L15" s="4">
        <v>35.159673659673658</v>
      </c>
      <c r="M15" s="4">
        <v>37.454756380510439</v>
      </c>
      <c r="N15" s="4">
        <v>65.163298805682913</v>
      </c>
      <c r="O15" s="4">
        <v>51.963727778775365</v>
      </c>
      <c r="P15" s="4">
        <v>29.051880674448768</v>
      </c>
    </row>
    <row r="16" spans="1:16" x14ac:dyDescent="0.25">
      <c r="A16" s="1" t="s">
        <v>34</v>
      </c>
      <c r="B16" s="1" t="s">
        <v>35</v>
      </c>
      <c r="C16" s="1" t="s">
        <v>7</v>
      </c>
      <c r="D16">
        <v>4526</v>
      </c>
      <c r="E16">
        <v>32.222591362126245</v>
      </c>
      <c r="G16" s="3" t="s">
        <v>31</v>
      </c>
      <c r="H16" s="4">
        <v>37.172615184944839</v>
      </c>
      <c r="I16" s="4">
        <v>36.39193381592554</v>
      </c>
      <c r="J16" s="4">
        <v>34.226114649681527</v>
      </c>
      <c r="K16" s="4">
        <v>31.183159188690841</v>
      </c>
      <c r="L16" s="4">
        <v>36.844765342960287</v>
      </c>
      <c r="M16" s="4">
        <v>33.469194312796212</v>
      </c>
      <c r="N16" s="4">
        <v>61.685402684563755</v>
      </c>
      <c r="O16" s="4">
        <v>49.732226258432796</v>
      </c>
      <c r="P16" s="4">
        <v>29.43334692213616</v>
      </c>
    </row>
    <row r="17" spans="1:16" x14ac:dyDescent="0.25">
      <c r="A17" s="1" t="s">
        <v>36</v>
      </c>
      <c r="B17" s="1" t="s">
        <v>37</v>
      </c>
      <c r="C17" s="1" t="s">
        <v>7</v>
      </c>
      <c r="D17">
        <v>1545</v>
      </c>
      <c r="E17">
        <v>32.845253576072821</v>
      </c>
      <c r="G17" s="3" t="s">
        <v>33</v>
      </c>
      <c r="H17" s="4">
        <v>30.391759319816874</v>
      </c>
      <c r="I17" s="4">
        <v>30.402122641509433</v>
      </c>
      <c r="J17" s="4">
        <v>36.552517985611509</v>
      </c>
      <c r="K17" s="4">
        <v>29.95770539620807</v>
      </c>
      <c r="L17" s="4">
        <v>31.503703703703703</v>
      </c>
      <c r="M17" s="4">
        <v>30.508474576271187</v>
      </c>
      <c r="N17" s="4">
        <v>63.783237566871406</v>
      </c>
      <c r="O17" s="4">
        <v>46.821229050279328</v>
      </c>
      <c r="P17" s="4">
        <v>26.219473264166002</v>
      </c>
    </row>
    <row r="18" spans="1:16" x14ac:dyDescent="0.25">
      <c r="A18" s="1" t="s">
        <v>5</v>
      </c>
      <c r="B18" s="1" t="s">
        <v>6</v>
      </c>
      <c r="C18" s="1" t="s">
        <v>38</v>
      </c>
      <c r="D18">
        <v>1693</v>
      </c>
      <c r="E18">
        <v>31.370260663507111</v>
      </c>
      <c r="G18" s="3" t="s">
        <v>35</v>
      </c>
      <c r="H18" s="4">
        <v>32.222591362126245</v>
      </c>
      <c r="I18" s="4">
        <v>32.81299840510367</v>
      </c>
      <c r="J18" s="4">
        <v>35.278466741826378</v>
      </c>
      <c r="K18" s="4">
        <v>32.148541114058354</v>
      </c>
      <c r="L18" s="4">
        <v>36.449413079932924</v>
      </c>
      <c r="M18" s="4">
        <v>39.165605095541402</v>
      </c>
      <c r="N18" s="4">
        <v>64.254561188432973</v>
      </c>
      <c r="O18" s="4">
        <v>52.647596344854989</v>
      </c>
      <c r="P18" s="4">
        <v>28.58402029169309</v>
      </c>
    </row>
    <row r="19" spans="1:16" x14ac:dyDescent="0.25">
      <c r="A19" s="1" t="s">
        <v>8</v>
      </c>
      <c r="B19" s="1" t="s">
        <v>9</v>
      </c>
      <c r="C19" s="1" t="s">
        <v>38</v>
      </c>
      <c r="D19">
        <v>1285</v>
      </c>
      <c r="E19">
        <v>30.972720187061576</v>
      </c>
      <c r="G19" s="3" t="s">
        <v>37</v>
      </c>
      <c r="H19" s="4">
        <v>32.845253576072821</v>
      </c>
      <c r="I19" s="4">
        <v>33.537825059101657</v>
      </c>
      <c r="J19" s="4">
        <v>39.14453125</v>
      </c>
      <c r="K19" s="4">
        <v>30.478142076502731</v>
      </c>
      <c r="L19" s="4">
        <v>34.545454545454547</v>
      </c>
      <c r="M19" s="4">
        <v>35.512915129151288</v>
      </c>
      <c r="N19" s="4">
        <v>65.76413743736579</v>
      </c>
      <c r="O19" s="4">
        <v>54.570820021299255</v>
      </c>
      <c r="P19" s="4">
        <v>27.855581947743467</v>
      </c>
    </row>
    <row r="20" spans="1:16" x14ac:dyDescent="0.25">
      <c r="A20" s="1" t="s">
        <v>10</v>
      </c>
      <c r="B20" s="1" t="s">
        <v>11</v>
      </c>
      <c r="C20" s="1" t="s">
        <v>38</v>
      </c>
      <c r="D20">
        <v>1422</v>
      </c>
      <c r="E20">
        <v>36.906205923836389</v>
      </c>
    </row>
    <row r="21" spans="1:16" x14ac:dyDescent="0.25">
      <c r="A21" s="1" t="s">
        <v>12</v>
      </c>
      <c r="B21" s="1" t="s">
        <v>13</v>
      </c>
      <c r="C21" s="1" t="s">
        <v>38</v>
      </c>
      <c r="D21">
        <v>533</v>
      </c>
      <c r="E21">
        <v>33.779245283018867</v>
      </c>
    </row>
    <row r="22" spans="1:16" x14ac:dyDescent="0.25">
      <c r="A22" s="1" t="s">
        <v>14</v>
      </c>
      <c r="B22" s="1" t="s">
        <v>15</v>
      </c>
      <c r="C22" s="1" t="s">
        <v>38</v>
      </c>
      <c r="D22">
        <v>1796</v>
      </c>
      <c r="E22">
        <v>32.778770949720673</v>
      </c>
    </row>
    <row r="23" spans="1:16" x14ac:dyDescent="0.25">
      <c r="A23" s="1" t="s">
        <v>16</v>
      </c>
      <c r="B23" s="1" t="s">
        <v>17</v>
      </c>
      <c r="C23" s="1" t="s">
        <v>38</v>
      </c>
      <c r="D23">
        <v>2394</v>
      </c>
      <c r="E23">
        <v>38.666246851385388</v>
      </c>
    </row>
    <row r="24" spans="1:16" x14ac:dyDescent="0.25">
      <c r="A24" s="1" t="s">
        <v>18</v>
      </c>
      <c r="B24" s="1" t="s">
        <v>19</v>
      </c>
      <c r="C24" s="1" t="s">
        <v>38</v>
      </c>
      <c r="D24">
        <v>4324</v>
      </c>
      <c r="E24">
        <v>37.48585999072786</v>
      </c>
      <c r="G24" s="6" t="s">
        <v>49</v>
      </c>
      <c r="H24" s="6" t="s">
        <v>7</v>
      </c>
      <c r="I24" s="6" t="s">
        <v>38</v>
      </c>
      <c r="J24" s="6" t="s">
        <v>39</v>
      </c>
      <c r="K24" s="6" t="s">
        <v>40</v>
      </c>
      <c r="L24" s="6" t="s">
        <v>41</v>
      </c>
      <c r="M24" s="6" t="s">
        <v>42</v>
      </c>
      <c r="N24" s="6" t="s">
        <v>43</v>
      </c>
      <c r="O24" s="6" t="s">
        <v>44</v>
      </c>
      <c r="P24" s="6" t="s">
        <v>45</v>
      </c>
    </row>
    <row r="25" spans="1:16" x14ac:dyDescent="0.25">
      <c r="A25" s="1" t="s">
        <v>20</v>
      </c>
      <c r="B25" s="1" t="s">
        <v>21</v>
      </c>
      <c r="C25" s="1" t="s">
        <v>38</v>
      </c>
      <c r="D25">
        <v>555</v>
      </c>
      <c r="E25">
        <v>27.818018018018019</v>
      </c>
      <c r="G25" s="7" t="s">
        <v>6</v>
      </c>
      <c r="H25" s="8">
        <v>31.199735449735449</v>
      </c>
      <c r="I25" s="8">
        <v>31.370260663507111</v>
      </c>
      <c r="J25" s="8">
        <v>30.832575068243859</v>
      </c>
      <c r="K25" s="8">
        <v>30.574022776238841</v>
      </c>
      <c r="L25" s="8">
        <v>33.91993841416474</v>
      </c>
      <c r="M25" s="8">
        <v>39.490304709141277</v>
      </c>
      <c r="N25" s="8">
        <v>65.596486147311523</v>
      </c>
      <c r="O25" s="8">
        <v>49.95708913957089</v>
      </c>
      <c r="P25" s="8">
        <v>28.071124855044452</v>
      </c>
    </row>
    <row r="26" spans="1:16" x14ac:dyDescent="0.25">
      <c r="A26" s="1" t="s">
        <v>22</v>
      </c>
      <c r="B26" s="1" t="s">
        <v>23</v>
      </c>
      <c r="C26" s="1" t="s">
        <v>38</v>
      </c>
      <c r="D26">
        <v>1635</v>
      </c>
      <c r="E26">
        <v>35.50306748466258</v>
      </c>
      <c r="G26" s="7" t="s">
        <v>9</v>
      </c>
      <c r="H26" s="8">
        <v>30.285290377278507</v>
      </c>
      <c r="I26" s="8">
        <v>30.972720187061576</v>
      </c>
      <c r="J26" s="8">
        <v>36.447743467933492</v>
      </c>
      <c r="K26" s="8">
        <v>30.841319717203458</v>
      </c>
      <c r="L26" s="8">
        <v>35.648706896551722</v>
      </c>
      <c r="M26" s="8">
        <v>41.051334702258728</v>
      </c>
      <c r="N26" s="8">
        <v>65.027976020553808</v>
      </c>
      <c r="O26" s="8">
        <v>44.492374727668846</v>
      </c>
      <c r="P26" s="8">
        <v>27.76546130449476</v>
      </c>
    </row>
    <row r="27" spans="1:16" x14ac:dyDescent="0.25">
      <c r="A27" s="1" t="s">
        <v>24</v>
      </c>
      <c r="B27" s="1" t="s">
        <v>25</v>
      </c>
      <c r="C27" s="1" t="s">
        <v>38</v>
      </c>
      <c r="D27">
        <v>845</v>
      </c>
      <c r="E27">
        <v>42.039145907473312</v>
      </c>
      <c r="G27" s="7" t="s">
        <v>11</v>
      </c>
      <c r="H27" s="8">
        <v>33.053291536050153</v>
      </c>
      <c r="I27" s="8">
        <v>36.906205923836389</v>
      </c>
      <c r="J27" s="8">
        <v>38.038678485092667</v>
      </c>
      <c r="K27" s="8">
        <v>31.20951269331777</v>
      </c>
      <c r="L27" s="8">
        <v>35.110599078341011</v>
      </c>
      <c r="M27" s="8">
        <v>33.742331288343557</v>
      </c>
      <c r="N27" s="8">
        <v>61.289042675893889</v>
      </c>
      <c r="O27" s="8">
        <v>46.14726264726265</v>
      </c>
      <c r="P27" s="8">
        <v>31.203617913081843</v>
      </c>
    </row>
    <row r="28" spans="1:16" x14ac:dyDescent="0.25">
      <c r="A28" s="1" t="s">
        <v>26</v>
      </c>
      <c r="B28" s="1" t="s">
        <v>27</v>
      </c>
      <c r="C28" s="1" t="s">
        <v>38</v>
      </c>
      <c r="D28">
        <v>1300</v>
      </c>
      <c r="E28">
        <v>36.414007782101166</v>
      </c>
      <c r="G28" s="7" t="s">
        <v>13</v>
      </c>
      <c r="H28" s="8">
        <v>31.978527607361965</v>
      </c>
      <c r="I28" s="8">
        <v>33.779245283018867</v>
      </c>
      <c r="J28" s="8">
        <v>31.140845070422536</v>
      </c>
      <c r="K28" s="8">
        <v>31.631221719457013</v>
      </c>
      <c r="L28" s="8">
        <v>31.971428571428572</v>
      </c>
      <c r="M28" s="8">
        <v>33.371794871794869</v>
      </c>
      <c r="N28" s="8">
        <v>64.599687987519502</v>
      </c>
      <c r="O28" s="8">
        <v>54.328996282527882</v>
      </c>
      <c r="P28" s="8">
        <v>25.265505226480837</v>
      </c>
    </row>
    <row r="29" spans="1:16" x14ac:dyDescent="0.25">
      <c r="A29" s="1" t="s">
        <v>28</v>
      </c>
      <c r="B29" s="1" t="s">
        <v>29</v>
      </c>
      <c r="C29" s="1" t="s">
        <v>38</v>
      </c>
      <c r="D29">
        <v>2687</v>
      </c>
      <c r="E29">
        <v>34.380934579439256</v>
      </c>
      <c r="G29" s="7" t="s">
        <v>15</v>
      </c>
      <c r="H29" s="8">
        <v>33.463123644251624</v>
      </c>
      <c r="I29" s="8">
        <v>32.778770949720673</v>
      </c>
      <c r="J29" s="8">
        <v>37.905432595573444</v>
      </c>
      <c r="K29" s="8">
        <v>34.817046085508053</v>
      </c>
      <c r="L29" s="8">
        <v>36.406185567010311</v>
      </c>
      <c r="M29" s="8">
        <v>33.134920634920633</v>
      </c>
      <c r="N29" s="8">
        <v>62.885183420676512</v>
      </c>
      <c r="O29" s="8">
        <v>41.912211740041926</v>
      </c>
      <c r="P29" s="8">
        <v>32.374705420267084</v>
      </c>
    </row>
    <row r="30" spans="1:16" x14ac:dyDescent="0.25">
      <c r="A30" s="1" t="s">
        <v>30</v>
      </c>
      <c r="B30" s="1" t="s">
        <v>31</v>
      </c>
      <c r="C30" s="1" t="s">
        <v>38</v>
      </c>
      <c r="D30">
        <v>973</v>
      </c>
      <c r="E30">
        <v>36.39193381592554</v>
      </c>
      <c r="G30" s="7" t="s">
        <v>17</v>
      </c>
      <c r="H30" s="8">
        <v>35.004446524689911</v>
      </c>
      <c r="I30" s="8">
        <v>38.666246851385388</v>
      </c>
      <c r="J30" s="8">
        <v>42.639427987742593</v>
      </c>
      <c r="K30" s="8">
        <v>34.676980469607194</v>
      </c>
      <c r="L30" s="8">
        <v>42.686938493434695</v>
      </c>
      <c r="M30" s="8">
        <v>44.5</v>
      </c>
      <c r="N30" s="8">
        <v>64.327816205533594</v>
      </c>
      <c r="O30" s="8">
        <v>49.293926987376324</v>
      </c>
      <c r="P30" s="8">
        <v>35.131295631728747</v>
      </c>
    </row>
    <row r="31" spans="1:16" x14ac:dyDescent="0.25">
      <c r="A31" s="1" t="s">
        <v>32</v>
      </c>
      <c r="B31" s="1" t="s">
        <v>33</v>
      </c>
      <c r="C31" s="1" t="s">
        <v>38</v>
      </c>
      <c r="D31">
        <v>851</v>
      </c>
      <c r="E31">
        <v>30.402122641509433</v>
      </c>
      <c r="G31" s="7" t="s">
        <v>19</v>
      </c>
      <c r="H31" s="8">
        <v>35.250747207802419</v>
      </c>
      <c r="I31" s="8">
        <v>37.48585999072786</v>
      </c>
      <c r="J31" s="8">
        <v>44.737114886265474</v>
      </c>
      <c r="K31" s="8">
        <v>38.571920246854972</v>
      </c>
      <c r="L31" s="8">
        <v>40.270484313128236</v>
      </c>
      <c r="M31" s="8">
        <v>40.65017182130584</v>
      </c>
      <c r="N31" s="8">
        <v>68.796654469419764</v>
      </c>
      <c r="O31" s="8">
        <v>51.768691588785046</v>
      </c>
      <c r="P31" s="8">
        <v>36.801026957637994</v>
      </c>
    </row>
    <row r="32" spans="1:16" x14ac:dyDescent="0.25">
      <c r="A32" s="1" t="s">
        <v>34</v>
      </c>
      <c r="B32" s="1" t="s">
        <v>35</v>
      </c>
      <c r="C32" s="1" t="s">
        <v>38</v>
      </c>
      <c r="D32">
        <v>2516</v>
      </c>
      <c r="E32">
        <v>32.81299840510367</v>
      </c>
      <c r="G32" s="7" t="s">
        <v>21</v>
      </c>
      <c r="H32" s="8">
        <v>32.250238777459408</v>
      </c>
      <c r="I32" s="8">
        <v>27.818018018018019</v>
      </c>
      <c r="J32" s="8">
        <v>27.720883534136547</v>
      </c>
      <c r="K32" s="8">
        <v>31.535153019023987</v>
      </c>
      <c r="L32" s="8">
        <v>32.443820224719104</v>
      </c>
      <c r="M32" s="8">
        <v>33.821596244131456</v>
      </c>
      <c r="N32" s="8">
        <v>64.497859327217128</v>
      </c>
      <c r="O32" s="8">
        <v>48.205814843152254</v>
      </c>
      <c r="P32" s="8">
        <v>27.409252669039144</v>
      </c>
    </row>
    <row r="33" spans="1:16" x14ac:dyDescent="0.25">
      <c r="A33" s="1" t="s">
        <v>36</v>
      </c>
      <c r="B33" s="1" t="s">
        <v>37</v>
      </c>
      <c r="C33" s="1" t="s">
        <v>38</v>
      </c>
      <c r="D33">
        <v>853</v>
      </c>
      <c r="E33">
        <v>33.537825059101657</v>
      </c>
      <c r="G33" s="7" t="s">
        <v>23</v>
      </c>
      <c r="H33" s="8">
        <v>32.822824938358579</v>
      </c>
      <c r="I33" s="8">
        <v>35.50306748466258</v>
      </c>
      <c r="J33" s="8">
        <v>34.347154471544698</v>
      </c>
      <c r="K33" s="8">
        <v>30.911155836687751</v>
      </c>
      <c r="L33" s="8">
        <v>35.207303974221269</v>
      </c>
      <c r="M33" s="8">
        <v>31.64406779661017</v>
      </c>
      <c r="N33" s="8">
        <v>60.812579147319546</v>
      </c>
      <c r="O33" s="8">
        <v>44.626370184779205</v>
      </c>
      <c r="P33" s="8">
        <v>30.842147117296221</v>
      </c>
    </row>
    <row r="34" spans="1:16" x14ac:dyDescent="0.25">
      <c r="A34" s="1" t="s">
        <v>5</v>
      </c>
      <c r="B34" s="1" t="s">
        <v>6</v>
      </c>
      <c r="C34" s="1" t="s">
        <v>39</v>
      </c>
      <c r="D34">
        <v>2204</v>
      </c>
      <c r="E34">
        <v>30.832575068243859</v>
      </c>
      <c r="G34" s="7" t="s">
        <v>25</v>
      </c>
      <c r="H34" s="8">
        <v>35.12900820283371</v>
      </c>
      <c r="I34" s="8">
        <v>42.039145907473312</v>
      </c>
      <c r="J34" s="8">
        <v>35.828025477707008</v>
      </c>
      <c r="K34" s="8">
        <v>33.587806494367129</v>
      </c>
      <c r="L34" s="8">
        <v>36.814655172413794</v>
      </c>
      <c r="M34" s="8">
        <v>43.424920127795524</v>
      </c>
      <c r="N34" s="8">
        <v>64.374517374517382</v>
      </c>
      <c r="O34" s="8">
        <v>52.553624925104856</v>
      </c>
      <c r="P34" s="8">
        <v>32.327855711422849</v>
      </c>
    </row>
    <row r="35" spans="1:16" x14ac:dyDescent="0.25">
      <c r="A35" s="1" t="s">
        <v>8</v>
      </c>
      <c r="B35" s="1" t="s">
        <v>9</v>
      </c>
      <c r="C35" s="1" t="s">
        <v>39</v>
      </c>
      <c r="D35">
        <v>842</v>
      </c>
      <c r="E35">
        <v>36.447743467933492</v>
      </c>
      <c r="G35" s="7" t="s">
        <v>27</v>
      </c>
      <c r="H35" s="8">
        <v>32.869978401727863</v>
      </c>
      <c r="I35" s="8">
        <v>36.414007782101166</v>
      </c>
      <c r="J35" s="8">
        <v>38.153967007069916</v>
      </c>
      <c r="K35" s="8">
        <v>34.14157527417747</v>
      </c>
      <c r="L35" s="8">
        <v>33.126984126984127</v>
      </c>
      <c r="M35" s="8">
        <v>38.311728395061728</v>
      </c>
      <c r="N35" s="8">
        <v>67.020545963152315</v>
      </c>
      <c r="O35" s="8">
        <v>43.111321264523099</v>
      </c>
      <c r="P35" s="8">
        <v>31.667240954959389</v>
      </c>
    </row>
    <row r="36" spans="1:16" x14ac:dyDescent="0.25">
      <c r="A36" s="1" t="s">
        <v>10</v>
      </c>
      <c r="B36" s="1" t="s">
        <v>11</v>
      </c>
      <c r="C36" s="1" t="s">
        <v>39</v>
      </c>
      <c r="D36">
        <v>1244</v>
      </c>
      <c r="E36">
        <v>38.038678485092667</v>
      </c>
      <c r="G36" s="7" t="s">
        <v>29</v>
      </c>
      <c r="H36" s="8">
        <v>32.666944213155702</v>
      </c>
      <c r="I36" s="8">
        <v>34.380934579439256</v>
      </c>
      <c r="J36" s="8">
        <v>35.553260167850226</v>
      </c>
      <c r="K36" s="8">
        <v>34.27586938083121</v>
      </c>
      <c r="L36" s="8">
        <v>35.159673659673658</v>
      </c>
      <c r="M36" s="8">
        <v>37.454756380510439</v>
      </c>
      <c r="N36" s="8">
        <v>65.163298805682913</v>
      </c>
      <c r="O36" s="8">
        <v>51.963727778775365</v>
      </c>
      <c r="P36" s="8">
        <v>29.051880674448768</v>
      </c>
    </row>
    <row r="37" spans="1:16" x14ac:dyDescent="0.25">
      <c r="A37" s="1" t="s">
        <v>12</v>
      </c>
      <c r="B37" s="1" t="s">
        <v>13</v>
      </c>
      <c r="C37" s="1" t="s">
        <v>39</v>
      </c>
      <c r="D37">
        <v>499</v>
      </c>
      <c r="E37">
        <v>31.140845070422536</v>
      </c>
      <c r="G37" s="7" t="s">
        <v>31</v>
      </c>
      <c r="H37" s="8">
        <v>37.172615184944839</v>
      </c>
      <c r="I37" s="8">
        <v>36.39193381592554</v>
      </c>
      <c r="J37" s="8">
        <v>34.226114649681527</v>
      </c>
      <c r="K37" s="8">
        <v>31.183159188690841</v>
      </c>
      <c r="L37" s="8">
        <v>36.844765342960287</v>
      </c>
      <c r="M37" s="8">
        <v>33.469194312796212</v>
      </c>
      <c r="N37" s="8">
        <v>61.685402684563755</v>
      </c>
      <c r="O37" s="8">
        <v>49.732226258432796</v>
      </c>
      <c r="P37" s="8">
        <v>29.43334692213616</v>
      </c>
    </row>
    <row r="38" spans="1:16" x14ac:dyDescent="0.25">
      <c r="A38" s="1" t="s">
        <v>14</v>
      </c>
      <c r="B38" s="1" t="s">
        <v>15</v>
      </c>
      <c r="C38" s="1" t="s">
        <v>39</v>
      </c>
      <c r="D38">
        <v>1494</v>
      </c>
      <c r="E38">
        <v>37.905432595573444</v>
      </c>
      <c r="G38" s="7" t="s">
        <v>33</v>
      </c>
      <c r="H38" s="8">
        <v>30.391759319816874</v>
      </c>
      <c r="I38" s="8">
        <v>30.402122641509433</v>
      </c>
      <c r="J38" s="8">
        <v>36.552517985611509</v>
      </c>
      <c r="K38" s="8">
        <v>29.95770539620807</v>
      </c>
      <c r="L38" s="8">
        <v>31.503703703703703</v>
      </c>
      <c r="M38" s="8">
        <v>30.508474576271187</v>
      </c>
      <c r="N38" s="8">
        <v>63.783237566871406</v>
      </c>
      <c r="O38" s="8">
        <v>46.821229050279328</v>
      </c>
      <c r="P38" s="8">
        <v>26.219473264166002</v>
      </c>
    </row>
    <row r="39" spans="1:16" x14ac:dyDescent="0.25">
      <c r="A39" s="1" t="s">
        <v>16</v>
      </c>
      <c r="B39" s="1" t="s">
        <v>17</v>
      </c>
      <c r="C39" s="1" t="s">
        <v>39</v>
      </c>
      <c r="D39">
        <v>980</v>
      </c>
      <c r="E39">
        <v>42.639427987742593</v>
      </c>
      <c r="G39" s="7" t="s">
        <v>35</v>
      </c>
      <c r="H39" s="8">
        <v>32.222591362126245</v>
      </c>
      <c r="I39" s="8">
        <v>32.81299840510367</v>
      </c>
      <c r="J39" s="8">
        <v>35.278466741826378</v>
      </c>
      <c r="K39" s="8">
        <v>32.148541114058354</v>
      </c>
      <c r="L39" s="8">
        <v>36.449413079932924</v>
      </c>
      <c r="M39" s="8">
        <v>39.165605095541402</v>
      </c>
      <c r="N39" s="8">
        <v>64.254561188432973</v>
      </c>
      <c r="O39" s="8">
        <v>52.647596344854989</v>
      </c>
      <c r="P39" s="8">
        <v>28.58402029169309</v>
      </c>
    </row>
    <row r="40" spans="1:16" x14ac:dyDescent="0.25">
      <c r="A40" s="1" t="s">
        <v>18</v>
      </c>
      <c r="B40" s="1" t="s">
        <v>19</v>
      </c>
      <c r="C40" s="1" t="s">
        <v>39</v>
      </c>
      <c r="D40">
        <v>3493</v>
      </c>
      <c r="E40">
        <v>44.737114886265474</v>
      </c>
      <c r="G40" s="7" t="s">
        <v>37</v>
      </c>
      <c r="H40" s="8">
        <v>32.845253576072821</v>
      </c>
      <c r="I40" s="8">
        <v>33.537825059101657</v>
      </c>
      <c r="J40" s="8">
        <v>39.14453125</v>
      </c>
      <c r="K40" s="8">
        <v>30.478142076502731</v>
      </c>
      <c r="L40" s="8">
        <v>34.545454545454547</v>
      </c>
      <c r="M40" s="8">
        <v>35.512915129151288</v>
      </c>
      <c r="N40" s="8">
        <v>65.76413743736579</v>
      </c>
      <c r="O40" s="8">
        <v>54.570820021299255</v>
      </c>
      <c r="P40" s="8">
        <v>27.855581947743467</v>
      </c>
    </row>
    <row r="41" spans="1:16" x14ac:dyDescent="0.25">
      <c r="A41" s="1" t="s">
        <v>20</v>
      </c>
      <c r="B41" s="1" t="s">
        <v>21</v>
      </c>
      <c r="C41" s="1" t="s">
        <v>39</v>
      </c>
      <c r="D41">
        <v>498</v>
      </c>
      <c r="E41">
        <v>27.720883534136547</v>
      </c>
    </row>
    <row r="42" spans="1:16" x14ac:dyDescent="0.25">
      <c r="A42" s="1" t="s">
        <v>22</v>
      </c>
      <c r="B42" s="1" t="s">
        <v>23</v>
      </c>
      <c r="C42" s="1" t="s">
        <v>39</v>
      </c>
      <c r="D42">
        <v>1232</v>
      </c>
      <c r="E42">
        <v>34.347154471544712</v>
      </c>
    </row>
    <row r="43" spans="1:16" x14ac:dyDescent="0.25">
      <c r="A43" s="1" t="s">
        <v>24</v>
      </c>
      <c r="B43" s="1" t="s">
        <v>25</v>
      </c>
      <c r="C43" s="1" t="s">
        <v>39</v>
      </c>
      <c r="D43">
        <v>787</v>
      </c>
      <c r="E43">
        <v>35.828025477707008</v>
      </c>
    </row>
    <row r="44" spans="1:16" x14ac:dyDescent="0.25">
      <c r="A44" s="1" t="s">
        <v>26</v>
      </c>
      <c r="B44" s="1" t="s">
        <v>27</v>
      </c>
      <c r="C44" s="1" t="s">
        <v>39</v>
      </c>
      <c r="D44">
        <v>1288</v>
      </c>
      <c r="E44">
        <v>38.153967007069916</v>
      </c>
    </row>
    <row r="45" spans="1:16" x14ac:dyDescent="0.25">
      <c r="A45" s="1" t="s">
        <v>28</v>
      </c>
      <c r="B45" s="1" t="s">
        <v>29</v>
      </c>
      <c r="C45" s="1" t="s">
        <v>39</v>
      </c>
      <c r="D45">
        <v>1550</v>
      </c>
      <c r="E45">
        <v>35.553260167850226</v>
      </c>
    </row>
    <row r="46" spans="1:16" x14ac:dyDescent="0.25">
      <c r="A46" s="1" t="s">
        <v>30</v>
      </c>
      <c r="B46" s="1" t="s">
        <v>31</v>
      </c>
      <c r="C46" s="1" t="s">
        <v>39</v>
      </c>
      <c r="D46">
        <v>630</v>
      </c>
      <c r="E46">
        <v>34.226114649681527</v>
      </c>
    </row>
    <row r="47" spans="1:16" x14ac:dyDescent="0.25">
      <c r="A47" s="1" t="s">
        <v>32</v>
      </c>
      <c r="B47" s="1" t="s">
        <v>33</v>
      </c>
      <c r="C47" s="1" t="s">
        <v>39</v>
      </c>
      <c r="D47">
        <v>695</v>
      </c>
      <c r="E47">
        <v>36.552517985611509</v>
      </c>
    </row>
    <row r="48" spans="1:16" x14ac:dyDescent="0.25">
      <c r="A48" s="1" t="s">
        <v>34</v>
      </c>
      <c r="B48" s="1" t="s">
        <v>35</v>
      </c>
      <c r="C48" s="1" t="s">
        <v>39</v>
      </c>
      <c r="D48">
        <v>1778</v>
      </c>
      <c r="E48">
        <v>35.278466741826378</v>
      </c>
    </row>
    <row r="49" spans="1:5" x14ac:dyDescent="0.25">
      <c r="A49" s="1" t="s">
        <v>36</v>
      </c>
      <c r="B49" s="1" t="s">
        <v>37</v>
      </c>
      <c r="C49" s="1" t="s">
        <v>39</v>
      </c>
      <c r="D49">
        <v>513</v>
      </c>
      <c r="E49">
        <v>39.14453125</v>
      </c>
    </row>
    <row r="50" spans="1:5" x14ac:dyDescent="0.25">
      <c r="A50" s="1" t="s">
        <v>5</v>
      </c>
      <c r="B50" s="1" t="s">
        <v>6</v>
      </c>
      <c r="C50" s="1" t="s">
        <v>40</v>
      </c>
      <c r="D50">
        <v>3255</v>
      </c>
      <c r="E50">
        <v>30.574022776238841</v>
      </c>
    </row>
    <row r="51" spans="1:5" x14ac:dyDescent="0.25">
      <c r="A51" s="1" t="s">
        <v>8</v>
      </c>
      <c r="B51" s="1" t="s">
        <v>9</v>
      </c>
      <c r="C51" s="1" t="s">
        <v>40</v>
      </c>
      <c r="D51">
        <v>2552</v>
      </c>
      <c r="E51">
        <v>30.841319717203458</v>
      </c>
    </row>
    <row r="52" spans="1:5" x14ac:dyDescent="0.25">
      <c r="A52" s="1" t="s">
        <v>10</v>
      </c>
      <c r="B52" s="1" t="s">
        <v>11</v>
      </c>
      <c r="C52" s="1" t="s">
        <v>40</v>
      </c>
      <c r="D52">
        <v>3434</v>
      </c>
      <c r="E52">
        <v>31.20951269331777</v>
      </c>
    </row>
    <row r="53" spans="1:5" x14ac:dyDescent="0.25">
      <c r="A53" s="1" t="s">
        <v>12</v>
      </c>
      <c r="B53" s="1" t="s">
        <v>13</v>
      </c>
      <c r="C53" s="1" t="s">
        <v>40</v>
      </c>
      <c r="D53">
        <v>1329</v>
      </c>
      <c r="E53">
        <v>31.631221719457013</v>
      </c>
    </row>
    <row r="54" spans="1:5" x14ac:dyDescent="0.25">
      <c r="A54" s="1" t="s">
        <v>14</v>
      </c>
      <c r="B54" s="1" t="s">
        <v>15</v>
      </c>
      <c r="C54" s="1" t="s">
        <v>40</v>
      </c>
      <c r="D54">
        <v>3606</v>
      </c>
      <c r="E54">
        <v>34.817046085508053</v>
      </c>
    </row>
    <row r="55" spans="1:5" x14ac:dyDescent="0.25">
      <c r="A55" s="1" t="s">
        <v>16</v>
      </c>
      <c r="B55" s="1" t="s">
        <v>17</v>
      </c>
      <c r="C55" s="1" t="s">
        <v>40</v>
      </c>
      <c r="D55">
        <v>4564</v>
      </c>
      <c r="E55">
        <v>34.676980469607194</v>
      </c>
    </row>
    <row r="56" spans="1:5" x14ac:dyDescent="0.25">
      <c r="A56" s="1" t="s">
        <v>18</v>
      </c>
      <c r="B56" s="1" t="s">
        <v>19</v>
      </c>
      <c r="C56" s="1" t="s">
        <v>40</v>
      </c>
      <c r="D56">
        <v>8434</v>
      </c>
      <c r="E56">
        <v>38.571920246854972</v>
      </c>
    </row>
    <row r="57" spans="1:5" x14ac:dyDescent="0.25">
      <c r="A57" s="1" t="s">
        <v>20</v>
      </c>
      <c r="B57" s="1" t="s">
        <v>21</v>
      </c>
      <c r="C57" s="1" t="s">
        <v>40</v>
      </c>
      <c r="D57">
        <v>1212</v>
      </c>
      <c r="E57">
        <v>31.535153019023987</v>
      </c>
    </row>
    <row r="58" spans="1:5" x14ac:dyDescent="0.25">
      <c r="A58" s="1" t="s">
        <v>22</v>
      </c>
      <c r="B58" s="1" t="s">
        <v>23</v>
      </c>
      <c r="C58" s="1" t="s">
        <v>40</v>
      </c>
      <c r="D58">
        <v>3482</v>
      </c>
      <c r="E58">
        <v>30.911155836687751</v>
      </c>
    </row>
    <row r="59" spans="1:5" x14ac:dyDescent="0.25">
      <c r="A59" s="1" t="s">
        <v>24</v>
      </c>
      <c r="B59" s="1" t="s">
        <v>25</v>
      </c>
      <c r="C59" s="1" t="s">
        <v>40</v>
      </c>
      <c r="D59">
        <v>1510</v>
      </c>
      <c r="E59">
        <v>33.587806494367129</v>
      </c>
    </row>
    <row r="60" spans="1:5" x14ac:dyDescent="0.25">
      <c r="A60" s="1" t="s">
        <v>26</v>
      </c>
      <c r="B60" s="1" t="s">
        <v>27</v>
      </c>
      <c r="C60" s="1" t="s">
        <v>40</v>
      </c>
      <c r="D60">
        <v>3017</v>
      </c>
      <c r="E60">
        <v>34.14157527417747</v>
      </c>
    </row>
    <row r="61" spans="1:5" x14ac:dyDescent="0.25">
      <c r="A61" s="1" t="s">
        <v>28</v>
      </c>
      <c r="B61" s="1" t="s">
        <v>29</v>
      </c>
      <c r="C61" s="1" t="s">
        <v>40</v>
      </c>
      <c r="D61">
        <v>4728</v>
      </c>
      <c r="E61">
        <v>34.27586938083121</v>
      </c>
    </row>
    <row r="62" spans="1:5" x14ac:dyDescent="0.25">
      <c r="A62" s="1" t="s">
        <v>30</v>
      </c>
      <c r="B62" s="1" t="s">
        <v>31</v>
      </c>
      <c r="C62" s="1" t="s">
        <v>40</v>
      </c>
      <c r="D62">
        <v>1629</v>
      </c>
      <c r="E62">
        <v>31.183159188690841</v>
      </c>
    </row>
    <row r="63" spans="1:5" x14ac:dyDescent="0.25">
      <c r="A63" s="1" t="s">
        <v>32</v>
      </c>
      <c r="B63" s="1" t="s">
        <v>33</v>
      </c>
      <c r="C63" s="1" t="s">
        <v>40</v>
      </c>
      <c r="D63">
        <v>2061</v>
      </c>
      <c r="E63">
        <v>29.95770539620807</v>
      </c>
    </row>
    <row r="64" spans="1:5" x14ac:dyDescent="0.25">
      <c r="A64" s="1" t="s">
        <v>34</v>
      </c>
      <c r="B64" s="1" t="s">
        <v>35</v>
      </c>
      <c r="C64" s="1" t="s">
        <v>40</v>
      </c>
      <c r="D64">
        <v>6055</v>
      </c>
      <c r="E64">
        <v>32.148541114058354</v>
      </c>
    </row>
    <row r="65" spans="1:5" x14ac:dyDescent="0.25">
      <c r="A65" s="1" t="s">
        <v>36</v>
      </c>
      <c r="B65" s="1" t="s">
        <v>37</v>
      </c>
      <c r="C65" s="1" t="s">
        <v>40</v>
      </c>
      <c r="D65">
        <v>1832</v>
      </c>
      <c r="E65">
        <v>30.478142076502731</v>
      </c>
    </row>
    <row r="66" spans="1:5" x14ac:dyDescent="0.25">
      <c r="A66" s="1" t="s">
        <v>5</v>
      </c>
      <c r="B66" s="1" t="s">
        <v>6</v>
      </c>
      <c r="C66" s="1" t="s">
        <v>41</v>
      </c>
      <c r="D66">
        <v>1302</v>
      </c>
      <c r="E66">
        <v>33.91993841416474</v>
      </c>
    </row>
    <row r="67" spans="1:5" x14ac:dyDescent="0.25">
      <c r="A67" s="1" t="s">
        <v>8</v>
      </c>
      <c r="B67" s="1" t="s">
        <v>9</v>
      </c>
      <c r="C67" s="1" t="s">
        <v>41</v>
      </c>
      <c r="D67">
        <v>931</v>
      </c>
      <c r="E67">
        <v>35.648706896551722</v>
      </c>
    </row>
    <row r="68" spans="1:5" x14ac:dyDescent="0.25">
      <c r="A68" s="1" t="s">
        <v>10</v>
      </c>
      <c r="B68" s="1" t="s">
        <v>11</v>
      </c>
      <c r="C68" s="1" t="s">
        <v>41</v>
      </c>
      <c r="D68">
        <v>872</v>
      </c>
      <c r="E68">
        <v>35.110599078341011</v>
      </c>
    </row>
    <row r="69" spans="1:5" x14ac:dyDescent="0.25">
      <c r="A69" s="1" t="s">
        <v>12</v>
      </c>
      <c r="B69" s="1" t="s">
        <v>13</v>
      </c>
      <c r="C69" s="1" t="s">
        <v>41</v>
      </c>
      <c r="D69">
        <v>421</v>
      </c>
      <c r="E69">
        <v>31.971428571428572</v>
      </c>
    </row>
    <row r="70" spans="1:5" x14ac:dyDescent="0.25">
      <c r="A70" s="1" t="s">
        <v>14</v>
      </c>
      <c r="B70" s="1" t="s">
        <v>15</v>
      </c>
      <c r="C70" s="1" t="s">
        <v>41</v>
      </c>
      <c r="D70">
        <v>973</v>
      </c>
      <c r="E70">
        <v>36.406185567010311</v>
      </c>
    </row>
    <row r="71" spans="1:5" x14ac:dyDescent="0.25">
      <c r="A71" s="1" t="s">
        <v>16</v>
      </c>
      <c r="B71" s="1" t="s">
        <v>17</v>
      </c>
      <c r="C71" s="1" t="s">
        <v>41</v>
      </c>
      <c r="D71">
        <v>1456</v>
      </c>
      <c r="E71">
        <v>42.686938493434695</v>
      </c>
    </row>
    <row r="72" spans="1:5" x14ac:dyDescent="0.25">
      <c r="A72" s="1" t="s">
        <v>18</v>
      </c>
      <c r="B72" s="1" t="s">
        <v>19</v>
      </c>
      <c r="C72" s="1" t="s">
        <v>41</v>
      </c>
      <c r="D72">
        <v>3290</v>
      </c>
      <c r="E72">
        <v>40.270484313128236</v>
      </c>
    </row>
    <row r="73" spans="1:5" x14ac:dyDescent="0.25">
      <c r="A73" s="1" t="s">
        <v>20</v>
      </c>
      <c r="B73" s="1" t="s">
        <v>21</v>
      </c>
      <c r="C73" s="1" t="s">
        <v>41</v>
      </c>
      <c r="D73">
        <v>357</v>
      </c>
      <c r="E73">
        <v>32.443820224719104</v>
      </c>
    </row>
    <row r="74" spans="1:5" x14ac:dyDescent="0.25">
      <c r="A74" s="1" t="s">
        <v>22</v>
      </c>
      <c r="B74" s="1" t="s">
        <v>23</v>
      </c>
      <c r="C74" s="1" t="s">
        <v>41</v>
      </c>
      <c r="D74">
        <v>934</v>
      </c>
      <c r="E74">
        <v>35.207303974221269</v>
      </c>
    </row>
    <row r="75" spans="1:5" x14ac:dyDescent="0.25">
      <c r="A75" s="1" t="s">
        <v>24</v>
      </c>
      <c r="B75" s="1" t="s">
        <v>25</v>
      </c>
      <c r="C75" s="1" t="s">
        <v>41</v>
      </c>
      <c r="D75">
        <v>464</v>
      </c>
      <c r="E75">
        <v>36.814655172413794</v>
      </c>
    </row>
    <row r="76" spans="1:5" x14ac:dyDescent="0.25">
      <c r="A76" s="1" t="s">
        <v>26</v>
      </c>
      <c r="B76" s="1" t="s">
        <v>27</v>
      </c>
      <c r="C76" s="1" t="s">
        <v>41</v>
      </c>
      <c r="D76">
        <v>1013</v>
      </c>
      <c r="E76">
        <v>33.126984126984127</v>
      </c>
    </row>
    <row r="77" spans="1:5" x14ac:dyDescent="0.25">
      <c r="A77" s="1" t="s">
        <v>28</v>
      </c>
      <c r="B77" s="1" t="s">
        <v>29</v>
      </c>
      <c r="C77" s="1" t="s">
        <v>41</v>
      </c>
      <c r="D77">
        <v>1721</v>
      </c>
      <c r="E77">
        <v>35.159673659673658</v>
      </c>
    </row>
    <row r="78" spans="1:5" x14ac:dyDescent="0.25">
      <c r="A78" s="1" t="s">
        <v>30</v>
      </c>
      <c r="B78" s="1" t="s">
        <v>31</v>
      </c>
      <c r="C78" s="1" t="s">
        <v>41</v>
      </c>
      <c r="D78">
        <v>558</v>
      </c>
      <c r="E78">
        <v>36.844765342960287</v>
      </c>
    </row>
    <row r="79" spans="1:5" x14ac:dyDescent="0.25">
      <c r="A79" s="1" t="s">
        <v>32</v>
      </c>
      <c r="B79" s="1" t="s">
        <v>33</v>
      </c>
      <c r="C79" s="1" t="s">
        <v>41</v>
      </c>
      <c r="D79">
        <v>540</v>
      </c>
      <c r="E79">
        <v>31.503703703703703</v>
      </c>
    </row>
    <row r="80" spans="1:5" x14ac:dyDescent="0.25">
      <c r="A80" s="1" t="s">
        <v>34</v>
      </c>
      <c r="B80" s="1" t="s">
        <v>35</v>
      </c>
      <c r="C80" s="1" t="s">
        <v>41</v>
      </c>
      <c r="D80">
        <v>1799</v>
      </c>
      <c r="E80">
        <v>36.449413079932924</v>
      </c>
    </row>
    <row r="81" spans="1:5" x14ac:dyDescent="0.25">
      <c r="A81" s="1" t="s">
        <v>36</v>
      </c>
      <c r="B81" s="1" t="s">
        <v>37</v>
      </c>
      <c r="C81" s="1" t="s">
        <v>41</v>
      </c>
      <c r="D81">
        <v>652</v>
      </c>
      <c r="E81">
        <v>34.545454545454547</v>
      </c>
    </row>
    <row r="82" spans="1:5" x14ac:dyDescent="0.25">
      <c r="A82" s="1" t="s">
        <v>5</v>
      </c>
      <c r="B82" s="1" t="s">
        <v>6</v>
      </c>
      <c r="C82" s="1" t="s">
        <v>42</v>
      </c>
      <c r="D82">
        <v>725</v>
      </c>
      <c r="E82">
        <v>39.490304709141277</v>
      </c>
    </row>
    <row r="83" spans="1:5" x14ac:dyDescent="0.25">
      <c r="A83" s="1" t="s">
        <v>8</v>
      </c>
      <c r="B83" s="1" t="s">
        <v>9</v>
      </c>
      <c r="C83" s="1" t="s">
        <v>42</v>
      </c>
      <c r="D83">
        <v>489</v>
      </c>
      <c r="E83">
        <v>41.051334702258728</v>
      </c>
    </row>
    <row r="84" spans="1:5" x14ac:dyDescent="0.25">
      <c r="A84" s="1" t="s">
        <v>10</v>
      </c>
      <c r="B84" s="1" t="s">
        <v>11</v>
      </c>
      <c r="C84" s="1" t="s">
        <v>42</v>
      </c>
      <c r="D84">
        <v>491</v>
      </c>
      <c r="E84">
        <v>33.742331288343557</v>
      </c>
    </row>
    <row r="85" spans="1:5" x14ac:dyDescent="0.25">
      <c r="A85" s="1" t="s">
        <v>12</v>
      </c>
      <c r="B85" s="1" t="s">
        <v>13</v>
      </c>
      <c r="C85" s="1" t="s">
        <v>42</v>
      </c>
      <c r="D85">
        <v>157</v>
      </c>
      <c r="E85">
        <v>33.371794871794869</v>
      </c>
    </row>
    <row r="86" spans="1:5" x14ac:dyDescent="0.25">
      <c r="A86" s="1" t="s">
        <v>14</v>
      </c>
      <c r="B86" s="1" t="s">
        <v>15</v>
      </c>
      <c r="C86" s="1" t="s">
        <v>42</v>
      </c>
      <c r="D86">
        <v>506</v>
      </c>
      <c r="E86">
        <v>33.134920634920633</v>
      </c>
    </row>
    <row r="87" spans="1:5" x14ac:dyDescent="0.25">
      <c r="A87" s="1" t="s">
        <v>16</v>
      </c>
      <c r="B87" s="1" t="s">
        <v>17</v>
      </c>
      <c r="C87" s="1" t="s">
        <v>42</v>
      </c>
      <c r="D87">
        <v>681</v>
      </c>
      <c r="E87">
        <v>44.5</v>
      </c>
    </row>
    <row r="88" spans="1:5" x14ac:dyDescent="0.25">
      <c r="A88" s="1" t="s">
        <v>18</v>
      </c>
      <c r="B88" s="1" t="s">
        <v>19</v>
      </c>
      <c r="C88" s="1" t="s">
        <v>42</v>
      </c>
      <c r="D88">
        <v>1461</v>
      </c>
      <c r="E88">
        <v>40.65017182130584</v>
      </c>
    </row>
    <row r="89" spans="1:5" x14ac:dyDescent="0.25">
      <c r="A89" s="1" t="s">
        <v>20</v>
      </c>
      <c r="B89" s="1" t="s">
        <v>21</v>
      </c>
      <c r="C89" s="1" t="s">
        <v>42</v>
      </c>
      <c r="D89">
        <v>213</v>
      </c>
      <c r="E89">
        <v>33.821596244131456</v>
      </c>
    </row>
    <row r="90" spans="1:5" x14ac:dyDescent="0.25">
      <c r="A90" s="1" t="s">
        <v>22</v>
      </c>
      <c r="B90" s="1" t="s">
        <v>23</v>
      </c>
      <c r="C90" s="1" t="s">
        <v>42</v>
      </c>
      <c r="D90">
        <v>595</v>
      </c>
      <c r="E90">
        <v>31.64406779661017</v>
      </c>
    </row>
    <row r="91" spans="1:5" x14ac:dyDescent="0.25">
      <c r="A91" s="1" t="s">
        <v>24</v>
      </c>
      <c r="B91" s="1" t="s">
        <v>25</v>
      </c>
      <c r="C91" s="1" t="s">
        <v>42</v>
      </c>
      <c r="D91">
        <v>313</v>
      </c>
      <c r="E91">
        <v>43.424920127795524</v>
      </c>
    </row>
    <row r="92" spans="1:5" x14ac:dyDescent="0.25">
      <c r="A92" s="1" t="s">
        <v>26</v>
      </c>
      <c r="B92" s="1" t="s">
        <v>27</v>
      </c>
      <c r="C92" s="1" t="s">
        <v>42</v>
      </c>
      <c r="D92">
        <v>654</v>
      </c>
      <c r="E92">
        <v>38.311728395061728</v>
      </c>
    </row>
    <row r="93" spans="1:5" x14ac:dyDescent="0.25">
      <c r="A93" s="1" t="s">
        <v>28</v>
      </c>
      <c r="B93" s="1" t="s">
        <v>29</v>
      </c>
      <c r="C93" s="1" t="s">
        <v>42</v>
      </c>
      <c r="D93">
        <v>866</v>
      </c>
      <c r="E93">
        <v>37.454756380510439</v>
      </c>
    </row>
    <row r="94" spans="1:5" x14ac:dyDescent="0.25">
      <c r="A94" s="1" t="s">
        <v>30</v>
      </c>
      <c r="B94" s="1" t="s">
        <v>31</v>
      </c>
      <c r="C94" s="1" t="s">
        <v>42</v>
      </c>
      <c r="D94">
        <v>211</v>
      </c>
      <c r="E94">
        <v>33.469194312796212</v>
      </c>
    </row>
    <row r="95" spans="1:5" x14ac:dyDescent="0.25">
      <c r="A95" s="1" t="s">
        <v>32</v>
      </c>
      <c r="B95" s="1" t="s">
        <v>33</v>
      </c>
      <c r="C95" s="1" t="s">
        <v>42</v>
      </c>
      <c r="D95">
        <v>297</v>
      </c>
      <c r="E95">
        <v>30.508474576271187</v>
      </c>
    </row>
    <row r="96" spans="1:5" x14ac:dyDescent="0.25">
      <c r="A96" s="1" t="s">
        <v>34</v>
      </c>
      <c r="B96" s="1" t="s">
        <v>35</v>
      </c>
      <c r="C96" s="1" t="s">
        <v>42</v>
      </c>
      <c r="D96">
        <v>946</v>
      </c>
      <c r="E96">
        <v>39.165605095541402</v>
      </c>
    </row>
    <row r="97" spans="1:5" x14ac:dyDescent="0.25">
      <c r="A97" s="1" t="s">
        <v>36</v>
      </c>
      <c r="B97" s="1" t="s">
        <v>37</v>
      </c>
      <c r="C97" s="1" t="s">
        <v>42</v>
      </c>
      <c r="D97">
        <v>273</v>
      </c>
      <c r="E97">
        <v>35.512915129151288</v>
      </c>
    </row>
    <row r="98" spans="1:5" x14ac:dyDescent="0.25">
      <c r="A98" s="1" t="s">
        <v>5</v>
      </c>
      <c r="B98" s="1" t="s">
        <v>6</v>
      </c>
      <c r="C98" s="1" t="s">
        <v>43</v>
      </c>
      <c r="D98">
        <v>10394</v>
      </c>
      <c r="E98">
        <v>65.596486147311523</v>
      </c>
    </row>
    <row r="99" spans="1:5" x14ac:dyDescent="0.25">
      <c r="A99" s="1" t="s">
        <v>8</v>
      </c>
      <c r="B99" s="1" t="s">
        <v>9</v>
      </c>
      <c r="C99" s="1" t="s">
        <v>43</v>
      </c>
      <c r="D99">
        <v>7025</v>
      </c>
      <c r="E99">
        <v>65.027976020553808</v>
      </c>
    </row>
    <row r="100" spans="1:5" x14ac:dyDescent="0.25">
      <c r="A100" s="1" t="s">
        <v>10</v>
      </c>
      <c r="B100" s="1" t="s">
        <v>11</v>
      </c>
      <c r="C100" s="1" t="s">
        <v>43</v>
      </c>
      <c r="D100">
        <v>8692</v>
      </c>
      <c r="E100">
        <v>61.289042675893889</v>
      </c>
    </row>
    <row r="101" spans="1:5" x14ac:dyDescent="0.25">
      <c r="A101" s="1" t="s">
        <v>12</v>
      </c>
      <c r="B101" s="1" t="s">
        <v>13</v>
      </c>
      <c r="C101" s="1" t="s">
        <v>43</v>
      </c>
      <c r="D101">
        <v>3210</v>
      </c>
      <c r="E101">
        <v>64.599687987519502</v>
      </c>
    </row>
    <row r="102" spans="1:5" x14ac:dyDescent="0.25">
      <c r="A102" s="1" t="s">
        <v>14</v>
      </c>
      <c r="B102" s="1" t="s">
        <v>15</v>
      </c>
      <c r="C102" s="1" t="s">
        <v>43</v>
      </c>
      <c r="D102">
        <v>10516</v>
      </c>
      <c r="E102">
        <v>62.885183420676512</v>
      </c>
    </row>
    <row r="103" spans="1:5" x14ac:dyDescent="0.25">
      <c r="A103" s="1" t="s">
        <v>16</v>
      </c>
      <c r="B103" s="1" t="s">
        <v>17</v>
      </c>
      <c r="C103" s="1" t="s">
        <v>43</v>
      </c>
      <c r="D103">
        <v>16229</v>
      </c>
      <c r="E103">
        <v>64.327816205533594</v>
      </c>
    </row>
    <row r="104" spans="1:5" x14ac:dyDescent="0.25">
      <c r="A104" s="1" t="s">
        <v>18</v>
      </c>
      <c r="B104" s="1" t="s">
        <v>19</v>
      </c>
      <c r="C104" s="1" t="s">
        <v>43</v>
      </c>
      <c r="D104">
        <v>26853</v>
      </c>
      <c r="E104">
        <v>68.796654469419764</v>
      </c>
    </row>
    <row r="105" spans="1:5" x14ac:dyDescent="0.25">
      <c r="A105" s="1" t="s">
        <v>20</v>
      </c>
      <c r="B105" s="1" t="s">
        <v>21</v>
      </c>
      <c r="C105" s="1" t="s">
        <v>43</v>
      </c>
      <c r="D105">
        <v>3277</v>
      </c>
      <c r="E105">
        <v>64.497859327217128</v>
      </c>
    </row>
    <row r="106" spans="1:5" x14ac:dyDescent="0.25">
      <c r="A106" s="1" t="s">
        <v>22</v>
      </c>
      <c r="B106" s="1" t="s">
        <v>23</v>
      </c>
      <c r="C106" s="1" t="s">
        <v>43</v>
      </c>
      <c r="D106">
        <v>9491</v>
      </c>
      <c r="E106">
        <v>60.812579147319546</v>
      </c>
    </row>
    <row r="107" spans="1:5" x14ac:dyDescent="0.25">
      <c r="A107" s="1" t="s">
        <v>24</v>
      </c>
      <c r="B107" s="1" t="s">
        <v>25</v>
      </c>
      <c r="C107" s="1" t="s">
        <v>43</v>
      </c>
      <c r="D107">
        <v>4668</v>
      </c>
      <c r="E107">
        <v>64.374517374517382</v>
      </c>
    </row>
    <row r="108" spans="1:5" x14ac:dyDescent="0.25">
      <c r="A108" s="1" t="s">
        <v>26</v>
      </c>
      <c r="B108" s="1" t="s">
        <v>27</v>
      </c>
      <c r="C108" s="1" t="s">
        <v>43</v>
      </c>
      <c r="D108">
        <v>10390</v>
      </c>
      <c r="E108">
        <v>67.020545963152315</v>
      </c>
    </row>
    <row r="109" spans="1:5" x14ac:dyDescent="0.25">
      <c r="A109" s="1" t="s">
        <v>28</v>
      </c>
      <c r="B109" s="1" t="s">
        <v>29</v>
      </c>
      <c r="C109" s="1" t="s">
        <v>43</v>
      </c>
      <c r="D109">
        <v>17704</v>
      </c>
      <c r="E109">
        <v>65.163298805682913</v>
      </c>
    </row>
    <row r="110" spans="1:5" x14ac:dyDescent="0.25">
      <c r="A110" s="1" t="s">
        <v>30</v>
      </c>
      <c r="B110" s="1" t="s">
        <v>31</v>
      </c>
      <c r="C110" s="1" t="s">
        <v>43</v>
      </c>
      <c r="D110">
        <v>4773</v>
      </c>
      <c r="E110">
        <v>61.685402684563755</v>
      </c>
    </row>
    <row r="111" spans="1:5" x14ac:dyDescent="0.25">
      <c r="A111" s="1" t="s">
        <v>32</v>
      </c>
      <c r="B111" s="1" t="s">
        <v>33</v>
      </c>
      <c r="C111" s="1" t="s">
        <v>43</v>
      </c>
      <c r="D111">
        <v>5056</v>
      </c>
      <c r="E111">
        <v>63.783237566871406</v>
      </c>
    </row>
    <row r="112" spans="1:5" x14ac:dyDescent="0.25">
      <c r="A112" s="1" t="s">
        <v>34</v>
      </c>
      <c r="B112" s="1" t="s">
        <v>35</v>
      </c>
      <c r="C112" s="1" t="s">
        <v>43</v>
      </c>
      <c r="D112">
        <v>13896</v>
      </c>
      <c r="E112">
        <v>64.254561188432973</v>
      </c>
    </row>
    <row r="113" spans="1:5" x14ac:dyDescent="0.25">
      <c r="A113" s="1" t="s">
        <v>36</v>
      </c>
      <c r="B113" s="1" t="s">
        <v>37</v>
      </c>
      <c r="C113" s="1" t="s">
        <v>43</v>
      </c>
      <c r="D113">
        <v>5606</v>
      </c>
      <c r="E113">
        <v>65.76413743736579</v>
      </c>
    </row>
    <row r="114" spans="1:5" x14ac:dyDescent="0.25">
      <c r="A114" s="1" t="s">
        <v>5</v>
      </c>
      <c r="B114" s="1" t="s">
        <v>6</v>
      </c>
      <c r="C114" s="1" t="s">
        <v>44</v>
      </c>
      <c r="D114">
        <v>4539</v>
      </c>
      <c r="E114">
        <v>49.95708913957089</v>
      </c>
    </row>
    <row r="115" spans="1:5" x14ac:dyDescent="0.25">
      <c r="A115" s="1" t="s">
        <v>8</v>
      </c>
      <c r="B115" s="1" t="s">
        <v>9</v>
      </c>
      <c r="C115" s="1" t="s">
        <v>44</v>
      </c>
      <c r="D115">
        <v>2305</v>
      </c>
      <c r="E115">
        <v>44.492374727668846</v>
      </c>
    </row>
    <row r="116" spans="1:5" x14ac:dyDescent="0.25">
      <c r="A116" s="1" t="s">
        <v>10</v>
      </c>
      <c r="B116" s="1" t="s">
        <v>11</v>
      </c>
      <c r="C116" s="1" t="s">
        <v>44</v>
      </c>
      <c r="D116">
        <v>2896</v>
      </c>
      <c r="E116">
        <v>46.14726264726265</v>
      </c>
    </row>
    <row r="117" spans="1:5" x14ac:dyDescent="0.25">
      <c r="A117" s="1" t="s">
        <v>12</v>
      </c>
      <c r="B117" s="1" t="s">
        <v>13</v>
      </c>
      <c r="C117" s="1" t="s">
        <v>44</v>
      </c>
      <c r="D117">
        <v>1076</v>
      </c>
      <c r="E117">
        <v>54.328996282527882</v>
      </c>
    </row>
    <row r="118" spans="1:5" x14ac:dyDescent="0.25">
      <c r="A118" s="1" t="s">
        <v>14</v>
      </c>
      <c r="B118" s="1" t="s">
        <v>15</v>
      </c>
      <c r="C118" s="1" t="s">
        <v>44</v>
      </c>
      <c r="D118">
        <v>3824</v>
      </c>
      <c r="E118">
        <v>41.912211740041926</v>
      </c>
    </row>
    <row r="119" spans="1:5" x14ac:dyDescent="0.25">
      <c r="A119" s="1" t="s">
        <v>16</v>
      </c>
      <c r="B119" s="1" t="s">
        <v>17</v>
      </c>
      <c r="C119" s="1" t="s">
        <v>44</v>
      </c>
      <c r="D119">
        <v>5871</v>
      </c>
      <c r="E119">
        <v>49.293926987376324</v>
      </c>
    </row>
    <row r="120" spans="1:5" x14ac:dyDescent="0.25">
      <c r="A120" s="1" t="s">
        <v>18</v>
      </c>
      <c r="B120" s="1" t="s">
        <v>19</v>
      </c>
      <c r="C120" s="1" t="s">
        <v>44</v>
      </c>
      <c r="D120">
        <v>10299</v>
      </c>
      <c r="E120">
        <v>51.768691588785046</v>
      </c>
    </row>
    <row r="121" spans="1:5" x14ac:dyDescent="0.25">
      <c r="A121" s="1" t="s">
        <v>20</v>
      </c>
      <c r="B121" s="1" t="s">
        <v>21</v>
      </c>
      <c r="C121" s="1" t="s">
        <v>44</v>
      </c>
      <c r="D121">
        <v>1316</v>
      </c>
      <c r="E121">
        <v>48.205814843152254</v>
      </c>
    </row>
    <row r="122" spans="1:5" x14ac:dyDescent="0.25">
      <c r="A122" s="1" t="s">
        <v>22</v>
      </c>
      <c r="B122" s="1" t="s">
        <v>23</v>
      </c>
      <c r="C122" s="1" t="s">
        <v>44</v>
      </c>
      <c r="D122">
        <v>3201</v>
      </c>
      <c r="E122">
        <v>44.626370184779205</v>
      </c>
    </row>
    <row r="123" spans="1:5" x14ac:dyDescent="0.25">
      <c r="A123" s="1" t="s">
        <v>24</v>
      </c>
      <c r="B123" s="1" t="s">
        <v>25</v>
      </c>
      <c r="C123" s="1" t="s">
        <v>44</v>
      </c>
      <c r="D123">
        <v>1671</v>
      </c>
      <c r="E123">
        <v>52.553624925104856</v>
      </c>
    </row>
    <row r="124" spans="1:5" x14ac:dyDescent="0.25">
      <c r="A124" s="1" t="s">
        <v>26</v>
      </c>
      <c r="B124" s="1" t="s">
        <v>27</v>
      </c>
      <c r="C124" s="1" t="s">
        <v>44</v>
      </c>
      <c r="D124">
        <v>3711</v>
      </c>
      <c r="E124">
        <v>43.111321264523099</v>
      </c>
    </row>
    <row r="125" spans="1:5" x14ac:dyDescent="0.25">
      <c r="A125" s="1" t="s">
        <v>28</v>
      </c>
      <c r="B125" s="1" t="s">
        <v>29</v>
      </c>
      <c r="C125" s="1" t="s">
        <v>44</v>
      </c>
      <c r="D125">
        <v>5584</v>
      </c>
      <c r="E125">
        <v>51.963727778775365</v>
      </c>
    </row>
    <row r="126" spans="1:5" x14ac:dyDescent="0.25">
      <c r="A126" s="1" t="s">
        <v>30</v>
      </c>
      <c r="B126" s="1" t="s">
        <v>31</v>
      </c>
      <c r="C126" s="1" t="s">
        <v>44</v>
      </c>
      <c r="D126">
        <v>1931</v>
      </c>
      <c r="E126">
        <v>49.732226258432796</v>
      </c>
    </row>
    <row r="127" spans="1:5" x14ac:dyDescent="0.25">
      <c r="A127" s="1" t="s">
        <v>32</v>
      </c>
      <c r="B127" s="1" t="s">
        <v>33</v>
      </c>
      <c r="C127" s="1" t="s">
        <v>44</v>
      </c>
      <c r="D127">
        <v>1798</v>
      </c>
      <c r="E127">
        <v>46.821229050279328</v>
      </c>
    </row>
    <row r="128" spans="1:5" x14ac:dyDescent="0.25">
      <c r="A128" s="1" t="s">
        <v>34</v>
      </c>
      <c r="B128" s="1" t="s">
        <v>35</v>
      </c>
      <c r="C128" s="1" t="s">
        <v>44</v>
      </c>
      <c r="D128">
        <v>5045</v>
      </c>
      <c r="E128">
        <v>52.647596344854989</v>
      </c>
    </row>
    <row r="129" spans="1:5" x14ac:dyDescent="0.25">
      <c r="A129" s="1" t="s">
        <v>36</v>
      </c>
      <c r="B129" s="1" t="s">
        <v>37</v>
      </c>
      <c r="C129" s="1" t="s">
        <v>44</v>
      </c>
      <c r="D129">
        <v>1884</v>
      </c>
      <c r="E129">
        <v>54.570820021299255</v>
      </c>
    </row>
    <row r="130" spans="1:5" x14ac:dyDescent="0.25">
      <c r="A130" s="1" t="s">
        <v>5</v>
      </c>
      <c r="B130" s="1" t="s">
        <v>6</v>
      </c>
      <c r="C130" s="1" t="s">
        <v>45</v>
      </c>
      <c r="D130">
        <v>5192</v>
      </c>
      <c r="E130">
        <v>28.071124855044452</v>
      </c>
    </row>
    <row r="131" spans="1:5" x14ac:dyDescent="0.25">
      <c r="A131" s="1" t="s">
        <v>8</v>
      </c>
      <c r="B131" s="1" t="s">
        <v>9</v>
      </c>
      <c r="C131" s="1" t="s">
        <v>45</v>
      </c>
      <c r="D131">
        <v>2963</v>
      </c>
      <c r="E131">
        <v>27.76546130449476</v>
      </c>
    </row>
    <row r="132" spans="1:5" x14ac:dyDescent="0.25">
      <c r="A132" s="1" t="s">
        <v>10</v>
      </c>
      <c r="B132" s="1" t="s">
        <v>11</v>
      </c>
      <c r="C132" s="1" t="s">
        <v>45</v>
      </c>
      <c r="D132">
        <v>4539</v>
      </c>
      <c r="E132">
        <v>31.203617913081843</v>
      </c>
    </row>
    <row r="133" spans="1:5" x14ac:dyDescent="0.25">
      <c r="A133" s="1" t="s">
        <v>12</v>
      </c>
      <c r="B133" s="1" t="s">
        <v>13</v>
      </c>
      <c r="C133" s="1" t="s">
        <v>45</v>
      </c>
      <c r="D133">
        <v>1438</v>
      </c>
      <c r="E133">
        <v>25.265505226480837</v>
      </c>
    </row>
    <row r="134" spans="1:5" x14ac:dyDescent="0.25">
      <c r="A134" s="1" t="s">
        <v>14</v>
      </c>
      <c r="B134" s="1" t="s">
        <v>15</v>
      </c>
      <c r="C134" s="1" t="s">
        <v>45</v>
      </c>
      <c r="D134">
        <v>5107</v>
      </c>
      <c r="E134">
        <v>32.374705420267084</v>
      </c>
    </row>
    <row r="135" spans="1:5" x14ac:dyDescent="0.25">
      <c r="A135" s="1" t="s">
        <v>16</v>
      </c>
      <c r="B135" s="1" t="s">
        <v>17</v>
      </c>
      <c r="C135" s="1" t="s">
        <v>45</v>
      </c>
      <c r="D135">
        <v>8105</v>
      </c>
      <c r="E135">
        <v>35.131295631728747</v>
      </c>
    </row>
    <row r="136" spans="1:5" x14ac:dyDescent="0.25">
      <c r="A136" s="1" t="s">
        <v>18</v>
      </c>
      <c r="B136" s="1" t="s">
        <v>19</v>
      </c>
      <c r="C136" s="1" t="s">
        <v>45</v>
      </c>
      <c r="D136">
        <v>12489</v>
      </c>
      <c r="E136">
        <v>36.801026957637994</v>
      </c>
    </row>
    <row r="137" spans="1:5" x14ac:dyDescent="0.25">
      <c r="A137" s="1" t="s">
        <v>20</v>
      </c>
      <c r="B137" s="1" t="s">
        <v>21</v>
      </c>
      <c r="C137" s="1" t="s">
        <v>45</v>
      </c>
      <c r="D137">
        <v>1690</v>
      </c>
      <c r="E137">
        <v>27.409252669039144</v>
      </c>
    </row>
    <row r="138" spans="1:5" x14ac:dyDescent="0.25">
      <c r="A138" s="1" t="s">
        <v>22</v>
      </c>
      <c r="B138" s="1" t="s">
        <v>23</v>
      </c>
      <c r="C138" s="1" t="s">
        <v>45</v>
      </c>
      <c r="D138">
        <v>5037</v>
      </c>
      <c r="E138">
        <v>30.842147117296221</v>
      </c>
    </row>
    <row r="139" spans="1:5" x14ac:dyDescent="0.25">
      <c r="A139" s="1" t="s">
        <v>24</v>
      </c>
      <c r="B139" s="1" t="s">
        <v>25</v>
      </c>
      <c r="C139" s="1" t="s">
        <v>45</v>
      </c>
      <c r="D139">
        <v>2498</v>
      </c>
      <c r="E139">
        <v>32.327855711422849</v>
      </c>
    </row>
    <row r="140" spans="1:5" x14ac:dyDescent="0.25">
      <c r="A140" s="1" t="s">
        <v>26</v>
      </c>
      <c r="B140" s="1" t="s">
        <v>27</v>
      </c>
      <c r="C140" s="1" t="s">
        <v>45</v>
      </c>
      <c r="D140">
        <v>4072</v>
      </c>
      <c r="E140">
        <v>31.667240954959389</v>
      </c>
    </row>
    <row r="141" spans="1:5" x14ac:dyDescent="0.25">
      <c r="A141" s="1" t="s">
        <v>28</v>
      </c>
      <c r="B141" s="1" t="s">
        <v>29</v>
      </c>
      <c r="C141" s="1" t="s">
        <v>45</v>
      </c>
      <c r="D141">
        <v>7721</v>
      </c>
      <c r="E141">
        <v>29.051880674448768</v>
      </c>
    </row>
    <row r="142" spans="1:5" x14ac:dyDescent="0.25">
      <c r="A142" s="1" t="s">
        <v>30</v>
      </c>
      <c r="B142" s="1" t="s">
        <v>31</v>
      </c>
      <c r="C142" s="1" t="s">
        <v>45</v>
      </c>
      <c r="D142">
        <v>2458</v>
      </c>
      <c r="E142">
        <v>29.43334692213616</v>
      </c>
    </row>
    <row r="143" spans="1:5" x14ac:dyDescent="0.25">
      <c r="A143" s="1" t="s">
        <v>32</v>
      </c>
      <c r="B143" s="1" t="s">
        <v>33</v>
      </c>
      <c r="C143" s="1" t="s">
        <v>45</v>
      </c>
      <c r="D143">
        <v>2507</v>
      </c>
      <c r="E143">
        <v>26.219473264166002</v>
      </c>
    </row>
    <row r="144" spans="1:5" x14ac:dyDescent="0.25">
      <c r="A144" s="1" t="s">
        <v>34</v>
      </c>
      <c r="B144" s="1" t="s">
        <v>35</v>
      </c>
      <c r="C144" s="1" t="s">
        <v>45</v>
      </c>
      <c r="D144">
        <v>6318</v>
      </c>
      <c r="E144">
        <v>28.58402029169309</v>
      </c>
    </row>
    <row r="145" spans="1:5" x14ac:dyDescent="0.25">
      <c r="A145" s="1" t="s">
        <v>36</v>
      </c>
      <c r="B145" s="1" t="s">
        <v>37</v>
      </c>
      <c r="C145" s="1" t="s">
        <v>45</v>
      </c>
      <c r="D145">
        <v>2112</v>
      </c>
      <c r="E145">
        <v>27.855581947743467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D5DD-5E1B-47DC-BA4C-E7734F49027A}">
  <dimension ref="A1:M38"/>
  <sheetViews>
    <sheetView workbookViewId="0">
      <selection activeCell="B2" sqref="B2"/>
    </sheetView>
  </sheetViews>
  <sheetFormatPr defaultRowHeight="15" x14ac:dyDescent="0.25"/>
  <cols>
    <col min="1" max="1" width="24.5703125" bestFit="1" customWidth="1"/>
    <col min="2" max="10" width="6" bestFit="1" customWidth="1"/>
    <col min="13" max="13" width="12.140625" bestFit="1" customWidth="1"/>
  </cols>
  <sheetData>
    <row r="1" spans="1:13" x14ac:dyDescent="0.25">
      <c r="A1" s="70" t="s">
        <v>49</v>
      </c>
      <c r="B1" s="71" t="s">
        <v>50</v>
      </c>
      <c r="C1" s="71"/>
      <c r="D1" s="71"/>
      <c r="E1" s="71"/>
      <c r="F1" s="71"/>
      <c r="G1" s="71"/>
      <c r="H1" s="71"/>
      <c r="I1" s="71"/>
      <c r="J1" s="71"/>
    </row>
    <row r="2" spans="1:13" x14ac:dyDescent="0.25">
      <c r="A2" s="70"/>
      <c r="B2" s="12" t="s">
        <v>51</v>
      </c>
      <c r="C2" s="13" t="s">
        <v>52</v>
      </c>
      <c r="D2" s="14" t="s">
        <v>53</v>
      </c>
      <c r="E2" s="13" t="s">
        <v>54</v>
      </c>
      <c r="F2" s="14" t="s">
        <v>55</v>
      </c>
      <c r="G2" s="13" t="s">
        <v>56</v>
      </c>
      <c r="H2" s="14" t="s">
        <v>57</v>
      </c>
      <c r="I2" s="13" t="s">
        <v>58</v>
      </c>
      <c r="J2" s="14" t="s">
        <v>59</v>
      </c>
      <c r="L2" s="19" t="s">
        <v>51</v>
      </c>
      <c r="M2" s="5" t="s">
        <v>60</v>
      </c>
    </row>
    <row r="3" spans="1:13" x14ac:dyDescent="0.25">
      <c r="A3" s="9" t="s">
        <v>6</v>
      </c>
      <c r="B3" s="10">
        <v>31.199735449735449</v>
      </c>
      <c r="C3" s="10">
        <v>31.370260663507111</v>
      </c>
      <c r="D3" s="10">
        <v>30.832575068243859</v>
      </c>
      <c r="E3" s="10">
        <v>30.574022776238841</v>
      </c>
      <c r="F3" s="10">
        <v>33.91993841416474</v>
      </c>
      <c r="G3" s="10">
        <v>39.490304709141277</v>
      </c>
      <c r="H3" s="10">
        <v>65.596486147311523</v>
      </c>
      <c r="I3" s="10">
        <v>49.95708913957089</v>
      </c>
      <c r="J3" s="10">
        <v>28.071124855044452</v>
      </c>
      <c r="L3" s="19" t="s">
        <v>52</v>
      </c>
      <c r="M3" s="5" t="s">
        <v>61</v>
      </c>
    </row>
    <row r="4" spans="1:13" x14ac:dyDescent="0.25">
      <c r="A4" s="11" t="s">
        <v>9</v>
      </c>
      <c r="B4" s="10">
        <v>30.285290377278507</v>
      </c>
      <c r="C4" s="10">
        <v>30.972720187061576</v>
      </c>
      <c r="D4" s="10">
        <v>36.447743467933492</v>
      </c>
      <c r="E4" s="10">
        <v>30.841319717203458</v>
      </c>
      <c r="F4" s="10">
        <v>35.648706896551722</v>
      </c>
      <c r="G4" s="10">
        <v>41.051334702258728</v>
      </c>
      <c r="H4" s="10">
        <v>65.027976020553808</v>
      </c>
      <c r="I4" s="10">
        <v>44.492374727668846</v>
      </c>
      <c r="J4" s="10">
        <v>27.76546130449476</v>
      </c>
      <c r="L4" s="19" t="s">
        <v>53</v>
      </c>
      <c r="M4" s="5" t="s">
        <v>62</v>
      </c>
    </row>
    <row r="5" spans="1:13" x14ac:dyDescent="0.25">
      <c r="A5" s="11" t="s">
        <v>11</v>
      </c>
      <c r="B5" s="10">
        <v>33.053291536050153</v>
      </c>
      <c r="C5" s="10">
        <v>36.906205923836389</v>
      </c>
      <c r="D5" s="10">
        <v>38.038678485092667</v>
      </c>
      <c r="E5" s="10">
        <v>31.20951269331777</v>
      </c>
      <c r="F5" s="10">
        <v>35.110599078341011</v>
      </c>
      <c r="G5" s="10">
        <v>33.742331288343557</v>
      </c>
      <c r="H5" s="10">
        <v>61.289042675893889</v>
      </c>
      <c r="I5" s="10">
        <v>46.14726264726265</v>
      </c>
      <c r="J5" s="10">
        <v>31.203617913081843</v>
      </c>
      <c r="L5" s="19" t="s">
        <v>54</v>
      </c>
      <c r="M5" s="5" t="s">
        <v>63</v>
      </c>
    </row>
    <row r="6" spans="1:13" x14ac:dyDescent="0.25">
      <c r="A6" s="11" t="s">
        <v>13</v>
      </c>
      <c r="B6" s="10">
        <v>31.978527607361965</v>
      </c>
      <c r="C6" s="10">
        <v>33.779245283018867</v>
      </c>
      <c r="D6" s="10">
        <v>31.140845070422536</v>
      </c>
      <c r="E6" s="10">
        <v>31.631221719457013</v>
      </c>
      <c r="F6" s="10">
        <v>31.971428571428572</v>
      </c>
      <c r="G6" s="10">
        <v>33.371794871794869</v>
      </c>
      <c r="H6" s="10">
        <v>64.599687987519502</v>
      </c>
      <c r="I6" s="10">
        <v>54.328996282527882</v>
      </c>
      <c r="J6" s="10">
        <v>25.265505226480837</v>
      </c>
      <c r="L6" s="19" t="s">
        <v>55</v>
      </c>
      <c r="M6" s="5" t="s">
        <v>64</v>
      </c>
    </row>
    <row r="7" spans="1:13" x14ac:dyDescent="0.25">
      <c r="A7" s="11" t="s">
        <v>15</v>
      </c>
      <c r="B7" s="10">
        <v>33.463123644251624</v>
      </c>
      <c r="C7" s="10">
        <v>32.778770949720673</v>
      </c>
      <c r="D7" s="10">
        <v>37.905432595573444</v>
      </c>
      <c r="E7" s="10">
        <v>34.817046085508053</v>
      </c>
      <c r="F7" s="10">
        <v>36.406185567010311</v>
      </c>
      <c r="G7" s="10">
        <v>33.134920634920633</v>
      </c>
      <c r="H7" s="10">
        <v>62.885183420676512</v>
      </c>
      <c r="I7" s="10">
        <v>41.912211740041926</v>
      </c>
      <c r="J7" s="10">
        <v>32.374705420267084</v>
      </c>
      <c r="L7" s="19" t="s">
        <v>56</v>
      </c>
      <c r="M7" s="5" t="s">
        <v>65</v>
      </c>
    </row>
    <row r="8" spans="1:13" x14ac:dyDescent="0.25">
      <c r="A8" s="11" t="s">
        <v>17</v>
      </c>
      <c r="B8" s="10">
        <v>35.004446524689911</v>
      </c>
      <c r="C8" s="10">
        <v>38.666246851385388</v>
      </c>
      <c r="D8" s="10">
        <v>42.639427987742593</v>
      </c>
      <c r="E8" s="10">
        <v>34.676980469607194</v>
      </c>
      <c r="F8" s="10">
        <v>42.686938493434695</v>
      </c>
      <c r="G8" s="10">
        <v>44.5</v>
      </c>
      <c r="H8" s="10">
        <v>64.327816205533594</v>
      </c>
      <c r="I8" s="10">
        <v>49.293926987376324</v>
      </c>
      <c r="J8" s="10">
        <v>35.131295631728747</v>
      </c>
      <c r="L8" s="19" t="s">
        <v>57</v>
      </c>
      <c r="M8" s="5" t="s">
        <v>66</v>
      </c>
    </row>
    <row r="9" spans="1:13" x14ac:dyDescent="0.25">
      <c r="A9" s="11" t="s">
        <v>19</v>
      </c>
      <c r="B9" s="10">
        <v>35.250747207802419</v>
      </c>
      <c r="C9" s="10">
        <v>37.48585999072786</v>
      </c>
      <c r="D9" s="10">
        <v>44.737114886265474</v>
      </c>
      <c r="E9" s="10">
        <v>38.571920246854972</v>
      </c>
      <c r="F9" s="10">
        <v>40.270484313128236</v>
      </c>
      <c r="G9" s="10">
        <v>40.65017182130584</v>
      </c>
      <c r="H9" s="10">
        <v>68.796654469419764</v>
      </c>
      <c r="I9" s="10">
        <v>51.768691588785046</v>
      </c>
      <c r="J9" s="10">
        <v>36.801026957637994</v>
      </c>
      <c r="L9" s="19" t="s">
        <v>58</v>
      </c>
      <c r="M9" s="5" t="s">
        <v>67</v>
      </c>
    </row>
    <row r="10" spans="1:13" x14ac:dyDescent="0.25">
      <c r="A10" s="11" t="s">
        <v>21</v>
      </c>
      <c r="B10" s="10">
        <v>32.250238777459408</v>
      </c>
      <c r="C10" s="10">
        <v>27.818018018018019</v>
      </c>
      <c r="D10" s="10">
        <v>27.720883534136547</v>
      </c>
      <c r="E10" s="10">
        <v>31.535153019023987</v>
      </c>
      <c r="F10" s="10">
        <v>32.443820224719104</v>
      </c>
      <c r="G10" s="10">
        <v>33.821596244131456</v>
      </c>
      <c r="H10" s="10">
        <v>64.497859327217128</v>
      </c>
      <c r="I10" s="10">
        <v>48.205814843152254</v>
      </c>
      <c r="J10" s="10">
        <v>27.409252669039144</v>
      </c>
      <c r="L10" s="19" t="s">
        <v>59</v>
      </c>
      <c r="M10" s="5" t="s">
        <v>68</v>
      </c>
    </row>
    <row r="11" spans="1:13" x14ac:dyDescent="0.25">
      <c r="A11" s="11" t="s">
        <v>23</v>
      </c>
      <c r="B11" s="10">
        <v>32.822824938358579</v>
      </c>
      <c r="C11" s="10">
        <v>35.50306748466258</v>
      </c>
      <c r="D11" s="10">
        <v>34.347154471544698</v>
      </c>
      <c r="E11" s="10">
        <v>30.911155836687751</v>
      </c>
      <c r="F11" s="10">
        <v>35.207303974221269</v>
      </c>
      <c r="G11" s="10">
        <v>31.64406779661017</v>
      </c>
      <c r="H11" s="10">
        <v>60.812579147319546</v>
      </c>
      <c r="I11" s="10">
        <v>44.626370184779205</v>
      </c>
      <c r="J11" s="10">
        <v>30.842147117296221</v>
      </c>
    </row>
    <row r="12" spans="1:13" x14ac:dyDescent="0.25">
      <c r="A12" s="11" t="s">
        <v>25</v>
      </c>
      <c r="B12" s="10">
        <v>35.12900820283371</v>
      </c>
      <c r="C12" s="10">
        <v>42.039145907473312</v>
      </c>
      <c r="D12" s="10">
        <v>35.828025477707008</v>
      </c>
      <c r="E12" s="10">
        <v>33.587806494367129</v>
      </c>
      <c r="F12" s="10">
        <v>36.814655172413794</v>
      </c>
      <c r="G12" s="10">
        <v>43.424920127795524</v>
      </c>
      <c r="H12" s="10">
        <v>64.374517374517382</v>
      </c>
      <c r="I12" s="10">
        <v>52.553624925104856</v>
      </c>
      <c r="J12" s="10">
        <v>32.327855711422849</v>
      </c>
    </row>
    <row r="13" spans="1:13" x14ac:dyDescent="0.25">
      <c r="A13" s="11" t="s">
        <v>27</v>
      </c>
      <c r="B13" s="10">
        <v>32.869978401727863</v>
      </c>
      <c r="C13" s="10">
        <v>36.414007782101166</v>
      </c>
      <c r="D13" s="10">
        <v>38.153967007069916</v>
      </c>
      <c r="E13" s="10">
        <v>34.14157527417747</v>
      </c>
      <c r="F13" s="10">
        <v>33.126984126984127</v>
      </c>
      <c r="G13" s="10">
        <v>38.311728395061728</v>
      </c>
      <c r="H13" s="10">
        <v>67.020545963152315</v>
      </c>
      <c r="I13" s="10">
        <v>43.111321264523099</v>
      </c>
      <c r="J13" s="10">
        <v>31.667240954959389</v>
      </c>
    </row>
    <row r="14" spans="1:13" x14ac:dyDescent="0.25">
      <c r="A14" s="11" t="s">
        <v>29</v>
      </c>
      <c r="B14" s="10">
        <v>32.666944213155702</v>
      </c>
      <c r="C14" s="10">
        <v>34.380934579439256</v>
      </c>
      <c r="D14" s="10">
        <v>35.553260167850226</v>
      </c>
      <c r="E14" s="10">
        <v>34.27586938083121</v>
      </c>
      <c r="F14" s="10">
        <v>35.159673659673658</v>
      </c>
      <c r="G14" s="10">
        <v>37.454756380510439</v>
      </c>
      <c r="H14" s="10">
        <v>65.163298805682913</v>
      </c>
      <c r="I14" s="10">
        <v>51.963727778775365</v>
      </c>
      <c r="J14" s="10">
        <v>29.051880674448768</v>
      </c>
    </row>
    <row r="15" spans="1:13" x14ac:dyDescent="0.25">
      <c r="A15" s="11" t="s">
        <v>31</v>
      </c>
      <c r="B15" s="10">
        <v>37.172615184944839</v>
      </c>
      <c r="C15" s="10">
        <v>36.39193381592554</v>
      </c>
      <c r="D15" s="10">
        <v>34.226114649681527</v>
      </c>
      <c r="E15" s="10">
        <v>31.183159188690841</v>
      </c>
      <c r="F15" s="10">
        <v>36.844765342960287</v>
      </c>
      <c r="G15" s="10">
        <v>33.469194312796212</v>
      </c>
      <c r="H15" s="10">
        <v>61.685402684563755</v>
      </c>
      <c r="I15" s="10">
        <v>49.732226258432796</v>
      </c>
      <c r="J15" s="10">
        <v>29.43334692213616</v>
      </c>
    </row>
    <row r="16" spans="1:13" x14ac:dyDescent="0.25">
      <c r="A16" s="11" t="s">
        <v>33</v>
      </c>
      <c r="B16" s="10">
        <v>30.391759319816874</v>
      </c>
      <c r="C16" s="10">
        <v>30.402122641509433</v>
      </c>
      <c r="D16" s="10">
        <v>36.552517985611509</v>
      </c>
      <c r="E16" s="10">
        <v>29.95770539620807</v>
      </c>
      <c r="F16" s="10">
        <v>31.503703703703703</v>
      </c>
      <c r="G16" s="10">
        <v>30.508474576271187</v>
      </c>
      <c r="H16" s="10">
        <v>63.783237566871406</v>
      </c>
      <c r="I16" s="10">
        <v>46.821229050279328</v>
      </c>
      <c r="J16" s="10">
        <v>26.219473264166002</v>
      </c>
    </row>
    <row r="17" spans="1:10" x14ac:dyDescent="0.25">
      <c r="A17" s="11" t="s">
        <v>35</v>
      </c>
      <c r="B17" s="10">
        <v>32.222591362126245</v>
      </c>
      <c r="C17" s="10">
        <v>32.81299840510367</v>
      </c>
      <c r="D17" s="10">
        <v>35.278466741826378</v>
      </c>
      <c r="E17" s="10">
        <v>32.148541114058354</v>
      </c>
      <c r="F17" s="10">
        <v>36.449413079932924</v>
      </c>
      <c r="G17" s="10">
        <v>39.165605095541402</v>
      </c>
      <c r="H17" s="10">
        <v>64.254561188432973</v>
      </c>
      <c r="I17" s="10">
        <v>52.647596344854989</v>
      </c>
      <c r="J17" s="10">
        <v>28.58402029169309</v>
      </c>
    </row>
    <row r="18" spans="1:10" x14ac:dyDescent="0.25">
      <c r="A18" s="11" t="s">
        <v>37</v>
      </c>
      <c r="B18" s="10">
        <v>32.845253576072821</v>
      </c>
      <c r="C18" s="10">
        <v>33.537825059101657</v>
      </c>
      <c r="D18" s="10">
        <v>39.14453125</v>
      </c>
      <c r="E18" s="10">
        <v>30.478142076502731</v>
      </c>
      <c r="F18" s="10">
        <v>34.545454545454547</v>
      </c>
      <c r="G18" s="10">
        <v>35.512915129151288</v>
      </c>
      <c r="H18" s="10">
        <v>65.76413743736579</v>
      </c>
      <c r="I18" s="10">
        <v>54.570820021299255</v>
      </c>
      <c r="J18" s="10">
        <v>27.855581947743467</v>
      </c>
    </row>
    <row r="21" spans="1:10" x14ac:dyDescent="0.25">
      <c r="A21" s="70" t="s">
        <v>69</v>
      </c>
      <c r="B21" s="72" t="s">
        <v>50</v>
      </c>
      <c r="C21" s="72"/>
      <c r="D21" s="72"/>
      <c r="E21" s="72"/>
      <c r="F21" s="72"/>
      <c r="G21" s="72"/>
      <c r="H21" s="72"/>
      <c r="I21" s="72"/>
      <c r="J21" s="73"/>
    </row>
    <row r="22" spans="1:10" x14ac:dyDescent="0.25">
      <c r="A22" s="70"/>
      <c r="B22" s="12" t="s">
        <v>51</v>
      </c>
      <c r="C22" s="13" t="s">
        <v>52</v>
      </c>
      <c r="D22" s="14" t="s">
        <v>53</v>
      </c>
      <c r="E22" s="13" t="s">
        <v>54</v>
      </c>
      <c r="F22" s="14" t="s">
        <v>55</v>
      </c>
      <c r="G22" s="13" t="s">
        <v>56</v>
      </c>
      <c r="H22" s="14" t="s">
        <v>57</v>
      </c>
      <c r="I22" s="13" t="s">
        <v>58</v>
      </c>
      <c r="J22" s="14" t="s">
        <v>59</v>
      </c>
    </row>
    <row r="23" spans="1:10" x14ac:dyDescent="0.25">
      <c r="A23" s="9" t="s">
        <v>70</v>
      </c>
      <c r="B23" s="10">
        <f t="shared" ref="B23:J23" si="0">MAX(B3:B18)</f>
        <v>37.172615184944839</v>
      </c>
      <c r="C23" s="10">
        <f t="shared" si="0"/>
        <v>42.039145907473312</v>
      </c>
      <c r="D23" s="10">
        <f t="shared" si="0"/>
        <v>44.737114886265474</v>
      </c>
      <c r="E23" s="10">
        <f t="shared" si="0"/>
        <v>38.571920246854972</v>
      </c>
      <c r="F23" s="10">
        <f t="shared" si="0"/>
        <v>42.686938493434695</v>
      </c>
      <c r="G23" s="10">
        <f t="shared" si="0"/>
        <v>44.5</v>
      </c>
      <c r="H23" s="10">
        <f t="shared" si="0"/>
        <v>68.796654469419764</v>
      </c>
      <c r="I23" s="10">
        <f t="shared" si="0"/>
        <v>54.570820021299255</v>
      </c>
      <c r="J23" s="10">
        <f t="shared" si="0"/>
        <v>36.801026957637994</v>
      </c>
    </row>
    <row r="24" spans="1:10" x14ac:dyDescent="0.25">
      <c r="A24" s="11" t="s">
        <v>71</v>
      </c>
      <c r="B24" s="10">
        <f t="shared" ref="B24:J24" si="1">MIN(B3:B18)</f>
        <v>30.285290377278507</v>
      </c>
      <c r="C24" s="10">
        <f t="shared" si="1"/>
        <v>27.818018018018019</v>
      </c>
      <c r="D24" s="10">
        <f t="shared" si="1"/>
        <v>27.720883534136547</v>
      </c>
      <c r="E24" s="10">
        <f t="shared" si="1"/>
        <v>29.95770539620807</v>
      </c>
      <c r="F24" s="10">
        <f t="shared" si="1"/>
        <v>31.503703703703703</v>
      </c>
      <c r="G24" s="10">
        <f t="shared" si="1"/>
        <v>30.508474576271187</v>
      </c>
      <c r="H24" s="10">
        <f t="shared" si="1"/>
        <v>60.812579147319546</v>
      </c>
      <c r="I24" s="10">
        <f t="shared" si="1"/>
        <v>41.912211740041926</v>
      </c>
      <c r="J24" s="10">
        <f t="shared" si="1"/>
        <v>25.265505226480837</v>
      </c>
    </row>
    <row r="25" spans="1:10" x14ac:dyDescent="0.25">
      <c r="A25" s="11" t="s">
        <v>72</v>
      </c>
      <c r="B25" s="10">
        <f t="shared" ref="B25:J25" si="2">AVERAGE(B3:B18)</f>
        <v>33.037898520229128</v>
      </c>
      <c r="C25" s="10">
        <f t="shared" si="2"/>
        <v>34.453710221412031</v>
      </c>
      <c r="D25" s="10">
        <f t="shared" si="2"/>
        <v>36.159171177918864</v>
      </c>
      <c r="E25" s="10">
        <f t="shared" si="2"/>
        <v>32.533820718045931</v>
      </c>
      <c r="F25" s="10">
        <f t="shared" si="2"/>
        <v>35.506878447757671</v>
      </c>
      <c r="G25" s="10">
        <f t="shared" si="2"/>
        <v>36.828382255352153</v>
      </c>
      <c r="H25" s="10">
        <f t="shared" si="2"/>
        <v>64.367436651376991</v>
      </c>
      <c r="I25" s="10">
        <f t="shared" si="2"/>
        <v>48.883330236527165</v>
      </c>
      <c r="J25" s="10">
        <f t="shared" si="2"/>
        <v>30.000221053852549</v>
      </c>
    </row>
    <row r="26" spans="1:10" x14ac:dyDescent="0.25">
      <c r="A26" s="11" t="s">
        <v>73</v>
      </c>
      <c r="B26" s="10">
        <f t="shared" ref="B26:J26" si="3">MEDIAN(B3:B18)</f>
        <v>32.8340392572157</v>
      </c>
      <c r="C26" s="10">
        <f t="shared" si="3"/>
        <v>34.080089931229061</v>
      </c>
      <c r="D26" s="10">
        <f t="shared" si="3"/>
        <v>36.137884472820247</v>
      </c>
      <c r="E26" s="10">
        <f t="shared" si="3"/>
        <v>31.583187369240498</v>
      </c>
      <c r="F26" s="10">
        <f t="shared" si="3"/>
        <v>35.18348881694746</v>
      </c>
      <c r="G26" s="10">
        <f t="shared" si="3"/>
        <v>36.483835754830864</v>
      </c>
      <c r="H26" s="10">
        <f t="shared" si="3"/>
        <v>64.436188350867255</v>
      </c>
      <c r="I26" s="10">
        <f t="shared" si="3"/>
        <v>49.513076622904563</v>
      </c>
      <c r="J26" s="10">
        <f t="shared" si="3"/>
        <v>29.242613798292464</v>
      </c>
    </row>
    <row r="27" spans="1:10" x14ac:dyDescent="0.25">
      <c r="A27" s="11" t="s">
        <v>74</v>
      </c>
      <c r="B27" s="10">
        <f t="shared" ref="B27:J27" si="4">_xlfn.STDEV.S(B3:B18)</f>
        <v>1.8444151087212353</v>
      </c>
      <c r="C27" s="10">
        <f t="shared" si="4"/>
        <v>3.5408353264154235</v>
      </c>
      <c r="D27" s="10">
        <f t="shared" si="4"/>
        <v>4.2294196882565238</v>
      </c>
      <c r="E27" s="10">
        <f t="shared" si="4"/>
        <v>2.2910627309667633</v>
      </c>
      <c r="F27" s="10">
        <f t="shared" si="4"/>
        <v>2.90796319344626</v>
      </c>
      <c r="G27" s="10">
        <f t="shared" si="4"/>
        <v>4.2734498966693648</v>
      </c>
      <c r="H27" s="10">
        <f t="shared" si="4"/>
        <v>2.0513167538873591</v>
      </c>
      <c r="I27" s="10">
        <f t="shared" si="4"/>
        <v>4.0084248506059152</v>
      </c>
      <c r="J27" s="10">
        <f t="shared" si="4"/>
        <v>3.1468181891815235</v>
      </c>
    </row>
    <row r="28" spans="1:10" x14ac:dyDescent="0.25">
      <c r="A28" s="17" t="s">
        <v>75</v>
      </c>
      <c r="B28" s="18">
        <f t="shared" ref="B28:J28" si="5">B27/B25</f>
        <v>5.5827252680490519E-2</v>
      </c>
      <c r="C28" s="18">
        <f t="shared" si="5"/>
        <v>0.10277079895490884</v>
      </c>
      <c r="D28" s="18">
        <f t="shared" si="5"/>
        <v>0.11696672104141817</v>
      </c>
      <c r="E28" s="18">
        <f t="shared" si="5"/>
        <v>7.0420955190668752E-2</v>
      </c>
      <c r="F28" s="18">
        <f t="shared" si="5"/>
        <v>8.189858755747377E-2</v>
      </c>
      <c r="G28" s="18">
        <f t="shared" si="5"/>
        <v>0.1160368616530344</v>
      </c>
      <c r="H28" s="18">
        <f t="shared" si="5"/>
        <v>3.186885886100415E-2</v>
      </c>
      <c r="I28" s="18">
        <f t="shared" si="5"/>
        <v>8.1999831664715306E-2</v>
      </c>
      <c r="J28" s="18">
        <f t="shared" si="5"/>
        <v>0.104893166738097</v>
      </c>
    </row>
    <row r="29" spans="1:10" x14ac:dyDescent="0.25">
      <c r="A29" s="11" t="s">
        <v>76</v>
      </c>
      <c r="B29" s="10">
        <f t="shared" ref="B29:J29" si="6">B23/B24</f>
        <v>1.2274148512980261</v>
      </c>
      <c r="C29" s="10">
        <f t="shared" si="6"/>
        <v>1.511220025820823</v>
      </c>
      <c r="D29" s="10">
        <f t="shared" si="6"/>
        <v>1.6138415945932783</v>
      </c>
      <c r="E29" s="10">
        <f t="shared" si="6"/>
        <v>1.2875458829946722</v>
      </c>
      <c r="F29" s="10">
        <f t="shared" si="6"/>
        <v>1.3549815886700409</v>
      </c>
      <c r="G29" s="10">
        <f t="shared" si="6"/>
        <v>1.4586111111111111</v>
      </c>
      <c r="H29" s="10">
        <f t="shared" si="6"/>
        <v>1.1312898652556513</v>
      </c>
      <c r="I29" s="10">
        <f t="shared" si="6"/>
        <v>1.3020267305331348</v>
      </c>
      <c r="J29" s="10">
        <f t="shared" si="6"/>
        <v>1.4565719793747385</v>
      </c>
    </row>
    <row r="31" spans="1:10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10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</row>
    <row r="34" spans="1:10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5"/>
      <c r="B35" s="16"/>
      <c r="C35" s="16"/>
      <c r="D35" s="16"/>
      <c r="E35" s="16"/>
      <c r="F35" s="16"/>
      <c r="G35" s="16"/>
      <c r="H35" s="16"/>
      <c r="I35" s="16"/>
      <c r="J35" s="16"/>
    </row>
    <row r="36" spans="1:10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</row>
    <row r="37" spans="1:10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</row>
    <row r="38" spans="1:10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</row>
  </sheetData>
  <mergeCells count="4">
    <mergeCell ref="A1:A2"/>
    <mergeCell ref="B1:J1"/>
    <mergeCell ref="A21:A22"/>
    <mergeCell ref="B21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C4C4-28FE-488B-B8BC-4251CA2EEEE5}">
  <dimension ref="A1:AB36"/>
  <sheetViews>
    <sheetView tabSelected="1" zoomScale="85" zoomScaleNormal="85" workbookViewId="0">
      <selection activeCell="J38" sqref="J38"/>
    </sheetView>
  </sheetViews>
  <sheetFormatPr defaultRowHeight="15" x14ac:dyDescent="0.25"/>
  <cols>
    <col min="1" max="1" width="22.140625" bestFit="1" customWidth="1"/>
    <col min="2" max="2" width="8.140625" bestFit="1" customWidth="1"/>
    <col min="3" max="3" width="9.85546875" bestFit="1" customWidth="1"/>
    <col min="4" max="4" width="11.7109375" bestFit="1" customWidth="1"/>
    <col min="5" max="5" width="11.7109375" customWidth="1"/>
    <col min="6" max="6" width="10.42578125" bestFit="1" customWidth="1"/>
    <col min="7" max="7" width="9.85546875" bestFit="1" customWidth="1"/>
    <col min="8" max="8" width="7.7109375" bestFit="1" customWidth="1"/>
    <col min="9" max="9" width="9.28515625" bestFit="1" customWidth="1"/>
    <col min="10" max="10" width="8.140625" bestFit="1" customWidth="1"/>
    <col min="12" max="12" width="9.5703125" bestFit="1" customWidth="1"/>
    <col min="13" max="13" width="12.28515625" bestFit="1" customWidth="1"/>
    <col min="14" max="14" width="19.85546875" bestFit="1" customWidth="1"/>
    <col min="15" max="15" width="9.42578125" bestFit="1" customWidth="1"/>
    <col min="16" max="16" width="8.85546875" bestFit="1" customWidth="1"/>
    <col min="17" max="17" width="8.5703125" bestFit="1" customWidth="1"/>
    <col min="18" max="18" width="11.85546875" bestFit="1" customWidth="1"/>
    <col min="19" max="19" width="12.5703125" bestFit="1" customWidth="1"/>
    <col min="20" max="20" width="8.85546875" bestFit="1" customWidth="1"/>
    <col min="21" max="21" width="12.85546875" bestFit="1" customWidth="1"/>
    <col min="22" max="22" width="9.5703125" bestFit="1" customWidth="1"/>
    <col min="23" max="23" width="10.42578125" bestFit="1" customWidth="1"/>
    <col min="24" max="24" width="8.5703125" bestFit="1" customWidth="1"/>
    <col min="25" max="25" width="14.28515625" bestFit="1" customWidth="1"/>
    <col min="26" max="26" width="21" bestFit="1" customWidth="1"/>
    <col min="27" max="27" width="13.85546875" bestFit="1" customWidth="1"/>
    <col min="28" max="28" width="19.85546875" bestFit="1" customWidth="1"/>
  </cols>
  <sheetData>
    <row r="1" spans="1:28" x14ac:dyDescent="0.25">
      <c r="A1" s="97" t="s">
        <v>1</v>
      </c>
      <c r="B1" s="97" t="s">
        <v>61</v>
      </c>
      <c r="C1" s="97" t="s">
        <v>62</v>
      </c>
      <c r="D1" s="97" t="s">
        <v>65</v>
      </c>
      <c r="E1" s="97" t="s">
        <v>68</v>
      </c>
      <c r="F1" s="97" t="s">
        <v>66</v>
      </c>
      <c r="G1" s="97" t="s">
        <v>67</v>
      </c>
      <c r="H1" s="97" t="s">
        <v>64</v>
      </c>
      <c r="I1" s="97" t="s">
        <v>63</v>
      </c>
      <c r="J1" s="97" t="s">
        <v>60</v>
      </c>
    </row>
    <row r="2" spans="1:28" x14ac:dyDescent="0.25">
      <c r="A2" s="20" t="s">
        <v>6</v>
      </c>
      <c r="B2" s="20">
        <v>31.37</v>
      </c>
      <c r="C2" s="20">
        <v>30.83</v>
      </c>
      <c r="D2" s="20">
        <v>39.49</v>
      </c>
      <c r="E2" s="20">
        <v>28.07</v>
      </c>
      <c r="F2" s="20">
        <v>65.599999999999994</v>
      </c>
      <c r="G2" s="20">
        <v>49.96</v>
      </c>
      <c r="H2" s="20">
        <v>33.92</v>
      </c>
      <c r="I2" s="20">
        <v>30.57</v>
      </c>
      <c r="J2" s="20">
        <v>31.2</v>
      </c>
      <c r="L2" s="97" t="s">
        <v>79</v>
      </c>
      <c r="M2" s="97" t="s">
        <v>6</v>
      </c>
      <c r="N2" s="97" t="s">
        <v>9</v>
      </c>
      <c r="O2" s="97" t="s">
        <v>11</v>
      </c>
      <c r="P2" s="97" t="s">
        <v>13</v>
      </c>
      <c r="Q2" s="97" t="s">
        <v>15</v>
      </c>
      <c r="R2" s="97" t="s">
        <v>17</v>
      </c>
      <c r="S2" s="97" t="s">
        <v>19</v>
      </c>
      <c r="T2" s="97" t="s">
        <v>21</v>
      </c>
      <c r="U2" s="97" t="s">
        <v>23</v>
      </c>
      <c r="V2" s="97" t="s">
        <v>25</v>
      </c>
      <c r="W2" s="97" t="s">
        <v>27</v>
      </c>
      <c r="X2" s="97" t="s">
        <v>29</v>
      </c>
      <c r="Y2" s="97" t="s">
        <v>31</v>
      </c>
      <c r="Z2" s="97" t="s">
        <v>33</v>
      </c>
      <c r="AA2" s="97" t="s">
        <v>35</v>
      </c>
      <c r="AB2" s="97" t="s">
        <v>37</v>
      </c>
    </row>
    <row r="3" spans="1:28" x14ac:dyDescent="0.25">
      <c r="A3" s="20" t="s">
        <v>9</v>
      </c>
      <c r="B3" s="20">
        <v>30.97</v>
      </c>
      <c r="C3" s="20">
        <v>36.450000000000003</v>
      </c>
      <c r="D3" s="20">
        <v>41.05</v>
      </c>
      <c r="E3" s="20">
        <v>27.77</v>
      </c>
      <c r="F3" s="20">
        <v>65.03</v>
      </c>
      <c r="G3" s="20">
        <v>44.49</v>
      </c>
      <c r="H3" s="20">
        <v>35.65</v>
      </c>
      <c r="I3" s="20">
        <v>30.84</v>
      </c>
      <c r="J3" s="20">
        <v>30.29</v>
      </c>
      <c r="L3" s="97" t="s">
        <v>77</v>
      </c>
      <c r="M3" s="20">
        <v>32.44</v>
      </c>
      <c r="N3" s="20">
        <v>34.06</v>
      </c>
      <c r="O3" s="20">
        <v>34.972499999999997</v>
      </c>
      <c r="P3" s="20">
        <v>30.889999999999997</v>
      </c>
      <c r="Q3" s="20">
        <v>34.047499999999999</v>
      </c>
      <c r="R3" s="20">
        <v>40.234999999999999</v>
      </c>
      <c r="S3" s="20">
        <v>39.92</v>
      </c>
      <c r="T3" s="20">
        <v>29.192499999999999</v>
      </c>
      <c r="U3" s="20">
        <v>33.082499999999996</v>
      </c>
      <c r="V3" s="20">
        <v>38.405000000000001</v>
      </c>
      <c r="W3" s="20">
        <v>36.135000000000005</v>
      </c>
      <c r="X3" s="20">
        <v>34.107500000000002</v>
      </c>
      <c r="Y3" s="20">
        <v>33.380000000000003</v>
      </c>
      <c r="Z3" s="20">
        <v>30.919999999999998</v>
      </c>
      <c r="AA3" s="20">
        <v>33.96</v>
      </c>
      <c r="AB3" s="20">
        <v>34.012500000000003</v>
      </c>
    </row>
    <row r="4" spans="1:28" x14ac:dyDescent="0.25">
      <c r="A4" s="20" t="s">
        <v>11</v>
      </c>
      <c r="B4" s="20">
        <v>36.909999999999997</v>
      </c>
      <c r="C4" s="20">
        <v>38.04</v>
      </c>
      <c r="D4" s="20">
        <v>33.74</v>
      </c>
      <c r="E4" s="20">
        <v>31.2</v>
      </c>
      <c r="F4" s="20">
        <v>61.29</v>
      </c>
      <c r="G4" s="20">
        <v>46.15</v>
      </c>
      <c r="H4" s="20">
        <v>35.11</v>
      </c>
      <c r="I4" s="20">
        <v>31.21</v>
      </c>
      <c r="J4" s="20">
        <v>33.049999999999997</v>
      </c>
      <c r="L4" s="97" t="s">
        <v>78</v>
      </c>
      <c r="M4" s="20">
        <v>42.25</v>
      </c>
      <c r="N4" s="20">
        <v>41.260000000000005</v>
      </c>
      <c r="O4" s="20">
        <v>41.362000000000002</v>
      </c>
      <c r="P4" s="20">
        <v>42.901999999999994</v>
      </c>
      <c r="Q4" s="20">
        <v>41.897999999999996</v>
      </c>
      <c r="R4" s="20">
        <v>45.198</v>
      </c>
      <c r="S4" s="20">
        <v>46.932000000000002</v>
      </c>
      <c r="T4" s="20">
        <v>41.787999999999997</v>
      </c>
      <c r="U4" s="20">
        <v>40.875999999999998</v>
      </c>
      <c r="V4" s="20">
        <v>44.49</v>
      </c>
      <c r="W4" s="20">
        <v>42.053999999999995</v>
      </c>
      <c r="X4" s="20">
        <v>43.846000000000004</v>
      </c>
      <c r="Y4" s="20">
        <v>43.322000000000003</v>
      </c>
      <c r="Z4" s="20">
        <v>40.489999999999995</v>
      </c>
      <c r="AA4" s="20">
        <v>43.544000000000004</v>
      </c>
      <c r="AB4" s="20">
        <v>43.641999999999996</v>
      </c>
    </row>
    <row r="5" spans="1:28" x14ac:dyDescent="0.25">
      <c r="A5" s="20" t="s">
        <v>13</v>
      </c>
      <c r="B5" s="20">
        <v>33.78</v>
      </c>
      <c r="C5" s="20">
        <v>31.14</v>
      </c>
      <c r="D5" s="20">
        <v>33.369999999999997</v>
      </c>
      <c r="E5" s="20">
        <v>25.27</v>
      </c>
      <c r="F5" s="20">
        <v>64.599999999999994</v>
      </c>
      <c r="G5" s="20">
        <v>54.33</v>
      </c>
      <c r="H5" s="20">
        <v>31.97</v>
      </c>
      <c r="I5" s="20">
        <v>31.63</v>
      </c>
      <c r="J5" s="20">
        <v>31.98</v>
      </c>
    </row>
    <row r="6" spans="1:28" x14ac:dyDescent="0.25">
      <c r="A6" s="20" t="s">
        <v>15</v>
      </c>
      <c r="B6" s="20">
        <v>32.78</v>
      </c>
      <c r="C6" s="20">
        <v>37.909999999999997</v>
      </c>
      <c r="D6" s="20">
        <v>33.130000000000003</v>
      </c>
      <c r="E6" s="20">
        <v>32.369999999999997</v>
      </c>
      <c r="F6" s="20">
        <v>62.89</v>
      </c>
      <c r="G6" s="20">
        <v>41.91</v>
      </c>
      <c r="H6" s="20">
        <v>36.409999999999997</v>
      </c>
      <c r="I6" s="20">
        <v>34.82</v>
      </c>
      <c r="J6" s="20">
        <v>33.46</v>
      </c>
    </row>
    <row r="7" spans="1:28" x14ac:dyDescent="0.25">
      <c r="A7" s="20" t="s">
        <v>17</v>
      </c>
      <c r="B7" s="20">
        <v>38.67</v>
      </c>
      <c r="C7" s="20">
        <v>42.64</v>
      </c>
      <c r="D7" s="20">
        <v>44.5</v>
      </c>
      <c r="E7" s="20">
        <v>35.130000000000003</v>
      </c>
      <c r="F7" s="20">
        <v>64.33</v>
      </c>
      <c r="G7" s="20">
        <v>49.29</v>
      </c>
      <c r="H7" s="20">
        <v>42.69</v>
      </c>
      <c r="I7" s="20">
        <v>34.68</v>
      </c>
      <c r="J7" s="20">
        <v>35</v>
      </c>
    </row>
    <row r="8" spans="1:28" x14ac:dyDescent="0.25">
      <c r="A8" s="20" t="s">
        <v>19</v>
      </c>
      <c r="B8" s="20">
        <v>37.49</v>
      </c>
      <c r="C8" s="20">
        <v>44.74</v>
      </c>
      <c r="D8" s="20">
        <v>40.65</v>
      </c>
      <c r="E8" s="20">
        <v>36.799999999999997</v>
      </c>
      <c r="F8" s="20">
        <v>68.8</v>
      </c>
      <c r="G8" s="20">
        <v>51.77</v>
      </c>
      <c r="H8" s="20">
        <v>40.270000000000003</v>
      </c>
      <c r="I8" s="20">
        <v>38.57</v>
      </c>
      <c r="J8" s="20">
        <v>35.25</v>
      </c>
    </row>
    <row r="9" spans="1:28" x14ac:dyDescent="0.25">
      <c r="A9" s="20" t="s">
        <v>21</v>
      </c>
      <c r="B9" s="20">
        <v>27.82</v>
      </c>
      <c r="C9" s="20">
        <v>27.72</v>
      </c>
      <c r="D9" s="20">
        <v>33.82</v>
      </c>
      <c r="E9" s="20">
        <v>27.41</v>
      </c>
      <c r="F9" s="20">
        <v>64.5</v>
      </c>
      <c r="G9" s="20">
        <v>48.21</v>
      </c>
      <c r="H9" s="20">
        <v>32.44</v>
      </c>
      <c r="I9" s="20">
        <v>31.54</v>
      </c>
      <c r="J9" s="20">
        <v>32.25</v>
      </c>
    </row>
    <row r="10" spans="1:28" x14ac:dyDescent="0.25">
      <c r="A10" s="20" t="s">
        <v>23</v>
      </c>
      <c r="B10" s="20">
        <v>35.5</v>
      </c>
      <c r="C10" s="20">
        <v>34.35</v>
      </c>
      <c r="D10" s="20">
        <v>31.64</v>
      </c>
      <c r="E10" s="20">
        <v>30.84</v>
      </c>
      <c r="F10" s="20">
        <v>60.81</v>
      </c>
      <c r="G10" s="20">
        <v>44.63</v>
      </c>
      <c r="H10" s="20">
        <v>35.21</v>
      </c>
      <c r="I10" s="20">
        <v>30.91</v>
      </c>
      <c r="J10" s="20">
        <v>32.82</v>
      </c>
    </row>
    <row r="11" spans="1:28" x14ac:dyDescent="0.25">
      <c r="A11" s="20" t="s">
        <v>25</v>
      </c>
      <c r="B11" s="20">
        <v>42.04</v>
      </c>
      <c r="C11" s="20">
        <v>35.83</v>
      </c>
      <c r="D11" s="20">
        <v>43.42</v>
      </c>
      <c r="E11" s="20">
        <v>32.33</v>
      </c>
      <c r="F11" s="20">
        <v>64.37</v>
      </c>
      <c r="G11" s="20">
        <v>52.55</v>
      </c>
      <c r="H11" s="20">
        <v>36.81</v>
      </c>
      <c r="I11" s="20">
        <v>33.590000000000003</v>
      </c>
      <c r="J11" s="20">
        <v>35.130000000000003</v>
      </c>
    </row>
    <row r="12" spans="1:28" x14ac:dyDescent="0.25">
      <c r="A12" s="20" t="s">
        <v>27</v>
      </c>
      <c r="B12" s="20">
        <v>36.409999999999997</v>
      </c>
      <c r="C12" s="20">
        <v>38.15</v>
      </c>
      <c r="D12" s="20">
        <v>38.31</v>
      </c>
      <c r="E12" s="20">
        <v>31.67</v>
      </c>
      <c r="F12" s="20">
        <v>67.02</v>
      </c>
      <c r="G12" s="20">
        <v>43.11</v>
      </c>
      <c r="H12" s="20">
        <v>33.130000000000003</v>
      </c>
      <c r="I12" s="20">
        <v>34.14</v>
      </c>
      <c r="J12" s="20">
        <v>32.869999999999997</v>
      </c>
    </row>
    <row r="13" spans="1:28" x14ac:dyDescent="0.25">
      <c r="A13" s="20" t="s">
        <v>29</v>
      </c>
      <c r="B13" s="20">
        <v>34.380000000000003</v>
      </c>
      <c r="C13" s="20">
        <v>35.549999999999997</v>
      </c>
      <c r="D13" s="20">
        <v>37.450000000000003</v>
      </c>
      <c r="E13" s="20">
        <v>29.05</v>
      </c>
      <c r="F13" s="20">
        <v>65.16</v>
      </c>
      <c r="G13" s="20">
        <v>51.96</v>
      </c>
      <c r="H13" s="20">
        <v>35.159999999999997</v>
      </c>
      <c r="I13" s="20">
        <v>34.28</v>
      </c>
      <c r="J13" s="20">
        <v>32.67</v>
      </c>
    </row>
    <row r="14" spans="1:28" x14ac:dyDescent="0.25">
      <c r="A14" s="20" t="s">
        <v>31</v>
      </c>
      <c r="B14" s="20">
        <v>36.39</v>
      </c>
      <c r="C14" s="20">
        <v>34.229999999999997</v>
      </c>
      <c r="D14" s="20">
        <v>33.47</v>
      </c>
      <c r="E14" s="20">
        <v>29.43</v>
      </c>
      <c r="F14" s="20">
        <v>61.69</v>
      </c>
      <c r="G14" s="20">
        <v>49.73</v>
      </c>
      <c r="H14" s="20">
        <v>36.840000000000003</v>
      </c>
      <c r="I14" s="20">
        <v>31.18</v>
      </c>
      <c r="J14" s="20">
        <v>37.17</v>
      </c>
    </row>
    <row r="15" spans="1:28" x14ac:dyDescent="0.25">
      <c r="A15" s="20" t="s">
        <v>33</v>
      </c>
      <c r="B15" s="20">
        <v>30.4</v>
      </c>
      <c r="C15" s="20">
        <v>36.549999999999997</v>
      </c>
      <c r="D15" s="20">
        <v>30.51</v>
      </c>
      <c r="E15" s="20">
        <v>26.22</v>
      </c>
      <c r="F15" s="20">
        <v>63.78</v>
      </c>
      <c r="G15" s="20">
        <v>46.82</v>
      </c>
      <c r="H15" s="20">
        <v>31.5</v>
      </c>
      <c r="I15" s="20">
        <v>29.96</v>
      </c>
      <c r="J15" s="20">
        <v>30.39</v>
      </c>
    </row>
    <row r="16" spans="1:28" x14ac:dyDescent="0.25">
      <c r="A16" s="20" t="s">
        <v>35</v>
      </c>
      <c r="B16" s="20">
        <v>32.81</v>
      </c>
      <c r="C16" s="20">
        <v>35.28</v>
      </c>
      <c r="D16" s="20">
        <v>39.17</v>
      </c>
      <c r="E16" s="20">
        <v>28.58</v>
      </c>
      <c r="F16" s="20">
        <v>64.25</v>
      </c>
      <c r="G16" s="20">
        <v>52.65</v>
      </c>
      <c r="H16" s="20">
        <v>36.450000000000003</v>
      </c>
      <c r="I16" s="20">
        <v>32.15</v>
      </c>
      <c r="J16" s="20">
        <v>32.22</v>
      </c>
    </row>
    <row r="17" spans="1:10" x14ac:dyDescent="0.25">
      <c r="A17" s="20" t="s">
        <v>37</v>
      </c>
      <c r="B17" s="20">
        <v>33.54</v>
      </c>
      <c r="C17" s="20">
        <v>39.14</v>
      </c>
      <c r="D17" s="20">
        <v>35.51</v>
      </c>
      <c r="E17" s="20">
        <v>27.86</v>
      </c>
      <c r="F17" s="20">
        <v>65.760000000000005</v>
      </c>
      <c r="G17" s="20">
        <v>54.57</v>
      </c>
      <c r="H17" s="20">
        <v>34.549999999999997</v>
      </c>
      <c r="I17" s="20">
        <v>30.48</v>
      </c>
      <c r="J17" s="20">
        <v>32.85</v>
      </c>
    </row>
    <row r="19" spans="1:10" x14ac:dyDescent="0.25">
      <c r="A19" s="20"/>
      <c r="B19" s="20"/>
      <c r="C19" s="20"/>
    </row>
    <row r="20" spans="1:10" x14ac:dyDescent="0.25">
      <c r="A20" s="97" t="s">
        <v>1</v>
      </c>
      <c r="B20" s="97" t="s">
        <v>77</v>
      </c>
      <c r="C20" s="97" t="s">
        <v>78</v>
      </c>
      <c r="E20" s="97" t="s">
        <v>1</v>
      </c>
      <c r="F20" s="97" t="s">
        <v>77</v>
      </c>
      <c r="G20" s="97" t="s">
        <v>78</v>
      </c>
    </row>
    <row r="21" spans="1:10" x14ac:dyDescent="0.25">
      <c r="A21" s="20" t="s">
        <v>6</v>
      </c>
      <c r="B21" s="20">
        <f>AVERAGE($B2:$E2)</f>
        <v>32.44</v>
      </c>
      <c r="C21" s="20">
        <f>AVERAGE(F2:J2)</f>
        <v>42.25</v>
      </c>
      <c r="E21" s="24" t="s">
        <v>6</v>
      </c>
      <c r="F21" s="24">
        <v>32.44</v>
      </c>
      <c r="G21" s="24">
        <v>42.25</v>
      </c>
    </row>
    <row r="22" spans="1:10" x14ac:dyDescent="0.25">
      <c r="A22" s="20" t="s">
        <v>9</v>
      </c>
      <c r="B22" s="20">
        <f t="shared" ref="B22:B36" si="0">AVERAGE($B3:$E3)</f>
        <v>34.06</v>
      </c>
      <c r="C22" s="20">
        <f t="shared" ref="C22:C36" si="1">AVERAGE(F3:J3)</f>
        <v>41.260000000000005</v>
      </c>
      <c r="E22" s="24" t="s">
        <v>9</v>
      </c>
      <c r="F22" s="24">
        <v>34.06</v>
      </c>
      <c r="G22" s="24">
        <v>41.260000000000005</v>
      </c>
    </row>
    <row r="23" spans="1:10" x14ac:dyDescent="0.25">
      <c r="A23" s="20" t="s">
        <v>11</v>
      </c>
      <c r="B23" s="20">
        <f t="shared" si="0"/>
        <v>34.972499999999997</v>
      </c>
      <c r="C23" s="20">
        <f t="shared" si="1"/>
        <v>41.362000000000002</v>
      </c>
      <c r="E23" s="24" t="s">
        <v>11</v>
      </c>
      <c r="F23" s="24">
        <v>34.972499999999997</v>
      </c>
      <c r="G23" s="24">
        <v>41.362000000000002</v>
      </c>
    </row>
    <row r="24" spans="1:10" x14ac:dyDescent="0.25">
      <c r="A24" s="20" t="s">
        <v>13</v>
      </c>
      <c r="B24" s="20">
        <f t="shared" si="0"/>
        <v>30.889999999999997</v>
      </c>
      <c r="C24" s="20">
        <f t="shared" si="1"/>
        <v>42.901999999999994</v>
      </c>
      <c r="E24" s="24" t="s">
        <v>13</v>
      </c>
      <c r="F24" s="24">
        <v>30.889999999999997</v>
      </c>
      <c r="G24" s="24">
        <v>42.901999999999994</v>
      </c>
    </row>
    <row r="25" spans="1:10" x14ac:dyDescent="0.25">
      <c r="A25" s="20" t="s">
        <v>15</v>
      </c>
      <c r="B25" s="20">
        <f t="shared" si="0"/>
        <v>34.047499999999999</v>
      </c>
      <c r="C25" s="20">
        <f t="shared" si="1"/>
        <v>41.897999999999996</v>
      </c>
      <c r="E25" s="24" t="s">
        <v>15</v>
      </c>
      <c r="F25" s="24">
        <v>34.047499999999999</v>
      </c>
      <c r="G25" s="24">
        <v>41.897999999999996</v>
      </c>
    </row>
    <row r="26" spans="1:10" x14ac:dyDescent="0.25">
      <c r="A26" s="20" t="s">
        <v>17</v>
      </c>
      <c r="B26" s="20">
        <f t="shared" si="0"/>
        <v>40.234999999999999</v>
      </c>
      <c r="C26" s="20">
        <f t="shared" si="1"/>
        <v>45.198</v>
      </c>
      <c r="E26" s="24" t="s">
        <v>17</v>
      </c>
      <c r="F26" s="24">
        <v>40.234999999999999</v>
      </c>
      <c r="G26" s="24">
        <v>45.198</v>
      </c>
    </row>
    <row r="27" spans="1:10" x14ac:dyDescent="0.25">
      <c r="A27" s="20" t="s">
        <v>19</v>
      </c>
      <c r="B27" s="20">
        <f t="shared" si="0"/>
        <v>39.92</v>
      </c>
      <c r="C27" s="20">
        <f t="shared" si="1"/>
        <v>46.932000000000002</v>
      </c>
      <c r="E27" s="24" t="s">
        <v>19</v>
      </c>
      <c r="F27" s="24">
        <v>39.92</v>
      </c>
      <c r="G27" s="24">
        <v>46.932000000000002</v>
      </c>
    </row>
    <row r="28" spans="1:10" x14ac:dyDescent="0.25">
      <c r="A28" s="20" t="s">
        <v>21</v>
      </c>
      <c r="B28" s="20">
        <f t="shared" si="0"/>
        <v>29.192499999999999</v>
      </c>
      <c r="C28" s="20">
        <f t="shared" si="1"/>
        <v>41.787999999999997</v>
      </c>
      <c r="E28" s="24" t="s">
        <v>21</v>
      </c>
      <c r="F28" s="24">
        <v>29.192499999999999</v>
      </c>
      <c r="G28" s="24">
        <v>41.787999999999997</v>
      </c>
    </row>
    <row r="29" spans="1:10" x14ac:dyDescent="0.25">
      <c r="A29" s="20" t="s">
        <v>23</v>
      </c>
      <c r="B29" s="20">
        <f t="shared" si="0"/>
        <v>33.082499999999996</v>
      </c>
      <c r="C29" s="20">
        <f t="shared" si="1"/>
        <v>40.875999999999998</v>
      </c>
      <c r="E29" s="24" t="s">
        <v>23</v>
      </c>
      <c r="F29" s="24">
        <v>33.082499999999996</v>
      </c>
      <c r="G29" s="24">
        <v>40.875999999999998</v>
      </c>
    </row>
    <row r="30" spans="1:10" x14ac:dyDescent="0.25">
      <c r="A30" s="20" t="s">
        <v>25</v>
      </c>
      <c r="B30" s="20">
        <f t="shared" si="0"/>
        <v>38.405000000000001</v>
      </c>
      <c r="C30" s="20">
        <f t="shared" si="1"/>
        <v>44.49</v>
      </c>
      <c r="E30" s="24" t="s">
        <v>25</v>
      </c>
      <c r="F30" s="24">
        <v>38.405000000000001</v>
      </c>
      <c r="G30" s="24">
        <v>44.49</v>
      </c>
    </row>
    <row r="31" spans="1:10" x14ac:dyDescent="0.25">
      <c r="A31" s="20" t="s">
        <v>27</v>
      </c>
      <c r="B31" s="20">
        <f t="shared" si="0"/>
        <v>36.135000000000005</v>
      </c>
      <c r="C31" s="20">
        <f t="shared" si="1"/>
        <v>42.053999999999995</v>
      </c>
      <c r="E31" s="24" t="s">
        <v>27</v>
      </c>
      <c r="F31" s="24">
        <v>36.135000000000005</v>
      </c>
      <c r="G31" s="24">
        <v>42.053999999999995</v>
      </c>
    </row>
    <row r="32" spans="1:10" x14ac:dyDescent="0.25">
      <c r="A32" s="20" t="s">
        <v>29</v>
      </c>
      <c r="B32" s="20">
        <f t="shared" si="0"/>
        <v>34.107500000000002</v>
      </c>
      <c r="C32" s="20">
        <f t="shared" si="1"/>
        <v>43.846000000000004</v>
      </c>
      <c r="E32" s="24" t="s">
        <v>29</v>
      </c>
      <c r="F32" s="24">
        <v>34.107500000000002</v>
      </c>
      <c r="G32" s="24">
        <v>43.846000000000004</v>
      </c>
    </row>
    <row r="33" spans="1:7" x14ac:dyDescent="0.25">
      <c r="A33" s="20" t="s">
        <v>31</v>
      </c>
      <c r="B33" s="20">
        <f t="shared" si="0"/>
        <v>33.380000000000003</v>
      </c>
      <c r="C33" s="20">
        <f t="shared" si="1"/>
        <v>43.322000000000003</v>
      </c>
      <c r="E33" s="24" t="s">
        <v>31</v>
      </c>
      <c r="F33" s="24">
        <v>33.380000000000003</v>
      </c>
      <c r="G33" s="24">
        <v>43.322000000000003</v>
      </c>
    </row>
    <row r="34" spans="1:7" x14ac:dyDescent="0.25">
      <c r="A34" s="20" t="s">
        <v>33</v>
      </c>
      <c r="B34" s="20">
        <f t="shared" si="0"/>
        <v>30.919999999999998</v>
      </c>
      <c r="C34" s="20">
        <f t="shared" si="1"/>
        <v>40.489999999999995</v>
      </c>
      <c r="E34" s="24" t="s">
        <v>33</v>
      </c>
      <c r="F34" s="24">
        <v>30.919999999999998</v>
      </c>
      <c r="G34" s="24">
        <v>40.489999999999995</v>
      </c>
    </row>
    <row r="35" spans="1:7" x14ac:dyDescent="0.25">
      <c r="A35" s="20" t="s">
        <v>35</v>
      </c>
      <c r="B35" s="20">
        <f t="shared" si="0"/>
        <v>33.96</v>
      </c>
      <c r="C35" s="20">
        <f t="shared" si="1"/>
        <v>43.544000000000004</v>
      </c>
      <c r="E35" s="24" t="s">
        <v>35</v>
      </c>
      <c r="F35" s="24">
        <v>33.96</v>
      </c>
      <c r="G35" s="24">
        <v>43.544000000000004</v>
      </c>
    </row>
    <row r="36" spans="1:7" x14ac:dyDescent="0.25">
      <c r="A36" s="20" t="s">
        <v>37</v>
      </c>
      <c r="B36" s="20">
        <f t="shared" si="0"/>
        <v>34.012500000000003</v>
      </c>
      <c r="C36" s="20">
        <f t="shared" si="1"/>
        <v>43.641999999999996</v>
      </c>
      <c r="E36" s="24" t="s">
        <v>37</v>
      </c>
      <c r="F36" s="24">
        <v>34.012500000000003</v>
      </c>
      <c r="G36" s="24">
        <v>43.641999999999996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D46E-F09D-4E9E-981F-0039A8A46329}">
  <dimension ref="A1:AN67"/>
  <sheetViews>
    <sheetView zoomScale="115" zoomScaleNormal="115" workbookViewId="0">
      <selection activeCell="T53" sqref="T53"/>
    </sheetView>
  </sheetViews>
  <sheetFormatPr defaultRowHeight="15" x14ac:dyDescent="0.25"/>
  <cols>
    <col min="1" max="1" width="25.140625" bestFit="1" customWidth="1"/>
    <col min="2" max="2" width="8.5703125" bestFit="1" customWidth="1"/>
  </cols>
  <sheetData>
    <row r="1" spans="1:3" x14ac:dyDescent="0.25">
      <c r="A1" s="41" t="s">
        <v>1</v>
      </c>
      <c r="B1" s="22" t="s">
        <v>85</v>
      </c>
      <c r="C1" s="22" t="s">
        <v>84</v>
      </c>
    </row>
    <row r="2" spans="1:3" x14ac:dyDescent="0.25">
      <c r="A2" s="20" t="s">
        <v>6</v>
      </c>
      <c r="B2" s="23">
        <v>0.24316399999999999</v>
      </c>
      <c r="C2" s="20">
        <f>_xlfn.RANK.EQ(B2,$B$2:$B$17,0)</f>
        <v>12</v>
      </c>
    </row>
    <row r="3" spans="1:3" x14ac:dyDescent="0.25">
      <c r="A3" s="20" t="s">
        <v>9</v>
      </c>
      <c r="B3" s="23">
        <v>0.24620600000000001</v>
      </c>
      <c r="C3" s="20">
        <f t="shared" ref="C3:C17" si="0">_xlfn.RANK.EQ(B3,$B$2:$B$17,0)</f>
        <v>11</v>
      </c>
    </row>
    <row r="4" spans="1:3" x14ac:dyDescent="0.25">
      <c r="A4" s="20" t="s">
        <v>11</v>
      </c>
      <c r="B4" s="23">
        <v>0.30353999999999998</v>
      </c>
      <c r="C4" s="20">
        <f t="shared" si="0"/>
        <v>10</v>
      </c>
    </row>
    <row r="5" spans="1:3" x14ac:dyDescent="0.25">
      <c r="A5" s="20" t="s">
        <v>13</v>
      </c>
      <c r="B5" s="23">
        <v>0.20813899999999999</v>
      </c>
      <c r="C5" s="20">
        <f t="shared" si="0"/>
        <v>14</v>
      </c>
    </row>
    <row r="6" spans="1:3" x14ac:dyDescent="0.25">
      <c r="A6" s="20" t="s">
        <v>15</v>
      </c>
      <c r="B6" s="23">
        <v>0.339088</v>
      </c>
      <c r="C6" s="20">
        <f t="shared" si="0"/>
        <v>9</v>
      </c>
    </row>
    <row r="7" spans="1:3" x14ac:dyDescent="0.25">
      <c r="A7" s="20" t="s">
        <v>17</v>
      </c>
      <c r="B7" s="23">
        <v>0.66701299999999997</v>
      </c>
      <c r="C7" s="20">
        <f t="shared" si="0"/>
        <v>2</v>
      </c>
    </row>
    <row r="8" spans="1:3" x14ac:dyDescent="0.25">
      <c r="A8" s="20" t="s">
        <v>19</v>
      </c>
      <c r="B8" s="23">
        <v>0.79571499999999995</v>
      </c>
      <c r="C8" s="20">
        <f t="shared" si="0"/>
        <v>1</v>
      </c>
    </row>
    <row r="9" spans="1:3" x14ac:dyDescent="0.25">
      <c r="A9" s="20" t="s">
        <v>21</v>
      </c>
      <c r="B9" s="23">
        <v>0.14007600000000001</v>
      </c>
      <c r="C9" s="20">
        <f t="shared" si="0"/>
        <v>15</v>
      </c>
    </row>
    <row r="10" spans="1:3" x14ac:dyDescent="0.25">
      <c r="A10" s="20" t="s">
        <v>23</v>
      </c>
      <c r="B10" s="23">
        <v>0.225525</v>
      </c>
      <c r="C10" s="20">
        <f t="shared" si="0"/>
        <v>13</v>
      </c>
    </row>
    <row r="11" spans="1:3" x14ac:dyDescent="0.25">
      <c r="A11" s="20" t="s">
        <v>25</v>
      </c>
      <c r="B11" s="23">
        <v>0.56197200000000003</v>
      </c>
      <c r="C11" s="20">
        <f t="shared" si="0"/>
        <v>3</v>
      </c>
    </row>
    <row r="12" spans="1:3" x14ac:dyDescent="0.25">
      <c r="A12" s="20" t="s">
        <v>27</v>
      </c>
      <c r="B12" s="23">
        <v>0.40832299999999999</v>
      </c>
      <c r="C12" s="20">
        <f t="shared" si="0"/>
        <v>5</v>
      </c>
    </row>
    <row r="13" spans="1:3" x14ac:dyDescent="0.25">
      <c r="A13" s="20" t="s">
        <v>29</v>
      </c>
      <c r="B13" s="23">
        <v>0.42117300000000002</v>
      </c>
      <c r="C13" s="20">
        <f t="shared" si="0"/>
        <v>4</v>
      </c>
    </row>
    <row r="14" spans="1:3" x14ac:dyDescent="0.25">
      <c r="A14" s="20" t="s">
        <v>31</v>
      </c>
      <c r="B14" s="23">
        <v>0.33912700000000001</v>
      </c>
      <c r="C14" s="20">
        <f t="shared" si="0"/>
        <v>8</v>
      </c>
    </row>
    <row r="15" spans="1:3" x14ac:dyDescent="0.25">
      <c r="A15" s="20" t="s">
        <v>33</v>
      </c>
      <c r="B15" s="23">
        <v>0.112509</v>
      </c>
      <c r="C15" s="20">
        <f t="shared" si="0"/>
        <v>16</v>
      </c>
    </row>
    <row r="16" spans="1:3" x14ac:dyDescent="0.25">
      <c r="A16" s="20" t="s">
        <v>35</v>
      </c>
      <c r="B16" s="23">
        <v>0.36864000000000002</v>
      </c>
      <c r="C16" s="20">
        <f t="shared" si="0"/>
        <v>6</v>
      </c>
    </row>
    <row r="17" spans="1:40" x14ac:dyDescent="0.25">
      <c r="A17" s="20" t="s">
        <v>37</v>
      </c>
      <c r="B17" s="23">
        <v>0.3473</v>
      </c>
      <c r="C17" s="20">
        <f t="shared" si="0"/>
        <v>7</v>
      </c>
    </row>
    <row r="22" spans="1:40" x14ac:dyDescent="0.25">
      <c r="A22" s="74" t="s">
        <v>49</v>
      </c>
      <c r="B22" s="76" t="s">
        <v>50</v>
      </c>
      <c r="C22" s="77"/>
      <c r="D22" s="77"/>
      <c r="E22" s="77"/>
      <c r="F22" s="77"/>
      <c r="G22" s="77"/>
      <c r="H22" s="77"/>
      <c r="I22" s="77"/>
      <c r="J22" s="78"/>
      <c r="K22" s="25"/>
      <c r="L22" s="76" t="s">
        <v>86</v>
      </c>
      <c r="M22" s="77"/>
      <c r="N22" s="77"/>
      <c r="O22" s="77"/>
      <c r="P22" s="77"/>
      <c r="Q22" s="77"/>
      <c r="R22" s="77"/>
      <c r="S22" s="77"/>
      <c r="T22" s="77"/>
      <c r="U22" s="78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 x14ac:dyDescent="0.25">
      <c r="A23" s="75"/>
      <c r="B23" s="22" t="s">
        <v>51</v>
      </c>
      <c r="C23" s="22" t="s">
        <v>52</v>
      </c>
      <c r="D23" s="22" t="s">
        <v>53</v>
      </c>
      <c r="E23" s="22" t="s">
        <v>54</v>
      </c>
      <c r="F23" s="22" t="s">
        <v>55</v>
      </c>
      <c r="G23" s="22" t="s">
        <v>56</v>
      </c>
      <c r="H23" s="22" t="s">
        <v>57</v>
      </c>
      <c r="I23" s="22" t="s">
        <v>58</v>
      </c>
      <c r="J23" s="22" t="s">
        <v>59</v>
      </c>
      <c r="K23" s="25"/>
      <c r="L23" s="22" t="s">
        <v>87</v>
      </c>
      <c r="M23" s="22">
        <v>1</v>
      </c>
      <c r="N23" s="22">
        <v>2</v>
      </c>
      <c r="O23" s="22">
        <v>3</v>
      </c>
      <c r="P23" s="22">
        <v>4</v>
      </c>
      <c r="Q23" s="22">
        <v>5</v>
      </c>
      <c r="R23" s="22">
        <v>6</v>
      </c>
      <c r="S23" s="22">
        <v>7</v>
      </c>
      <c r="T23" s="22">
        <v>8</v>
      </c>
      <c r="U23" s="22">
        <v>9</v>
      </c>
      <c r="V23" s="25"/>
      <c r="W23" s="25"/>
      <c r="X23" s="79" t="s">
        <v>88</v>
      </c>
      <c r="Y23" s="80"/>
      <c r="Z23" s="80"/>
      <c r="AA23" s="80"/>
      <c r="AB23" s="80"/>
      <c r="AC23" s="80"/>
      <c r="AD23" s="80"/>
      <c r="AE23" s="80"/>
      <c r="AF23" s="80"/>
      <c r="AG23" s="25"/>
      <c r="AH23" s="25"/>
      <c r="AI23" s="22" t="s">
        <v>89</v>
      </c>
      <c r="AJ23" s="25"/>
      <c r="AK23" s="22" t="s">
        <v>90</v>
      </c>
      <c r="AL23" s="25"/>
      <c r="AM23" s="22" t="s">
        <v>91</v>
      </c>
      <c r="AN23" s="25"/>
    </row>
    <row r="24" spans="1:40" x14ac:dyDescent="0.25">
      <c r="A24" s="26" t="s">
        <v>6</v>
      </c>
      <c r="B24" s="27">
        <v>31.2</v>
      </c>
      <c r="C24" s="27">
        <v>31.37</v>
      </c>
      <c r="D24" s="27">
        <v>30.83</v>
      </c>
      <c r="E24" s="27">
        <v>30.57</v>
      </c>
      <c r="F24" s="27">
        <v>33.92</v>
      </c>
      <c r="G24" s="27">
        <v>39.49</v>
      </c>
      <c r="H24" s="27">
        <v>65.599999999999994</v>
      </c>
      <c r="I24" s="27">
        <v>49.96</v>
      </c>
      <c r="J24" s="27">
        <v>28.07</v>
      </c>
      <c r="K24" s="25"/>
      <c r="L24" s="22">
        <v>1</v>
      </c>
      <c r="M24" s="28">
        <v>-0.96992037399999997</v>
      </c>
      <c r="N24" s="28">
        <v>-0.86000515499999997</v>
      </c>
      <c r="O24" s="28">
        <v>-1.192566137</v>
      </c>
      <c r="P24" s="28">
        <v>-0.910644864</v>
      </c>
      <c r="Q24" s="28">
        <v>-0.55065582199999996</v>
      </c>
      <c r="R24" s="28">
        <v>0.58392132600000002</v>
      </c>
      <c r="S24" s="28">
        <v>0.633213205</v>
      </c>
      <c r="T24" s="28">
        <v>0.37830208599999998</v>
      </c>
      <c r="U24" s="28">
        <v>-0.64691169999999998</v>
      </c>
      <c r="V24" s="25"/>
      <c r="W24" s="25"/>
      <c r="X24" s="29">
        <v>9.7954416080000009</v>
      </c>
      <c r="Y24" s="29">
        <v>8.5140193259999997</v>
      </c>
      <c r="Z24" s="29">
        <v>10.458144409999999</v>
      </c>
      <c r="AA24" s="29">
        <v>12.06473662</v>
      </c>
      <c r="AB24" s="29">
        <v>8.5496818230000002</v>
      </c>
      <c r="AC24" s="29">
        <v>1.291333471</v>
      </c>
      <c r="AD24" s="29">
        <v>2.3489601499999999</v>
      </c>
      <c r="AE24" s="29">
        <v>1.4430974649999999</v>
      </c>
      <c r="AF24" s="29">
        <v>7.4284638750000003</v>
      </c>
      <c r="AG24" s="25"/>
      <c r="AH24" s="25"/>
      <c r="AI24" s="29">
        <v>7.8672662820000001</v>
      </c>
      <c r="AJ24" s="25"/>
      <c r="AK24" s="29">
        <v>1.424189471</v>
      </c>
      <c r="AL24" s="25"/>
      <c r="AM24" s="29">
        <v>0.243164251</v>
      </c>
      <c r="AN24" s="25"/>
    </row>
    <row r="25" spans="1:40" x14ac:dyDescent="0.25">
      <c r="A25" s="30" t="s">
        <v>9</v>
      </c>
      <c r="B25" s="27">
        <v>30.29</v>
      </c>
      <c r="C25" s="27">
        <v>30.97</v>
      </c>
      <c r="D25" s="27">
        <v>36.450000000000003</v>
      </c>
      <c r="E25" s="27">
        <v>30.84</v>
      </c>
      <c r="F25" s="27">
        <v>35.65</v>
      </c>
      <c r="G25" s="27">
        <v>41.05</v>
      </c>
      <c r="H25" s="27">
        <v>65.03</v>
      </c>
      <c r="I25" s="27">
        <v>44.49</v>
      </c>
      <c r="J25" s="27">
        <v>27.77</v>
      </c>
      <c r="K25" s="25"/>
      <c r="L25" s="22">
        <v>2</v>
      </c>
      <c r="M25" s="28">
        <v>-1.44908623</v>
      </c>
      <c r="N25" s="28">
        <v>-0.96873020799999998</v>
      </c>
      <c r="O25" s="28">
        <v>0.11340471000000001</v>
      </c>
      <c r="P25" s="28">
        <v>-0.79455960400000003</v>
      </c>
      <c r="Q25" s="28">
        <v>2.5925809000000001E-2</v>
      </c>
      <c r="R25" s="28">
        <v>0.93801579199999996</v>
      </c>
      <c r="S25" s="28">
        <v>0.36094106300000001</v>
      </c>
      <c r="T25" s="28">
        <v>-1.0445607750000001</v>
      </c>
      <c r="U25" s="28">
        <v>-0.74234144999999996</v>
      </c>
      <c r="V25" s="25"/>
      <c r="W25" s="25"/>
      <c r="X25" s="29">
        <v>13.024396510000001</v>
      </c>
      <c r="Y25" s="29">
        <v>9.1603336120000005</v>
      </c>
      <c r="Z25" s="29">
        <v>3.7169318040000001</v>
      </c>
      <c r="AA25" s="29">
        <v>11.27178367</v>
      </c>
      <c r="AB25" s="29">
        <v>5.5102973940000002</v>
      </c>
      <c r="AC25" s="29">
        <v>0.61195273400000005</v>
      </c>
      <c r="AD25" s="29">
        <v>3.2576781399999999</v>
      </c>
      <c r="AE25" s="29">
        <v>6.8861778029999998</v>
      </c>
      <c r="AF25" s="29">
        <v>7.95776226</v>
      </c>
      <c r="AG25" s="25"/>
      <c r="AH25" s="25"/>
      <c r="AI25" s="29">
        <v>7.8356438109999997</v>
      </c>
      <c r="AJ25" s="25"/>
      <c r="AK25" s="29">
        <v>1.3497133100000001</v>
      </c>
      <c r="AL25" s="25"/>
      <c r="AM25" s="29">
        <v>0.24620635099999999</v>
      </c>
      <c r="AN25" s="25"/>
    </row>
    <row r="26" spans="1:40" x14ac:dyDescent="0.25">
      <c r="A26" s="30" t="s">
        <v>11</v>
      </c>
      <c r="B26" s="27">
        <v>33.049999999999997</v>
      </c>
      <c r="C26" s="27">
        <v>36.909999999999997</v>
      </c>
      <c r="D26" s="27">
        <v>38.04</v>
      </c>
      <c r="E26" s="27">
        <v>31.21</v>
      </c>
      <c r="F26" s="27">
        <v>35.11</v>
      </c>
      <c r="G26" s="27">
        <v>33.74</v>
      </c>
      <c r="H26" s="27">
        <v>61.29</v>
      </c>
      <c r="I26" s="27">
        <v>46.15</v>
      </c>
      <c r="J26" s="27">
        <v>31.2</v>
      </c>
      <c r="K26" s="25"/>
      <c r="L26" s="22">
        <v>3</v>
      </c>
      <c r="M26" s="28">
        <v>1.336201E-3</v>
      </c>
      <c r="N26" s="28">
        <v>0.654044293</v>
      </c>
      <c r="O26" s="28">
        <v>0.48342295499999999</v>
      </c>
      <c r="P26" s="28">
        <v>-0.63465587599999995</v>
      </c>
      <c r="Q26" s="28">
        <v>-0.153544772</v>
      </c>
      <c r="R26" s="28">
        <v>-0.71991370099999996</v>
      </c>
      <c r="S26" s="28">
        <v>-1.429717259</v>
      </c>
      <c r="T26" s="28">
        <v>-0.61367301299999999</v>
      </c>
      <c r="U26" s="28">
        <v>0.33106892700000001</v>
      </c>
      <c r="V26" s="25"/>
      <c r="W26" s="25"/>
      <c r="X26" s="29">
        <v>4.6591673499999997</v>
      </c>
      <c r="Y26" s="29">
        <v>1.9707381180000001</v>
      </c>
      <c r="Z26" s="29">
        <v>2.427103357</v>
      </c>
      <c r="AA26" s="29">
        <v>10.22364804</v>
      </c>
      <c r="AB26" s="29">
        <v>6.3850863789999996</v>
      </c>
      <c r="AC26" s="29">
        <v>5.9545934740000002</v>
      </c>
      <c r="AD26" s="29">
        <v>12.928067800000001</v>
      </c>
      <c r="AE26" s="29">
        <v>4.8104114339999997</v>
      </c>
      <c r="AF26" s="29">
        <v>3.0538968149999999</v>
      </c>
      <c r="AG26" s="25"/>
      <c r="AH26" s="25"/>
      <c r="AI26" s="29">
        <v>7.2396624750000003</v>
      </c>
      <c r="AJ26" s="25"/>
      <c r="AK26" s="29">
        <v>0.32011865299999998</v>
      </c>
      <c r="AL26" s="25"/>
      <c r="AM26" s="29">
        <v>0.30354011400000003</v>
      </c>
      <c r="AN26" s="25"/>
    </row>
    <row r="27" spans="1:40" x14ac:dyDescent="0.25">
      <c r="A27" s="30" t="s">
        <v>13</v>
      </c>
      <c r="B27" s="27">
        <v>31.98</v>
      </c>
      <c r="C27" s="27">
        <v>33.78</v>
      </c>
      <c r="D27" s="27">
        <v>31.14</v>
      </c>
      <c r="E27" s="27">
        <v>31.63</v>
      </c>
      <c r="F27" s="27">
        <v>31.97</v>
      </c>
      <c r="G27" s="27">
        <v>33.369999999999997</v>
      </c>
      <c r="H27" s="27">
        <v>64.599999999999994</v>
      </c>
      <c r="I27" s="27">
        <v>54.33</v>
      </c>
      <c r="J27" s="27">
        <v>25.27</v>
      </c>
      <c r="K27" s="25"/>
      <c r="L27" s="22">
        <v>4</v>
      </c>
      <c r="M27" s="28">
        <v>-0.56183614599999998</v>
      </c>
      <c r="N27" s="28">
        <v>-0.20116160399999999</v>
      </c>
      <c r="O27" s="28">
        <v>-1.1208689759999999</v>
      </c>
      <c r="P27" s="28">
        <v>-0.45151048799999999</v>
      </c>
      <c r="Q27" s="28">
        <v>-1.2005259429999999</v>
      </c>
      <c r="R27" s="28">
        <v>-0.80396390900000003</v>
      </c>
      <c r="S27" s="28">
        <v>0.155824401</v>
      </c>
      <c r="T27" s="28">
        <v>1.516627685</v>
      </c>
      <c r="U27" s="28">
        <v>-1.522840741</v>
      </c>
      <c r="V27" s="25"/>
      <c r="W27" s="25"/>
      <c r="X27" s="29">
        <v>7.4075572320000003</v>
      </c>
      <c r="Y27" s="29">
        <v>5.1032422960000003</v>
      </c>
      <c r="Z27" s="29">
        <v>9.9995612149999999</v>
      </c>
      <c r="AA27" s="29">
        <v>9.0859960300000004</v>
      </c>
      <c r="AB27" s="29">
        <v>12.77243253</v>
      </c>
      <c r="AC27" s="29">
        <v>6.3718571449999999</v>
      </c>
      <c r="AD27" s="29">
        <v>4.0401827209999999</v>
      </c>
      <c r="AE27" s="29">
        <v>3.9645050000000001E-3</v>
      </c>
      <c r="AF27" s="29">
        <v>12.970441279999999</v>
      </c>
      <c r="AG27" s="25"/>
      <c r="AH27" s="25"/>
      <c r="AI27" s="29">
        <v>8.2313568119999996</v>
      </c>
      <c r="AJ27" s="25"/>
      <c r="AK27" s="29">
        <v>2.4257583619999998</v>
      </c>
      <c r="AL27" s="25"/>
      <c r="AM27" s="29">
        <v>0.20813852299999999</v>
      </c>
      <c r="AN27" s="25"/>
    </row>
    <row r="28" spans="1:40" x14ac:dyDescent="0.25">
      <c r="A28" s="30" t="s">
        <v>15</v>
      </c>
      <c r="B28" s="27">
        <v>33.46</v>
      </c>
      <c r="C28" s="27">
        <v>32.78</v>
      </c>
      <c r="D28" s="27">
        <v>37.909999999999997</v>
      </c>
      <c r="E28" s="27">
        <v>34.82</v>
      </c>
      <c r="F28" s="27">
        <v>36.409999999999997</v>
      </c>
      <c r="G28" s="27">
        <v>33.130000000000003</v>
      </c>
      <c r="H28" s="27">
        <v>62.89</v>
      </c>
      <c r="I28" s="27">
        <v>41.91</v>
      </c>
      <c r="J28" s="27">
        <v>32.369999999999997</v>
      </c>
      <c r="K28" s="25"/>
      <c r="L28" s="22">
        <v>5</v>
      </c>
      <c r="M28" s="28">
        <v>0.21608671900000001</v>
      </c>
      <c r="N28" s="28">
        <v>-0.47478562699999999</v>
      </c>
      <c r="O28" s="28">
        <v>0.45243274500000003</v>
      </c>
      <c r="P28" s="28">
        <v>0.93207156499999999</v>
      </c>
      <c r="Q28" s="28">
        <v>0.27856130699999998</v>
      </c>
      <c r="R28" s="28">
        <v>-0.85769500700000001</v>
      </c>
      <c r="S28" s="28">
        <v>-0.66528996200000001</v>
      </c>
      <c r="T28" s="28">
        <v>-1.716364974</v>
      </c>
      <c r="U28" s="28">
        <v>0.69668853799999997</v>
      </c>
      <c r="V28" s="25"/>
      <c r="W28" s="25"/>
      <c r="X28" s="29">
        <v>3.778202662</v>
      </c>
      <c r="Y28" s="29">
        <v>6.4143652739999997</v>
      </c>
      <c r="Z28" s="29">
        <v>2.5246240599999998</v>
      </c>
      <c r="AA28" s="29">
        <v>2.6592364470000001</v>
      </c>
      <c r="AB28" s="29">
        <v>4.3880478070000004</v>
      </c>
      <c r="AC28" s="29">
        <v>6.646006034</v>
      </c>
      <c r="AD28" s="29">
        <v>8.0153250489999994</v>
      </c>
      <c r="AE28" s="29">
        <v>10.863332400000001</v>
      </c>
      <c r="AF28" s="29">
        <v>1.909704565</v>
      </c>
      <c r="AG28" s="25"/>
      <c r="AH28" s="25"/>
      <c r="AI28" s="29">
        <v>6.8701415050000003</v>
      </c>
      <c r="AJ28" s="25"/>
      <c r="AK28" s="29">
        <v>3.8521646E-2</v>
      </c>
      <c r="AL28" s="25"/>
      <c r="AM28" s="29">
        <v>0.33908825399999998</v>
      </c>
      <c r="AN28" s="25"/>
    </row>
    <row r="29" spans="1:40" x14ac:dyDescent="0.25">
      <c r="A29" s="30" t="s">
        <v>17</v>
      </c>
      <c r="B29" s="27">
        <v>35</v>
      </c>
      <c r="C29" s="27">
        <v>38.67</v>
      </c>
      <c r="D29" s="27">
        <v>42.64</v>
      </c>
      <c r="E29" s="27">
        <v>34.68</v>
      </c>
      <c r="F29" s="27">
        <v>42.69</v>
      </c>
      <c r="G29" s="27">
        <v>44.5</v>
      </c>
      <c r="H29" s="27">
        <v>64.33</v>
      </c>
      <c r="I29" s="27">
        <v>49.29</v>
      </c>
      <c r="J29" s="27">
        <v>35.130000000000003</v>
      </c>
      <c r="K29" s="25"/>
      <c r="L29" s="22">
        <v>6</v>
      </c>
      <c r="M29" s="28">
        <v>1.0237342410000001</v>
      </c>
      <c r="N29" s="28">
        <v>1.135405446</v>
      </c>
      <c r="O29" s="28">
        <v>1.5534611620000001</v>
      </c>
      <c r="P29" s="28">
        <v>0.87124201199999995</v>
      </c>
      <c r="Q29" s="28">
        <v>2.3733280739999998</v>
      </c>
      <c r="R29" s="28">
        <v>1.7202898710000001</v>
      </c>
      <c r="S29" s="28">
        <v>2.5618958000000001E-2</v>
      </c>
      <c r="T29" s="28">
        <v>0.20563271599999999</v>
      </c>
      <c r="U29" s="28">
        <v>1.5573103399999999</v>
      </c>
      <c r="V29" s="25"/>
      <c r="W29" s="25"/>
      <c r="X29" s="29">
        <v>1.2907514</v>
      </c>
      <c r="Y29" s="29">
        <v>0.85094841099999996</v>
      </c>
      <c r="Z29" s="29">
        <v>0.238025083</v>
      </c>
      <c r="AA29" s="29">
        <v>2.8613281979999998</v>
      </c>
      <c r="AB29" s="29">
        <v>0</v>
      </c>
      <c r="AC29" s="29">
        <v>0</v>
      </c>
      <c r="AD29" s="29">
        <v>4.5805674129999998</v>
      </c>
      <c r="AE29" s="29">
        <v>1.887764124</v>
      </c>
      <c r="AF29" s="29">
        <v>0.27175244399999998</v>
      </c>
      <c r="AG29" s="25"/>
      <c r="AH29" s="25"/>
      <c r="AI29" s="29">
        <v>3.461377916</v>
      </c>
      <c r="AJ29" s="25"/>
      <c r="AK29" s="29">
        <v>10.32011943</v>
      </c>
      <c r="AL29" s="25"/>
      <c r="AM29" s="29">
        <v>0.66701336200000005</v>
      </c>
      <c r="AN29" s="25"/>
    </row>
    <row r="30" spans="1:40" x14ac:dyDescent="0.25">
      <c r="A30" s="30" t="s">
        <v>19</v>
      </c>
      <c r="B30" s="27">
        <v>35.25</v>
      </c>
      <c r="C30" s="27">
        <v>37.49</v>
      </c>
      <c r="D30" s="27">
        <v>44.74</v>
      </c>
      <c r="E30" s="27">
        <v>38.57</v>
      </c>
      <c r="F30" s="27">
        <v>40.270000000000003</v>
      </c>
      <c r="G30" s="27">
        <v>40.65</v>
      </c>
      <c r="H30" s="27">
        <v>68.8</v>
      </c>
      <c r="I30" s="27">
        <v>51.77</v>
      </c>
      <c r="J30" s="27">
        <v>36.799999999999997</v>
      </c>
      <c r="K30" s="25"/>
      <c r="L30" s="22">
        <v>7</v>
      </c>
      <c r="M30" s="28">
        <v>1.1527948939999999</v>
      </c>
      <c r="N30" s="28">
        <v>0.81257637299999996</v>
      </c>
      <c r="O30" s="28">
        <v>2.0413393059999998</v>
      </c>
      <c r="P30" s="28">
        <v>2.562788109</v>
      </c>
      <c r="Q30" s="28">
        <v>1.5673884090000001</v>
      </c>
      <c r="R30" s="28">
        <v>0.84701846599999997</v>
      </c>
      <c r="S30" s="28">
        <v>2.165844978</v>
      </c>
      <c r="T30" s="28">
        <v>0.84999404499999998</v>
      </c>
      <c r="U30" s="28">
        <v>2.0786091450000002</v>
      </c>
      <c r="V30" s="25"/>
      <c r="W30" s="25"/>
      <c r="X30" s="29">
        <v>1.014153235</v>
      </c>
      <c r="Y30" s="29">
        <v>1.5507664189999999</v>
      </c>
      <c r="Z30" s="29">
        <v>0</v>
      </c>
      <c r="AA30" s="29">
        <v>0</v>
      </c>
      <c r="AB30" s="29">
        <v>0.649538744</v>
      </c>
      <c r="AC30" s="29">
        <v>0.76260294699999998</v>
      </c>
      <c r="AD30" s="29">
        <v>0</v>
      </c>
      <c r="AE30" s="29">
        <v>0.53231318100000002</v>
      </c>
      <c r="AF30" s="29">
        <v>0</v>
      </c>
      <c r="AG30" s="25"/>
      <c r="AH30" s="25"/>
      <c r="AI30" s="29">
        <v>2.123528791</v>
      </c>
      <c r="AJ30" s="25"/>
      <c r="AK30" s="29">
        <v>20.705625000000001</v>
      </c>
      <c r="AL30" s="25"/>
      <c r="AM30" s="29">
        <v>0.79571525300000001</v>
      </c>
      <c r="AN30" s="25"/>
    </row>
    <row r="31" spans="1:40" x14ac:dyDescent="0.25">
      <c r="A31" s="30" t="s">
        <v>21</v>
      </c>
      <c r="B31" s="27">
        <v>32.25</v>
      </c>
      <c r="C31" s="27">
        <v>27.82</v>
      </c>
      <c r="D31" s="27">
        <v>27.72</v>
      </c>
      <c r="E31" s="27">
        <v>31.54</v>
      </c>
      <c r="F31" s="27">
        <v>32.44</v>
      </c>
      <c r="G31" s="27">
        <v>33.82</v>
      </c>
      <c r="H31" s="27">
        <v>64.5</v>
      </c>
      <c r="I31" s="27">
        <v>48.21</v>
      </c>
      <c r="J31" s="27">
        <v>27.41</v>
      </c>
      <c r="K31" s="25"/>
      <c r="L31" s="22">
        <v>8</v>
      </c>
      <c r="M31" s="28">
        <v>-0.41946049200000002</v>
      </c>
      <c r="N31" s="28">
        <v>-1.8315232539999999</v>
      </c>
      <c r="O31" s="28">
        <v>-1.9162805730000001</v>
      </c>
      <c r="P31" s="28">
        <v>-0.493232477</v>
      </c>
      <c r="Q31" s="28">
        <v>-1.0429731229999999</v>
      </c>
      <c r="R31" s="28">
        <v>-0.70193372499999995</v>
      </c>
      <c r="S31" s="28">
        <v>0.107056391</v>
      </c>
      <c r="T31" s="28">
        <v>-7.7682062999999996E-2</v>
      </c>
      <c r="U31" s="28">
        <v>-0.85355163899999997</v>
      </c>
      <c r="V31" s="25"/>
      <c r="W31" s="25"/>
      <c r="X31" s="29">
        <v>6.652825322</v>
      </c>
      <c r="Y31" s="29">
        <v>15.12741175</v>
      </c>
      <c r="Z31" s="29">
        <v>15.6627551</v>
      </c>
      <c r="AA31" s="29">
        <v>9.3392618219999992</v>
      </c>
      <c r="AB31" s="29">
        <v>11.671113869999999</v>
      </c>
      <c r="AC31" s="29">
        <v>5.8671671490000001</v>
      </c>
      <c r="AD31" s="29">
        <v>4.238610446</v>
      </c>
      <c r="AE31" s="29">
        <v>2.7465573330000002</v>
      </c>
      <c r="AF31" s="29">
        <v>8.5975668630000008</v>
      </c>
      <c r="AG31" s="25"/>
      <c r="AH31" s="25"/>
      <c r="AI31" s="29">
        <v>8.9388628840000006</v>
      </c>
      <c r="AJ31" s="25"/>
      <c r="AK31" s="29">
        <v>5.1301828650000001</v>
      </c>
      <c r="AL31" s="25"/>
      <c r="AM31" s="29">
        <v>0.140076013</v>
      </c>
      <c r="AN31" s="25"/>
    </row>
    <row r="32" spans="1:40" x14ac:dyDescent="0.25">
      <c r="A32" s="30" t="s">
        <v>23</v>
      </c>
      <c r="B32" s="27">
        <v>32.82</v>
      </c>
      <c r="C32" s="27">
        <v>35.5</v>
      </c>
      <c r="D32" s="27">
        <v>34.35</v>
      </c>
      <c r="E32" s="27">
        <v>30.91</v>
      </c>
      <c r="F32" s="27">
        <v>35.21</v>
      </c>
      <c r="G32" s="27">
        <v>31.64</v>
      </c>
      <c r="H32" s="27">
        <v>60.81</v>
      </c>
      <c r="I32" s="27">
        <v>44.63</v>
      </c>
      <c r="J32" s="27">
        <v>30.84</v>
      </c>
      <c r="K32" s="25"/>
      <c r="L32" s="22">
        <v>9</v>
      </c>
      <c r="M32" s="28">
        <v>-0.119427449</v>
      </c>
      <c r="N32" s="28">
        <v>0.27029393400000001</v>
      </c>
      <c r="O32" s="28">
        <v>-0.37514840100000002</v>
      </c>
      <c r="P32" s="28">
        <v>-0.76423024799999995</v>
      </c>
      <c r="Q32" s="28">
        <v>-0.1212916</v>
      </c>
      <c r="R32" s="28">
        <v>-1.1958709190000001</v>
      </c>
      <c r="S32" s="28">
        <v>-1.657906238</v>
      </c>
      <c r="T32" s="28">
        <v>-1.0096720050000001</v>
      </c>
      <c r="U32" s="28">
        <v>0.21821586400000001</v>
      </c>
      <c r="V32" s="25"/>
      <c r="W32" s="25"/>
      <c r="X32" s="29">
        <v>5.1950904080000004</v>
      </c>
      <c r="Y32" s="29">
        <v>3.1954428359999998</v>
      </c>
      <c r="Z32" s="29">
        <v>5.8394128360000002</v>
      </c>
      <c r="AA32" s="29">
        <v>11.06905115</v>
      </c>
      <c r="AB32" s="29">
        <v>6.2231273189999996</v>
      </c>
      <c r="AC32" s="29">
        <v>8.5039937529999996</v>
      </c>
      <c r="AD32" s="29">
        <v>14.62107336</v>
      </c>
      <c r="AE32" s="29">
        <v>6.7042881090000002</v>
      </c>
      <c r="AF32" s="29">
        <v>3.4610631600000001</v>
      </c>
      <c r="AG32" s="25"/>
      <c r="AH32" s="25"/>
      <c r="AI32" s="29">
        <v>8.0506237600000006</v>
      </c>
      <c r="AJ32" s="25"/>
      <c r="AK32" s="29">
        <v>1.8954449</v>
      </c>
      <c r="AL32" s="25"/>
      <c r="AM32" s="29">
        <v>0.22552515100000001</v>
      </c>
      <c r="AN32" s="25"/>
    </row>
    <row r="33" spans="1:40" x14ac:dyDescent="0.25">
      <c r="A33" s="30" t="s">
        <v>25</v>
      </c>
      <c r="B33" s="27">
        <v>35.130000000000003</v>
      </c>
      <c r="C33" s="27">
        <v>42.04</v>
      </c>
      <c r="D33" s="27">
        <v>35.83</v>
      </c>
      <c r="E33" s="27">
        <v>33.590000000000003</v>
      </c>
      <c r="F33" s="27">
        <v>36.81</v>
      </c>
      <c r="G33" s="27">
        <v>43.42</v>
      </c>
      <c r="H33" s="27">
        <v>64.37</v>
      </c>
      <c r="I33" s="27">
        <v>52.55</v>
      </c>
      <c r="J33" s="27">
        <v>32.33</v>
      </c>
      <c r="K33" s="25"/>
      <c r="L33" s="22">
        <v>10</v>
      </c>
      <c r="M33" s="28">
        <v>1.0890041029999999</v>
      </c>
      <c r="N33" s="28">
        <v>2.0578740959999999</v>
      </c>
      <c r="O33" s="28">
        <v>-3.0728746000000001E-2</v>
      </c>
      <c r="P33" s="28">
        <v>0.398221094</v>
      </c>
      <c r="Q33" s="28">
        <v>0.41479474300000002</v>
      </c>
      <c r="R33" s="28">
        <v>1.476425348</v>
      </c>
      <c r="S33" s="28">
        <v>4.7985186999999999E-2</v>
      </c>
      <c r="T33" s="28">
        <v>1.0543693169999999</v>
      </c>
      <c r="U33" s="28">
        <v>0.68206181499999996</v>
      </c>
      <c r="V33" s="25"/>
      <c r="W33" s="25"/>
      <c r="X33" s="29">
        <v>1.146703756</v>
      </c>
      <c r="Y33" s="29">
        <v>0</v>
      </c>
      <c r="Z33" s="29">
        <v>4.2934660109999996</v>
      </c>
      <c r="AA33" s="29">
        <v>4.6853503600000002</v>
      </c>
      <c r="AB33" s="29">
        <v>3.8358528060000001</v>
      </c>
      <c r="AC33" s="29">
        <v>5.9469905000000003E-2</v>
      </c>
      <c r="AD33" s="29">
        <v>4.485330094</v>
      </c>
      <c r="AE33" s="29">
        <v>0.27585887100000001</v>
      </c>
      <c r="AF33" s="29">
        <v>1.950344445</v>
      </c>
      <c r="AG33" s="25"/>
      <c r="AH33" s="25"/>
      <c r="AI33" s="29">
        <v>4.553281921</v>
      </c>
      <c r="AJ33" s="25"/>
      <c r="AK33" s="29">
        <v>4.496903069</v>
      </c>
      <c r="AL33" s="25"/>
      <c r="AM33" s="29">
        <v>0.56197154000000005</v>
      </c>
      <c r="AN33" s="25"/>
    </row>
    <row r="34" spans="1:40" x14ac:dyDescent="0.25">
      <c r="A34" s="30" t="s">
        <v>27</v>
      </c>
      <c r="B34" s="27">
        <v>32.869999999999997</v>
      </c>
      <c r="C34" s="27">
        <v>36.409999999999997</v>
      </c>
      <c r="D34" s="27">
        <v>38.15</v>
      </c>
      <c r="E34" s="27">
        <v>34.14</v>
      </c>
      <c r="F34" s="27">
        <v>33.130000000000003</v>
      </c>
      <c r="G34" s="27">
        <v>38.31</v>
      </c>
      <c r="H34" s="27">
        <v>67.02</v>
      </c>
      <c r="I34" s="27">
        <v>43.11</v>
      </c>
      <c r="J34" s="27">
        <v>31.67</v>
      </c>
      <c r="K34" s="25"/>
      <c r="L34" s="22">
        <v>11</v>
      </c>
      <c r="M34" s="28">
        <v>-9.4719207999999999E-2</v>
      </c>
      <c r="N34" s="28">
        <v>0.519430909</v>
      </c>
      <c r="O34" s="28">
        <v>0.51023665600000001</v>
      </c>
      <c r="P34" s="28">
        <v>0.63871914399999996</v>
      </c>
      <c r="Q34" s="28">
        <v>-0.81512320500000002</v>
      </c>
      <c r="R34" s="28">
        <v>0.31658030500000001</v>
      </c>
      <c r="S34" s="28">
        <v>1.3152271179999999</v>
      </c>
      <c r="T34" s="28">
        <v>-1.4041494990000001</v>
      </c>
      <c r="U34" s="28">
        <v>0.475814452</v>
      </c>
      <c r="V34" s="25"/>
      <c r="W34" s="25"/>
      <c r="X34" s="29">
        <v>5.083067196</v>
      </c>
      <c r="Y34" s="29">
        <v>2.3668074410000002</v>
      </c>
      <c r="Z34" s="29">
        <v>2.3442753239999998</v>
      </c>
      <c r="AA34" s="29">
        <v>3.7020413830000001</v>
      </c>
      <c r="AB34" s="29">
        <v>10.16622156</v>
      </c>
      <c r="AC34" s="29">
        <v>1.9704005449999999</v>
      </c>
      <c r="AD34" s="29">
        <v>0.723550743</v>
      </c>
      <c r="AE34" s="29">
        <v>8.9027133509999992</v>
      </c>
      <c r="AF34" s="29">
        <v>2.5689508289999998</v>
      </c>
      <c r="AG34" s="25"/>
      <c r="AH34" s="25"/>
      <c r="AI34" s="29">
        <v>6.1504494440000004</v>
      </c>
      <c r="AJ34" s="25"/>
      <c r="AK34" s="29">
        <v>0.27397136500000002</v>
      </c>
      <c r="AL34" s="25"/>
      <c r="AM34" s="29">
        <v>0.40832306299999999</v>
      </c>
      <c r="AN34" s="25"/>
    </row>
    <row r="35" spans="1:40" x14ac:dyDescent="0.25">
      <c r="A35" s="30" t="s">
        <v>29</v>
      </c>
      <c r="B35" s="27">
        <v>32.67</v>
      </c>
      <c r="C35" s="27">
        <v>34.380000000000003</v>
      </c>
      <c r="D35" s="27">
        <v>35.549999999999997</v>
      </c>
      <c r="E35" s="27">
        <v>34.28</v>
      </c>
      <c r="F35" s="27">
        <v>35.159999999999997</v>
      </c>
      <c r="G35" s="27">
        <v>37.450000000000003</v>
      </c>
      <c r="H35" s="27">
        <v>65.16</v>
      </c>
      <c r="I35" s="27">
        <v>51.96</v>
      </c>
      <c r="J35" s="27">
        <v>29.05</v>
      </c>
      <c r="K35" s="25"/>
      <c r="L35" s="22">
        <v>12</v>
      </c>
      <c r="M35" s="28">
        <v>-0.20110837600000001</v>
      </c>
      <c r="N35" s="28">
        <v>-3.6603014000000003E-2</v>
      </c>
      <c r="O35" s="28">
        <v>-9.4633415999999998E-2</v>
      </c>
      <c r="P35" s="28">
        <v>0.69704216900000004</v>
      </c>
      <c r="Q35" s="28">
        <v>-0.13717733900000001</v>
      </c>
      <c r="R35" s="28">
        <v>0.122190031</v>
      </c>
      <c r="S35" s="28">
        <v>0.42575015399999999</v>
      </c>
      <c r="T35" s="28">
        <v>0.90077615899999997</v>
      </c>
      <c r="U35" s="28">
        <v>-0.34071463099999999</v>
      </c>
      <c r="V35" s="25"/>
      <c r="W35" s="25"/>
      <c r="X35" s="29">
        <v>5.574108624</v>
      </c>
      <c r="Y35" s="29">
        <v>4.3868343660000004</v>
      </c>
      <c r="Z35" s="29">
        <v>4.5623794679999996</v>
      </c>
      <c r="AA35" s="29">
        <v>3.4810079119999999</v>
      </c>
      <c r="AB35" s="29">
        <v>6.3026374279999997</v>
      </c>
      <c r="AC35" s="29">
        <v>2.5539230989999999</v>
      </c>
      <c r="AD35" s="29">
        <v>3.027929994</v>
      </c>
      <c r="AE35" s="29">
        <v>0.46079094999999998</v>
      </c>
      <c r="AF35" s="29">
        <v>5.8531275359999997</v>
      </c>
      <c r="AG35" s="25"/>
      <c r="AH35" s="25"/>
      <c r="AI35" s="29">
        <v>6.0168712280000003</v>
      </c>
      <c r="AJ35" s="25"/>
      <c r="AK35" s="29">
        <v>0.43165025699999998</v>
      </c>
      <c r="AL35" s="25"/>
      <c r="AM35" s="29">
        <v>0.42117336799999999</v>
      </c>
      <c r="AN35" s="25"/>
    </row>
    <row r="36" spans="1:40" x14ac:dyDescent="0.25">
      <c r="A36" s="30" t="s">
        <v>31</v>
      </c>
      <c r="B36" s="27">
        <v>37.17</v>
      </c>
      <c r="C36" s="27">
        <v>36.39</v>
      </c>
      <c r="D36" s="27">
        <v>34.229999999999997</v>
      </c>
      <c r="E36" s="27">
        <v>31.18</v>
      </c>
      <c r="F36" s="27">
        <v>36.840000000000003</v>
      </c>
      <c r="G36" s="27">
        <v>33.47</v>
      </c>
      <c r="H36" s="27">
        <v>61.69</v>
      </c>
      <c r="I36" s="27">
        <v>49.73</v>
      </c>
      <c r="J36" s="27">
        <v>29.43</v>
      </c>
      <c r="K36" s="25"/>
      <c r="L36" s="22">
        <v>13</v>
      </c>
      <c r="M36" s="28">
        <v>2.1598466479999998</v>
      </c>
      <c r="N36" s="28">
        <v>0.51339380499999998</v>
      </c>
      <c r="O36" s="28">
        <v>-0.40329973400000002</v>
      </c>
      <c r="P36" s="28">
        <v>-0.646101025</v>
      </c>
      <c r="Q36" s="28">
        <v>0.424837136</v>
      </c>
      <c r="R36" s="28">
        <v>-0.78187041700000004</v>
      </c>
      <c r="S36" s="28">
        <v>-1.2398916369999999</v>
      </c>
      <c r="T36" s="28">
        <v>0.31975391399999997</v>
      </c>
      <c r="U36" s="28">
        <v>-0.22161888499999999</v>
      </c>
      <c r="V36" s="25"/>
      <c r="W36" s="25"/>
      <c r="X36" s="29">
        <v>0</v>
      </c>
      <c r="Y36" s="29">
        <v>2.3854193700000001</v>
      </c>
      <c r="Z36" s="29">
        <v>5.9762600370000003</v>
      </c>
      <c r="AA36" s="29">
        <v>10.29696948</v>
      </c>
      <c r="AB36" s="29">
        <v>3.7966169359999999</v>
      </c>
      <c r="AC36" s="29">
        <v>6.2608061079999997</v>
      </c>
      <c r="AD36" s="29">
        <v>11.599041890000001</v>
      </c>
      <c r="AE36" s="29">
        <v>1.587192012</v>
      </c>
      <c r="AF36" s="29">
        <v>5.2910489890000001</v>
      </c>
      <c r="AG36" s="25"/>
      <c r="AH36" s="25"/>
      <c r="AI36" s="29">
        <v>6.8697419760000002</v>
      </c>
      <c r="AJ36" s="25"/>
      <c r="AK36" s="29">
        <v>3.8364975000000003E-2</v>
      </c>
      <c r="AL36" s="25"/>
      <c r="AM36" s="29">
        <v>0.33912668899999998</v>
      </c>
      <c r="AN36" s="25"/>
    </row>
    <row r="37" spans="1:40" x14ac:dyDescent="0.25">
      <c r="A37" s="30" t="s">
        <v>33</v>
      </c>
      <c r="B37" s="27">
        <v>30.39</v>
      </c>
      <c r="C37" s="27">
        <v>30.4</v>
      </c>
      <c r="D37" s="27">
        <v>36.549999999999997</v>
      </c>
      <c r="E37" s="27">
        <v>29.96</v>
      </c>
      <c r="F37" s="27">
        <v>31.5</v>
      </c>
      <c r="G37" s="27">
        <v>30.51</v>
      </c>
      <c r="H37" s="27">
        <v>63.78</v>
      </c>
      <c r="I37" s="27">
        <v>46.82</v>
      </c>
      <c r="J37" s="27">
        <v>26.22</v>
      </c>
      <c r="K37" s="25"/>
      <c r="L37" s="22">
        <v>14</v>
      </c>
      <c r="M37" s="28">
        <v>-1.393296895</v>
      </c>
      <c r="N37" s="28">
        <v>-1.1247853809999999</v>
      </c>
      <c r="O37" s="28">
        <v>0.137773074</v>
      </c>
      <c r="P37" s="28">
        <v>-1.178307349</v>
      </c>
      <c r="Q37" s="28">
        <v>-1.3565222889999999</v>
      </c>
      <c r="R37" s="28">
        <v>-1.4534619179999999</v>
      </c>
      <c r="S37" s="28">
        <v>-0.235191862</v>
      </c>
      <c r="T37" s="28">
        <v>-0.43819050999999998</v>
      </c>
      <c r="U37" s="28">
        <v>-1.225006958</v>
      </c>
      <c r="V37" s="25"/>
      <c r="W37" s="25"/>
      <c r="X37" s="29">
        <v>12.62482904</v>
      </c>
      <c r="Y37" s="29">
        <v>10.12932135</v>
      </c>
      <c r="Z37" s="29">
        <v>3.6235643990000002</v>
      </c>
      <c r="AA37" s="29">
        <v>13.995795230000001</v>
      </c>
      <c r="AB37" s="29">
        <v>13.91178373</v>
      </c>
      <c r="AC37" s="29">
        <v>10.07270042</v>
      </c>
      <c r="AD37" s="29">
        <v>5.7649779030000001</v>
      </c>
      <c r="AE37" s="29">
        <v>4.0714462720000002</v>
      </c>
      <c r="AF37" s="29">
        <v>10.91387935</v>
      </c>
      <c r="AG37" s="25"/>
      <c r="AH37" s="25"/>
      <c r="AI37" s="29">
        <v>9.2254158549999996</v>
      </c>
      <c r="AJ37" s="25"/>
      <c r="AK37" s="29">
        <v>6.5103750979999999</v>
      </c>
      <c r="AL37" s="25"/>
      <c r="AM37" s="29">
        <v>0.112509445</v>
      </c>
      <c r="AN37" s="25"/>
    </row>
    <row r="38" spans="1:40" x14ac:dyDescent="0.25">
      <c r="A38" s="30" t="s">
        <v>35</v>
      </c>
      <c r="B38" s="27">
        <v>32.22</v>
      </c>
      <c r="C38" s="27">
        <v>32.81</v>
      </c>
      <c r="D38" s="27">
        <v>35.28</v>
      </c>
      <c r="E38" s="27">
        <v>32.15</v>
      </c>
      <c r="F38" s="27">
        <v>36.450000000000003</v>
      </c>
      <c r="G38" s="27">
        <v>39.17</v>
      </c>
      <c r="H38" s="27">
        <v>64.25</v>
      </c>
      <c r="I38" s="27">
        <v>52.65</v>
      </c>
      <c r="J38" s="27">
        <v>28.58</v>
      </c>
      <c r="K38" s="25"/>
      <c r="L38" s="22">
        <v>15</v>
      </c>
      <c r="M38" s="28">
        <v>-0.43394763600000003</v>
      </c>
      <c r="N38" s="28">
        <v>-0.46542461299999999</v>
      </c>
      <c r="O38" s="28">
        <v>-0.15854462499999999</v>
      </c>
      <c r="P38" s="28">
        <v>-0.22684216099999999</v>
      </c>
      <c r="Q38" s="28">
        <v>0.29297861600000003</v>
      </c>
      <c r="R38" s="28">
        <v>0.51026845700000001</v>
      </c>
      <c r="S38" s="28">
        <v>-9.464498E-3</v>
      </c>
      <c r="T38" s="28">
        <v>1.078836916</v>
      </c>
      <c r="U38" s="28">
        <v>-0.48678307700000001</v>
      </c>
      <c r="V38" s="25"/>
      <c r="W38" s="25"/>
      <c r="X38" s="29">
        <v>6.7277687869999996</v>
      </c>
      <c r="Y38" s="29">
        <v>6.3670363769999998</v>
      </c>
      <c r="Z38" s="29">
        <v>4.8394893110000003</v>
      </c>
      <c r="AA38" s="29">
        <v>7.7820370429999999</v>
      </c>
      <c r="AB38" s="29">
        <v>4.3278538649999998</v>
      </c>
      <c r="AC38" s="29">
        <v>1.464151822</v>
      </c>
      <c r="AD38" s="29">
        <v>4.7319713160000001</v>
      </c>
      <c r="AE38" s="29">
        <v>0.25075565799999999</v>
      </c>
      <c r="AF38" s="29">
        <v>6.5812372510000001</v>
      </c>
      <c r="AG38" s="25"/>
      <c r="AH38" s="25"/>
      <c r="AI38" s="29">
        <v>6.5629491409999998</v>
      </c>
      <c r="AJ38" s="25"/>
      <c r="AK38" s="29">
        <v>1.2303922E-2</v>
      </c>
      <c r="AL38" s="25"/>
      <c r="AM38" s="29">
        <v>0.36864034400000001</v>
      </c>
      <c r="AN38" s="25"/>
    </row>
    <row r="39" spans="1:40" x14ac:dyDescent="0.25">
      <c r="A39" s="30" t="s">
        <v>37</v>
      </c>
      <c r="B39" s="27">
        <v>32.85</v>
      </c>
      <c r="C39" s="27">
        <v>33.54</v>
      </c>
      <c r="D39" s="27">
        <v>39.14</v>
      </c>
      <c r="E39" s="27">
        <v>30.48</v>
      </c>
      <c r="F39" s="27">
        <v>34.549999999999997</v>
      </c>
      <c r="G39" s="27">
        <v>35.51</v>
      </c>
      <c r="H39" s="27">
        <v>65.760000000000005</v>
      </c>
      <c r="I39" s="27">
        <v>54.57</v>
      </c>
      <c r="J39" s="27">
        <v>27.86</v>
      </c>
      <c r="K39" s="25"/>
      <c r="L39" s="22">
        <v>16</v>
      </c>
      <c r="M39" s="31">
        <v>-0.107674925</v>
      </c>
      <c r="N39" s="31">
        <v>-0.26718865800000002</v>
      </c>
      <c r="O39" s="31">
        <v>0.74062120200000003</v>
      </c>
      <c r="P39" s="31">
        <v>-0.952285206</v>
      </c>
      <c r="Q39" s="31">
        <v>-0.34203268100000001</v>
      </c>
      <c r="R39" s="31">
        <v>-0.31828532500000001</v>
      </c>
      <c r="S39" s="31">
        <v>0.71350513599999998</v>
      </c>
      <c r="T39" s="31">
        <v>1.579592004</v>
      </c>
      <c r="U39" s="31">
        <v>-0.71420531600000003</v>
      </c>
      <c r="V39" s="25"/>
      <c r="W39" s="25"/>
      <c r="X39" s="29">
        <v>5.1416540849999999</v>
      </c>
      <c r="Y39" s="29">
        <v>5.4059168120000001</v>
      </c>
      <c r="Z39" s="29">
        <v>1.691867585</v>
      </c>
      <c r="AA39" s="29">
        <v>12.355740409999999</v>
      </c>
      <c r="AB39" s="29">
        <v>7.3731840279999998</v>
      </c>
      <c r="AC39" s="29">
        <v>4.1557888309999997</v>
      </c>
      <c r="AD39" s="29">
        <v>2.1092910150000002</v>
      </c>
      <c r="AE39" s="29">
        <v>0</v>
      </c>
      <c r="AF39" s="29">
        <v>7.7998126169999997</v>
      </c>
      <c r="AG39" s="25"/>
      <c r="AH39" s="25"/>
      <c r="AI39" s="32">
        <v>6.7847811599999996</v>
      </c>
      <c r="AJ39" s="25"/>
      <c r="AK39" s="29">
        <v>1.2300801E-2</v>
      </c>
      <c r="AL39" s="25"/>
      <c r="AM39" s="29">
        <v>0.34729997099999999</v>
      </c>
      <c r="AN39" s="25"/>
    </row>
    <row r="40" spans="1:40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2" t="s">
        <v>92</v>
      </c>
      <c r="M40" s="22">
        <v>2.1598466479999998</v>
      </c>
      <c r="N40" s="22">
        <v>2.0578740959999999</v>
      </c>
      <c r="O40" s="22">
        <v>2.0413393059999998</v>
      </c>
      <c r="P40" s="22">
        <v>2.562788109</v>
      </c>
      <c r="Q40" s="22">
        <v>2.3733280739999998</v>
      </c>
      <c r="R40" s="22">
        <v>1.7202898710000001</v>
      </c>
      <c r="S40" s="22">
        <v>2.165844978</v>
      </c>
      <c r="T40" s="22">
        <v>1.579592004</v>
      </c>
      <c r="U40" s="22">
        <v>2.0786091450000002</v>
      </c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2" t="s">
        <v>93</v>
      </c>
      <c r="AI40" s="33">
        <v>6.6738721849999996</v>
      </c>
      <c r="AJ40" s="22" t="s">
        <v>94</v>
      </c>
      <c r="AK40" s="34">
        <v>1.860536601</v>
      </c>
      <c r="AL40" s="25"/>
      <c r="AM40" s="25"/>
      <c r="AN40" s="25"/>
    </row>
    <row r="41" spans="1:40" x14ac:dyDescent="0.25">
      <c r="A41" s="74" t="s">
        <v>69</v>
      </c>
      <c r="B41" s="76" t="s">
        <v>50</v>
      </c>
      <c r="C41" s="77"/>
      <c r="D41" s="77"/>
      <c r="E41" s="77"/>
      <c r="F41" s="77"/>
      <c r="G41" s="77"/>
      <c r="H41" s="77"/>
      <c r="I41" s="77"/>
      <c r="J41" s="78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2" t="s">
        <v>95</v>
      </c>
      <c r="AJ41" s="29">
        <v>10.39494539</v>
      </c>
      <c r="AK41" s="25"/>
      <c r="AL41" s="25"/>
      <c r="AM41" s="25"/>
      <c r="AN41" s="25"/>
    </row>
    <row r="42" spans="1:40" x14ac:dyDescent="0.25">
      <c r="A42" s="75"/>
      <c r="B42" s="22" t="s">
        <v>51</v>
      </c>
      <c r="C42" s="22" t="s">
        <v>52</v>
      </c>
      <c r="D42" s="22" t="s">
        <v>53</v>
      </c>
      <c r="E42" s="22" t="s">
        <v>54</v>
      </c>
      <c r="F42" s="22" t="s">
        <v>55</v>
      </c>
      <c r="G42" s="22" t="s">
        <v>56</v>
      </c>
      <c r="H42" s="22" t="s">
        <v>57</v>
      </c>
      <c r="I42" s="22" t="s">
        <v>58</v>
      </c>
      <c r="J42" s="22" t="s">
        <v>59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 x14ac:dyDescent="0.25">
      <c r="A43" s="30" t="s">
        <v>72</v>
      </c>
      <c r="B43" s="27">
        <v>33.049999999999997</v>
      </c>
      <c r="C43" s="27">
        <v>34.51</v>
      </c>
      <c r="D43" s="27">
        <v>35.96</v>
      </c>
      <c r="E43" s="27">
        <v>32.67</v>
      </c>
      <c r="F43" s="27">
        <v>35.57</v>
      </c>
      <c r="G43" s="27">
        <v>36.92</v>
      </c>
      <c r="H43" s="27">
        <v>64.27</v>
      </c>
      <c r="I43" s="27">
        <v>48.5</v>
      </c>
      <c r="J43" s="27">
        <v>30.14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 x14ac:dyDescent="0.25">
      <c r="A44" s="30" t="s">
        <v>74</v>
      </c>
      <c r="B44" s="27">
        <v>1.91</v>
      </c>
      <c r="C44" s="27">
        <v>3.66</v>
      </c>
      <c r="D44" s="27">
        <v>4.3</v>
      </c>
      <c r="E44" s="27">
        <v>2.2999999999999998</v>
      </c>
      <c r="F44" s="27">
        <v>3</v>
      </c>
      <c r="G44" s="27">
        <v>4.41</v>
      </c>
      <c r="H44" s="27">
        <v>2.09</v>
      </c>
      <c r="I44" s="27">
        <v>3.84</v>
      </c>
      <c r="J44" s="27">
        <v>3.2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 x14ac:dyDescent="0.25">
      <c r="A45" s="30" t="s">
        <v>75</v>
      </c>
      <c r="B45" s="35">
        <v>5.7741830000000001E-2</v>
      </c>
      <c r="C45" s="35">
        <v>0.10593677999999999</v>
      </c>
      <c r="D45" s="35">
        <v>0.11956604</v>
      </c>
      <c r="E45" s="35">
        <v>7.0478440000000003E-2</v>
      </c>
      <c r="F45" s="35">
        <v>8.4290820000000002E-2</v>
      </c>
      <c r="G45" s="35">
        <v>0.11941984999999999</v>
      </c>
      <c r="H45" s="35">
        <v>3.2486090000000002E-2</v>
      </c>
      <c r="I45" s="35">
        <v>7.9181810000000005E-2</v>
      </c>
      <c r="J45" s="35">
        <v>0.10626018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 x14ac:dyDescent="0.25">
      <c r="A46" s="25" t="s">
        <v>96</v>
      </c>
      <c r="B46" s="25">
        <v>511</v>
      </c>
      <c r="C46" s="36"/>
      <c r="D46" s="36"/>
      <c r="E46" s="36"/>
      <c r="F46" s="36"/>
      <c r="G46" s="36"/>
      <c r="H46" s="36"/>
      <c r="I46" s="36"/>
      <c r="J46" s="3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x14ac:dyDescent="0.25">
      <c r="A48" s="25"/>
      <c r="B48" s="37"/>
      <c r="C48" s="37"/>
      <c r="D48" s="38"/>
      <c r="E48" s="37"/>
      <c r="F48" s="38"/>
      <c r="G48" s="37"/>
      <c r="H48" s="38"/>
      <c r="I48" s="37"/>
      <c r="J48" s="38"/>
      <c r="K48" s="39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x14ac:dyDescent="0.25">
      <c r="A49" s="22" t="s">
        <v>49</v>
      </c>
      <c r="B49" s="22" t="s">
        <v>91</v>
      </c>
      <c r="C49" s="39"/>
      <c r="D49" s="39"/>
      <c r="E49" s="39"/>
      <c r="F49" s="39"/>
      <c r="G49" s="39"/>
      <c r="H49" s="39"/>
      <c r="I49" s="39"/>
      <c r="J49" s="39"/>
      <c r="K49" s="39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x14ac:dyDescent="0.25">
      <c r="A50" s="26" t="s">
        <v>6</v>
      </c>
      <c r="B50" s="27">
        <v>0.24316425066508199</v>
      </c>
      <c r="C50" s="39"/>
      <c r="D50" s="39"/>
      <c r="E50" s="39"/>
      <c r="F50" s="39"/>
      <c r="G50" s="39"/>
      <c r="H50" s="39"/>
      <c r="I50" s="39"/>
      <c r="J50" s="39"/>
      <c r="K50" s="39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x14ac:dyDescent="0.25">
      <c r="A51" s="30" t="s">
        <v>9</v>
      </c>
      <c r="B51" s="27">
        <v>0.24620635142882</v>
      </c>
      <c r="C51" s="39"/>
      <c r="D51" s="39"/>
      <c r="E51" s="39"/>
      <c r="F51" s="39"/>
      <c r="G51" s="39"/>
      <c r="H51" s="39"/>
      <c r="I51" s="39"/>
      <c r="J51" s="39"/>
      <c r="K51" s="39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 x14ac:dyDescent="0.25">
      <c r="A52" s="30" t="s">
        <v>11</v>
      </c>
      <c r="B52" s="27">
        <v>0.30354011441816497</v>
      </c>
      <c r="C52" s="39"/>
      <c r="D52" s="39"/>
      <c r="E52" s="39"/>
      <c r="F52" s="39"/>
      <c r="G52" s="39"/>
      <c r="H52" s="39"/>
      <c r="I52" s="39"/>
      <c r="J52" s="39"/>
      <c r="K52" s="39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1:40" x14ac:dyDescent="0.25">
      <c r="A53" s="30" t="s">
        <v>13</v>
      </c>
      <c r="B53" s="27">
        <v>0.20813852268004601</v>
      </c>
      <c r="C53" s="39"/>
      <c r="D53" s="39"/>
      <c r="E53" s="39"/>
      <c r="F53" s="39"/>
      <c r="G53" s="39"/>
      <c r="H53" s="39"/>
      <c r="I53" s="39"/>
      <c r="J53" s="39"/>
      <c r="K53" s="39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1:40" x14ac:dyDescent="0.25">
      <c r="A54" s="30" t="s">
        <v>15</v>
      </c>
      <c r="B54" s="27">
        <v>0.33908825411008903</v>
      </c>
      <c r="C54" s="39"/>
      <c r="D54" s="39"/>
      <c r="E54" s="39"/>
      <c r="F54" s="39"/>
      <c r="G54" s="39"/>
      <c r="H54" s="39"/>
      <c r="I54" s="39"/>
      <c r="J54" s="39"/>
      <c r="K54" s="39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1:40" x14ac:dyDescent="0.25">
      <c r="A55" s="30" t="s">
        <v>17</v>
      </c>
      <c r="B55" s="27">
        <v>0.66701336212858997</v>
      </c>
      <c r="C55" s="39"/>
      <c r="D55" s="39"/>
      <c r="E55" s="39"/>
      <c r="F55" s="39"/>
      <c r="G55" s="39"/>
      <c r="H55" s="39"/>
      <c r="I55" s="39"/>
      <c r="J55" s="39"/>
      <c r="K55" s="39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1:40" x14ac:dyDescent="0.25">
      <c r="A56" s="30" t="s">
        <v>19</v>
      </c>
      <c r="B56" s="27">
        <v>0.79571525275818999</v>
      </c>
      <c r="C56" s="39"/>
      <c r="D56" s="39"/>
      <c r="E56" s="39"/>
      <c r="F56" s="39"/>
      <c r="G56" s="39"/>
      <c r="H56" s="39"/>
      <c r="I56" s="39"/>
      <c r="J56" s="39"/>
      <c r="K56" s="39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1:40" x14ac:dyDescent="0.25">
      <c r="A57" s="30" t="s">
        <v>21</v>
      </c>
      <c r="B57" s="27">
        <v>0.14007601289258201</v>
      </c>
      <c r="C57" s="39"/>
      <c r="D57" s="39"/>
      <c r="E57" s="39"/>
      <c r="F57" s="39"/>
      <c r="G57" s="39"/>
      <c r="H57" s="39"/>
      <c r="I57" s="39"/>
      <c r="J57" s="39"/>
      <c r="K57" s="39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1:40" x14ac:dyDescent="0.25">
      <c r="A58" s="30" t="s">
        <v>23</v>
      </c>
      <c r="B58" s="27">
        <v>0.22552515094512901</v>
      </c>
      <c r="C58" s="39"/>
      <c r="D58" s="39"/>
      <c r="E58" s="39"/>
      <c r="F58" s="39"/>
      <c r="G58" s="39"/>
      <c r="H58" s="39"/>
      <c r="I58" s="39"/>
      <c r="J58" s="39"/>
      <c r="K58" s="39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1:40" x14ac:dyDescent="0.25">
      <c r="A59" s="30" t="s">
        <v>25</v>
      </c>
      <c r="B59" s="27">
        <v>0.56197153994254401</v>
      </c>
      <c r="C59" s="39"/>
      <c r="D59" s="39"/>
      <c r="E59" s="39"/>
      <c r="F59" s="39"/>
      <c r="G59" s="39"/>
      <c r="H59" s="39"/>
      <c r="I59" s="39"/>
      <c r="J59" s="39"/>
      <c r="K59" s="39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1:40" x14ac:dyDescent="0.25">
      <c r="A60" s="30" t="s">
        <v>27</v>
      </c>
      <c r="B60" s="27">
        <v>0.40832306328161799</v>
      </c>
      <c r="C60" s="39"/>
      <c r="D60" s="39"/>
      <c r="E60" s="39"/>
      <c r="F60" s="39"/>
      <c r="G60" s="39"/>
      <c r="H60" s="39"/>
      <c r="I60" s="39"/>
      <c r="J60" s="39"/>
      <c r="K60" s="39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1:40" x14ac:dyDescent="0.25">
      <c r="A61" s="30" t="s">
        <v>29</v>
      </c>
      <c r="B61" s="27">
        <v>0.42117336804452998</v>
      </c>
      <c r="C61" s="39"/>
      <c r="D61" s="39"/>
      <c r="E61" s="39"/>
      <c r="F61" s="39"/>
      <c r="G61" s="39"/>
      <c r="H61" s="39"/>
      <c r="I61" s="39"/>
      <c r="J61" s="39"/>
      <c r="K61" s="39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1:40" x14ac:dyDescent="0.25">
      <c r="A62" s="30" t="s">
        <v>31</v>
      </c>
      <c r="B62" s="27">
        <v>0.33912668902416299</v>
      </c>
      <c r="C62" s="39"/>
      <c r="D62" s="39"/>
      <c r="E62" s="39"/>
      <c r="F62" s="39"/>
      <c r="G62" s="39"/>
      <c r="H62" s="39"/>
      <c r="I62" s="39"/>
      <c r="J62" s="39"/>
      <c r="K62" s="39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spans="1:40" x14ac:dyDescent="0.25">
      <c r="A63" s="30" t="s">
        <v>33</v>
      </c>
      <c r="B63" s="27">
        <v>0.112509444705909</v>
      </c>
      <c r="C63" s="39"/>
      <c r="D63" s="39"/>
      <c r="E63" s="39"/>
      <c r="F63" s="39"/>
      <c r="G63" s="39"/>
      <c r="H63" s="39"/>
      <c r="I63" s="39"/>
      <c r="J63" s="39"/>
      <c r="K63" s="39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pans="1:40" x14ac:dyDescent="0.25">
      <c r="A64" s="30" t="s">
        <v>35</v>
      </c>
      <c r="B64" s="27">
        <v>0.36864034429784798</v>
      </c>
      <c r="C64" s="39"/>
      <c r="D64" s="39"/>
      <c r="E64" s="39"/>
      <c r="F64" s="39"/>
      <c r="G64" s="39"/>
      <c r="H64" s="39"/>
      <c r="I64" s="39"/>
      <c r="J64" s="39"/>
      <c r="K64" s="39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1:40" x14ac:dyDescent="0.25">
      <c r="A65" s="30" t="s">
        <v>37</v>
      </c>
      <c r="B65" s="27">
        <v>0.34729997067284202</v>
      </c>
      <c r="C65" s="39"/>
      <c r="D65" s="39"/>
      <c r="E65" s="39"/>
      <c r="F65" s="39"/>
      <c r="G65" s="39"/>
      <c r="H65" s="39"/>
      <c r="I65" s="39"/>
      <c r="J65" s="39"/>
      <c r="K65" s="39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1:40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1:40" x14ac:dyDescent="0.25">
      <c r="A67" s="40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</sheetData>
  <mergeCells count="6">
    <mergeCell ref="A22:A23"/>
    <mergeCell ref="B22:J22"/>
    <mergeCell ref="X23:AF23"/>
    <mergeCell ref="A41:A42"/>
    <mergeCell ref="B41:J41"/>
    <mergeCell ref="L22:U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7918-8B49-4D29-B5FD-977215F97F36}">
  <dimension ref="A1:S60"/>
  <sheetViews>
    <sheetView zoomScaleNormal="100" workbookViewId="0">
      <selection activeCell="T46" sqref="T46"/>
    </sheetView>
  </sheetViews>
  <sheetFormatPr defaultRowHeight="15" x14ac:dyDescent="0.25"/>
  <cols>
    <col min="1" max="1" width="21" bestFit="1" customWidth="1"/>
    <col min="2" max="2" width="12" bestFit="1" customWidth="1"/>
  </cols>
  <sheetData>
    <row r="1" spans="1:3" x14ac:dyDescent="0.25">
      <c r="A1" s="22" t="s">
        <v>1</v>
      </c>
      <c r="B1" s="22" t="s">
        <v>80</v>
      </c>
      <c r="C1" s="22" t="s">
        <v>84</v>
      </c>
    </row>
    <row r="2" spans="1:3" x14ac:dyDescent="0.25">
      <c r="A2" s="20" t="s">
        <v>6</v>
      </c>
      <c r="B2" s="20">
        <v>0.15602530127077099</v>
      </c>
      <c r="C2" s="20">
        <f>_xlfn.RANK.EQ(B2,$B$2:$B$17,0)</f>
        <v>14</v>
      </c>
    </row>
    <row r="3" spans="1:3" x14ac:dyDescent="0.25">
      <c r="A3" s="20" t="s">
        <v>9</v>
      </c>
      <c r="B3" s="20">
        <v>0.10179284250661801</v>
      </c>
      <c r="C3" s="20">
        <f t="shared" ref="C3:C17" si="0">_xlfn.RANK.EQ(B3,$B$2:$B$17,0)</f>
        <v>15</v>
      </c>
    </row>
    <row r="4" spans="1:3" x14ac:dyDescent="0.25">
      <c r="A4" s="20" t="s">
        <v>11</v>
      </c>
      <c r="B4" s="20">
        <v>0.40775685893560998</v>
      </c>
      <c r="C4" s="20">
        <f t="shared" si="0"/>
        <v>6</v>
      </c>
    </row>
    <row r="5" spans="1:3" x14ac:dyDescent="0.25">
      <c r="A5" s="20" t="s">
        <v>13</v>
      </c>
      <c r="B5" s="20">
        <v>0.25337149750452798</v>
      </c>
      <c r="C5" s="20">
        <f t="shared" si="0"/>
        <v>13</v>
      </c>
    </row>
    <row r="6" spans="1:3" x14ac:dyDescent="0.25">
      <c r="A6" s="20" t="s">
        <v>15</v>
      </c>
      <c r="B6" s="20">
        <v>0.45766192781469001</v>
      </c>
      <c r="C6" s="20">
        <f t="shared" si="0"/>
        <v>5</v>
      </c>
    </row>
    <row r="7" spans="1:3" x14ac:dyDescent="0.25">
      <c r="A7" s="20" t="s">
        <v>17</v>
      </c>
      <c r="B7" s="20">
        <v>0.69222912804169701</v>
      </c>
      <c r="C7" s="20">
        <f t="shared" si="0"/>
        <v>4</v>
      </c>
    </row>
    <row r="8" spans="1:3" x14ac:dyDescent="0.25">
      <c r="A8" s="20" t="s">
        <v>19</v>
      </c>
      <c r="B8" s="20">
        <v>0.72644779982701102</v>
      </c>
      <c r="C8" s="20">
        <f t="shared" si="0"/>
        <v>2</v>
      </c>
    </row>
    <row r="9" spans="1:3" x14ac:dyDescent="0.25">
      <c r="A9" s="20" t="s">
        <v>21</v>
      </c>
      <c r="B9" s="20">
        <v>0.27610670595407</v>
      </c>
      <c r="C9" s="20">
        <f t="shared" si="0"/>
        <v>12</v>
      </c>
    </row>
    <row r="10" spans="1:3" x14ac:dyDescent="0.25">
      <c r="A10" s="20" t="s">
        <v>23</v>
      </c>
      <c r="B10" s="20">
        <v>0.36905744266525098</v>
      </c>
      <c r="C10" s="20">
        <f t="shared" si="0"/>
        <v>9</v>
      </c>
    </row>
    <row r="11" spans="1:3" x14ac:dyDescent="0.25">
      <c r="A11" s="20" t="s">
        <v>25</v>
      </c>
      <c r="B11" s="20">
        <v>0.70157358182867702</v>
      </c>
      <c r="C11" s="20">
        <f t="shared" si="0"/>
        <v>3</v>
      </c>
    </row>
    <row r="12" spans="1:3" x14ac:dyDescent="0.25">
      <c r="A12" s="20" t="s">
        <v>27</v>
      </c>
      <c r="B12" s="20">
        <v>0.38703220680135902</v>
      </c>
      <c r="C12" s="20">
        <f t="shared" si="0"/>
        <v>7</v>
      </c>
    </row>
    <row r="13" spans="1:3" x14ac:dyDescent="0.25">
      <c r="A13" s="20" t="s">
        <v>29</v>
      </c>
      <c r="B13" s="20">
        <v>0.35536211264347001</v>
      </c>
      <c r="C13" s="20">
        <f t="shared" si="0"/>
        <v>10</v>
      </c>
    </row>
    <row r="14" spans="1:3" x14ac:dyDescent="0.25">
      <c r="A14" s="20" t="s">
        <v>31</v>
      </c>
      <c r="B14" s="20">
        <v>0.85781875994290602</v>
      </c>
      <c r="C14" s="20">
        <f t="shared" si="0"/>
        <v>1</v>
      </c>
    </row>
    <row r="15" spans="1:3" x14ac:dyDescent="0.25">
      <c r="A15" s="20" t="s">
        <v>33</v>
      </c>
      <c r="B15" s="20">
        <v>7.2412937168912603E-2</v>
      </c>
      <c r="C15" s="20">
        <f t="shared" si="0"/>
        <v>16</v>
      </c>
    </row>
    <row r="16" spans="1:3" x14ac:dyDescent="0.25">
      <c r="A16" s="20" t="s">
        <v>35</v>
      </c>
      <c r="B16" s="20">
        <v>0.29457434162246299</v>
      </c>
      <c r="C16" s="20">
        <f t="shared" si="0"/>
        <v>11</v>
      </c>
    </row>
    <row r="17" spans="1:19" x14ac:dyDescent="0.25">
      <c r="A17" s="20" t="s">
        <v>37</v>
      </c>
      <c r="B17" s="20">
        <v>0.37853702114532101</v>
      </c>
      <c r="C17" s="20">
        <f t="shared" si="0"/>
        <v>8</v>
      </c>
    </row>
    <row r="21" spans="1:19" x14ac:dyDescent="0.25">
      <c r="A21" s="22" t="s">
        <v>1</v>
      </c>
      <c r="B21" s="22" t="s">
        <v>60</v>
      </c>
      <c r="C21" s="22" t="s">
        <v>86</v>
      </c>
      <c r="D21" s="22" t="s">
        <v>61</v>
      </c>
      <c r="E21" s="22" t="s">
        <v>86</v>
      </c>
      <c r="F21" s="22" t="s">
        <v>62</v>
      </c>
      <c r="G21" s="22" t="s">
        <v>86</v>
      </c>
      <c r="H21" s="22" t="s">
        <v>63</v>
      </c>
      <c r="I21" s="22" t="s">
        <v>86</v>
      </c>
      <c r="J21" s="22" t="s">
        <v>64</v>
      </c>
      <c r="K21" s="22" t="s">
        <v>86</v>
      </c>
      <c r="L21" s="22" t="s">
        <v>65</v>
      </c>
      <c r="M21" s="22" t="s">
        <v>86</v>
      </c>
      <c r="N21" s="22" t="s">
        <v>66</v>
      </c>
      <c r="O21" s="22" t="s">
        <v>86</v>
      </c>
      <c r="P21" s="22" t="s">
        <v>67</v>
      </c>
      <c r="Q21" s="22" t="s">
        <v>86</v>
      </c>
      <c r="R21" s="22" t="s">
        <v>68</v>
      </c>
      <c r="S21" s="22" t="s">
        <v>86</v>
      </c>
    </row>
    <row r="22" spans="1:19" x14ac:dyDescent="0.25">
      <c r="A22" t="s">
        <v>6</v>
      </c>
      <c r="B22">
        <v>31.2</v>
      </c>
      <c r="C22">
        <f t="shared" ref="C22:C37" si="1">(B22-B$38)/B$39</f>
        <v>-0.99683609497197412</v>
      </c>
      <c r="D22">
        <v>31.37</v>
      </c>
      <c r="E22">
        <f t="shared" ref="E22:E37" si="2">D22/D$38</f>
        <v>0.91049595472190981</v>
      </c>
      <c r="F22">
        <v>30.83</v>
      </c>
      <c r="G22">
        <f t="shared" ref="G22:G37" si="3">F22/F$38</f>
        <v>0.85261429435658098</v>
      </c>
      <c r="H22">
        <v>30.57</v>
      </c>
      <c r="I22">
        <f t="shared" ref="I22:I37" si="4">H22/H$38</f>
        <v>0.93962155412544435</v>
      </c>
      <c r="J22">
        <v>33.92</v>
      </c>
      <c r="K22">
        <f t="shared" ref="K22:K37" si="5">J22/J$38</f>
        <v>0.95530795092499698</v>
      </c>
      <c r="L22">
        <v>39.49</v>
      </c>
      <c r="M22">
        <f t="shared" ref="M22:M37" si="6">L22/L$38</f>
        <v>1.0723147158155562</v>
      </c>
      <c r="N22">
        <v>65.599999999999994</v>
      </c>
      <c r="O22">
        <f t="shared" ref="O22:O37" si="7">N22/N$38</f>
        <v>1.0191478618868217</v>
      </c>
      <c r="P22">
        <v>49.96</v>
      </c>
      <c r="Q22">
        <f t="shared" ref="Q22:Q37" si="8">P22/P$38</f>
        <v>1.0220295858744708</v>
      </c>
      <c r="R22">
        <v>28.07</v>
      </c>
      <c r="S22">
        <f t="shared" ref="S22:S37" si="9">R22/R$38</f>
        <v>0.93566666666666654</v>
      </c>
    </row>
    <row r="23" spans="1:19" x14ac:dyDescent="0.25">
      <c r="A23" t="s">
        <v>9</v>
      </c>
      <c r="B23">
        <v>30.29</v>
      </c>
      <c r="C23">
        <f t="shared" si="1"/>
        <v>-1.490507303910475</v>
      </c>
      <c r="D23">
        <v>30.97</v>
      </c>
      <c r="E23">
        <f t="shared" si="2"/>
        <v>0.89888618800565978</v>
      </c>
      <c r="F23">
        <v>36.450000000000003</v>
      </c>
      <c r="G23">
        <f t="shared" si="3"/>
        <v>1.0080373347161005</v>
      </c>
      <c r="H23">
        <v>30.84</v>
      </c>
      <c r="I23">
        <f t="shared" si="4"/>
        <v>0.94792046873499192</v>
      </c>
      <c r="J23">
        <v>35.65</v>
      </c>
      <c r="K23">
        <f t="shared" si="5"/>
        <v>1.0040309095069617</v>
      </c>
      <c r="L23">
        <v>41.05</v>
      </c>
      <c r="M23">
        <f t="shared" si="6"/>
        <v>1.1146750844322253</v>
      </c>
      <c r="N23">
        <v>65.03</v>
      </c>
      <c r="O23">
        <f t="shared" si="7"/>
        <v>1.0102924612576223</v>
      </c>
      <c r="P23">
        <v>44.49</v>
      </c>
      <c r="Q23">
        <f t="shared" si="8"/>
        <v>0.91013002953473199</v>
      </c>
      <c r="R23">
        <v>27.77</v>
      </c>
      <c r="S23">
        <f t="shared" si="9"/>
        <v>0.92566666666666653</v>
      </c>
    </row>
    <row r="24" spans="1:19" x14ac:dyDescent="0.25">
      <c r="A24" t="s">
        <v>11</v>
      </c>
      <c r="B24">
        <v>33.049999999999997</v>
      </c>
      <c r="C24">
        <f t="shared" si="1"/>
        <v>6.781197924977095E-3</v>
      </c>
      <c r="D24">
        <v>36.909999999999997</v>
      </c>
      <c r="E24">
        <f t="shared" si="2"/>
        <v>1.0712912237419729</v>
      </c>
      <c r="F24">
        <v>38.04</v>
      </c>
      <c r="G24">
        <f t="shared" si="3"/>
        <v>1.052009333679025</v>
      </c>
      <c r="H24">
        <v>31.21</v>
      </c>
      <c r="I24">
        <f t="shared" si="4"/>
        <v>0.95929305542214971</v>
      </c>
      <c r="J24">
        <v>35.11</v>
      </c>
      <c r="K24">
        <f t="shared" si="5"/>
        <v>0.98882258717501892</v>
      </c>
      <c r="L24">
        <v>33.74</v>
      </c>
      <c r="M24">
        <f t="shared" si="6"/>
        <v>0.91617874174770486</v>
      </c>
      <c r="N24">
        <v>61.29</v>
      </c>
      <c r="O24">
        <f t="shared" si="7"/>
        <v>0.95218860449761145</v>
      </c>
      <c r="P24">
        <v>46.15</v>
      </c>
      <c r="Q24">
        <f t="shared" si="8"/>
        <v>0.94408857862503659</v>
      </c>
      <c r="R24">
        <v>31.2</v>
      </c>
      <c r="S24">
        <f t="shared" si="9"/>
        <v>1.0399999999999998</v>
      </c>
    </row>
    <row r="25" spans="1:19" x14ac:dyDescent="0.25">
      <c r="A25" t="s">
        <v>13</v>
      </c>
      <c r="B25">
        <v>31.98</v>
      </c>
      <c r="C25">
        <f t="shared" si="1"/>
        <v>-0.57368934445325848</v>
      </c>
      <c r="D25">
        <v>33.78</v>
      </c>
      <c r="E25">
        <f t="shared" si="2"/>
        <v>0.98044479918731642</v>
      </c>
      <c r="F25">
        <v>31.14</v>
      </c>
      <c r="G25">
        <f t="shared" si="3"/>
        <v>0.8611874513870883</v>
      </c>
      <c r="H25">
        <v>31.63</v>
      </c>
      <c r="I25">
        <f t="shared" si="4"/>
        <v>0.97220247814811267</v>
      </c>
      <c r="J25">
        <v>31.97</v>
      </c>
      <c r="K25">
        <f t="shared" si="5"/>
        <v>0.90038900917075915</v>
      </c>
      <c r="L25">
        <v>33.369999999999997</v>
      </c>
      <c r="M25">
        <f t="shared" si="6"/>
        <v>0.90613173124246904</v>
      </c>
      <c r="N25">
        <v>64.599999999999994</v>
      </c>
      <c r="O25">
        <f t="shared" si="7"/>
        <v>1.0036120713092789</v>
      </c>
      <c r="P25">
        <v>54.33</v>
      </c>
      <c r="Q25">
        <f t="shared" si="8"/>
        <v>1.111426489202562</v>
      </c>
      <c r="R25">
        <v>25.27</v>
      </c>
      <c r="S25">
        <f t="shared" si="9"/>
        <v>0.84233333333333327</v>
      </c>
    </row>
    <row r="26" spans="1:19" x14ac:dyDescent="0.25">
      <c r="A26" t="s">
        <v>15</v>
      </c>
      <c r="B26">
        <v>33.46</v>
      </c>
      <c r="C26">
        <f t="shared" si="1"/>
        <v>0.2292044898643037</v>
      </c>
      <c r="D26">
        <v>32.78</v>
      </c>
      <c r="E26">
        <f t="shared" si="2"/>
        <v>0.95142038239669124</v>
      </c>
      <c r="F26">
        <v>37.909999999999997</v>
      </c>
      <c r="G26">
        <f t="shared" si="3"/>
        <v>1.0484141387952639</v>
      </c>
      <c r="H26">
        <v>34.82</v>
      </c>
      <c r="I26">
        <f t="shared" si="4"/>
        <v>1.0702526174238787</v>
      </c>
      <c r="J26">
        <v>36.409999999999997</v>
      </c>
      <c r="K26">
        <f t="shared" si="5"/>
        <v>1.0254352150111772</v>
      </c>
      <c r="L26">
        <v>33.130000000000003</v>
      </c>
      <c r="M26">
        <f t="shared" si="6"/>
        <v>0.89961475145528935</v>
      </c>
      <c r="N26">
        <v>62.89</v>
      </c>
      <c r="O26">
        <f t="shared" si="7"/>
        <v>0.97704586942168037</v>
      </c>
      <c r="P26">
        <v>41.91</v>
      </c>
      <c r="Q26">
        <f t="shared" si="8"/>
        <v>0.85735107974377645</v>
      </c>
      <c r="R26">
        <v>32.369999999999997</v>
      </c>
      <c r="S26">
        <f t="shared" si="9"/>
        <v>1.0789999999999997</v>
      </c>
    </row>
    <row r="27" spans="1:19" x14ac:dyDescent="0.25">
      <c r="A27" t="s">
        <v>17</v>
      </c>
      <c r="B27">
        <v>35</v>
      </c>
      <c r="C27">
        <f t="shared" si="1"/>
        <v>1.0646480742217663</v>
      </c>
      <c r="D27">
        <v>38.67</v>
      </c>
      <c r="E27">
        <f t="shared" si="2"/>
        <v>1.1223741972934731</v>
      </c>
      <c r="F27">
        <v>42.64</v>
      </c>
      <c r="G27">
        <f t="shared" si="3"/>
        <v>1.1792239218736495</v>
      </c>
      <c r="H27">
        <v>34.68</v>
      </c>
      <c r="I27">
        <f t="shared" si="4"/>
        <v>1.0659494765152244</v>
      </c>
      <c r="J27">
        <v>42.69</v>
      </c>
      <c r="K27">
        <f t="shared" si="5"/>
        <v>1.2023023710196967</v>
      </c>
      <c r="L27">
        <v>44.5</v>
      </c>
      <c r="M27">
        <f t="shared" si="6"/>
        <v>1.2083566688729361</v>
      </c>
      <c r="N27">
        <v>64.33</v>
      </c>
      <c r="O27">
        <f t="shared" si="7"/>
        <v>0.99941740785334221</v>
      </c>
      <c r="P27">
        <v>49.29</v>
      </c>
      <c r="Q27">
        <f t="shared" si="8"/>
        <v>1.0083234244946491</v>
      </c>
      <c r="R27">
        <v>35.130000000000003</v>
      </c>
      <c r="S27">
        <f t="shared" si="9"/>
        <v>1.171</v>
      </c>
    </row>
    <row r="28" spans="1:19" x14ac:dyDescent="0.25">
      <c r="A28" t="s">
        <v>19</v>
      </c>
      <c r="B28">
        <v>35.25</v>
      </c>
      <c r="C28">
        <f t="shared" si="1"/>
        <v>1.2002720327213545</v>
      </c>
      <c r="D28">
        <v>37.49</v>
      </c>
      <c r="E28">
        <f t="shared" si="2"/>
        <v>1.0881253854805355</v>
      </c>
      <c r="F28">
        <v>44.74</v>
      </c>
      <c r="G28">
        <f t="shared" si="3"/>
        <v>1.2373001469190217</v>
      </c>
      <c r="H28">
        <v>38.57</v>
      </c>
      <c r="I28">
        <f t="shared" si="4"/>
        <v>1.1855153203342619</v>
      </c>
      <c r="J28">
        <v>40.270000000000003</v>
      </c>
      <c r="K28">
        <f t="shared" si="5"/>
        <v>1.1341465561246942</v>
      </c>
      <c r="L28">
        <v>40.65</v>
      </c>
      <c r="M28">
        <f t="shared" si="6"/>
        <v>1.1038134514535922</v>
      </c>
      <c r="N28">
        <v>68.8</v>
      </c>
      <c r="O28">
        <f t="shared" si="7"/>
        <v>1.0688623917349596</v>
      </c>
      <c r="P28">
        <v>51.77</v>
      </c>
      <c r="Q28">
        <f t="shared" si="8"/>
        <v>1.059056678557273</v>
      </c>
      <c r="R28">
        <v>36.799999999999997</v>
      </c>
      <c r="S28">
        <f t="shared" si="9"/>
        <v>1.2266666666666663</v>
      </c>
    </row>
    <row r="29" spans="1:19" x14ac:dyDescent="0.25">
      <c r="A29" t="s">
        <v>21</v>
      </c>
      <c r="B29">
        <v>32.25</v>
      </c>
      <c r="C29">
        <f t="shared" si="1"/>
        <v>-0.42721546927370346</v>
      </c>
      <c r="D29">
        <v>27.82</v>
      </c>
      <c r="E29">
        <f t="shared" si="2"/>
        <v>0.80745927511519067</v>
      </c>
      <c r="F29">
        <v>27.72</v>
      </c>
      <c r="G29">
        <f t="shared" si="3"/>
        <v>0.7666061705989109</v>
      </c>
      <c r="H29">
        <v>31.54</v>
      </c>
      <c r="I29">
        <f t="shared" si="4"/>
        <v>0.96943617327826348</v>
      </c>
      <c r="J29">
        <v>32.44</v>
      </c>
      <c r="K29">
        <f t="shared" si="5"/>
        <v>0.91362588231152408</v>
      </c>
      <c r="L29">
        <v>33.82</v>
      </c>
      <c r="M29">
        <f t="shared" si="6"/>
        <v>0.91835106834343139</v>
      </c>
      <c r="N29">
        <v>64.5</v>
      </c>
      <c r="O29">
        <f t="shared" si="7"/>
        <v>1.0020584922515245</v>
      </c>
      <c r="P29">
        <v>48.21</v>
      </c>
      <c r="Q29">
        <f t="shared" si="8"/>
        <v>0.98622991062866772</v>
      </c>
      <c r="R29">
        <v>27.41</v>
      </c>
      <c r="S29">
        <f t="shared" si="9"/>
        <v>0.91366666666666652</v>
      </c>
    </row>
    <row r="30" spans="1:19" x14ac:dyDescent="0.25">
      <c r="A30" t="s">
        <v>23</v>
      </c>
      <c r="B30">
        <v>32.82</v>
      </c>
      <c r="C30">
        <f t="shared" si="1"/>
        <v>-0.11799284389464232</v>
      </c>
      <c r="D30">
        <v>35.5</v>
      </c>
      <c r="E30">
        <f t="shared" si="2"/>
        <v>1.0303667960671916</v>
      </c>
      <c r="F30">
        <v>34.35</v>
      </c>
      <c r="G30">
        <f t="shared" si="3"/>
        <v>0.94996110967072844</v>
      </c>
      <c r="H30">
        <v>30.91</v>
      </c>
      <c r="I30">
        <f t="shared" si="4"/>
        <v>0.95007203918931904</v>
      </c>
      <c r="J30">
        <v>35.21</v>
      </c>
      <c r="K30">
        <f t="shared" si="5"/>
        <v>0.99163894316241574</v>
      </c>
      <c r="L30">
        <v>31.64</v>
      </c>
      <c r="M30">
        <f t="shared" si="6"/>
        <v>0.85915516860988084</v>
      </c>
      <c r="N30">
        <v>60.81</v>
      </c>
      <c r="O30">
        <f t="shared" si="7"/>
        <v>0.94473142502039087</v>
      </c>
      <c r="P30">
        <v>44.63</v>
      </c>
      <c r="Q30">
        <f t="shared" si="8"/>
        <v>0.91299400355439631</v>
      </c>
      <c r="R30">
        <v>30.84</v>
      </c>
      <c r="S30">
        <f t="shared" si="9"/>
        <v>1.0279999999999998</v>
      </c>
    </row>
    <row r="31" spans="1:19" x14ac:dyDescent="0.25">
      <c r="A31" t="s">
        <v>25</v>
      </c>
      <c r="B31">
        <v>35.130000000000003</v>
      </c>
      <c r="C31">
        <f t="shared" si="1"/>
        <v>1.1351725326415536</v>
      </c>
      <c r="D31">
        <v>42.04</v>
      </c>
      <c r="E31">
        <f t="shared" si="2"/>
        <v>1.2201864818778798</v>
      </c>
      <c r="F31">
        <v>35.83</v>
      </c>
      <c r="G31">
        <f t="shared" si="3"/>
        <v>0.99089102065508583</v>
      </c>
      <c r="H31">
        <v>33.590000000000003</v>
      </c>
      <c r="I31">
        <f t="shared" si="4"/>
        <v>1.032446450869273</v>
      </c>
      <c r="J31">
        <v>36.81</v>
      </c>
      <c r="K31">
        <f t="shared" si="5"/>
        <v>1.0367006389607647</v>
      </c>
      <c r="L31">
        <v>43.42</v>
      </c>
      <c r="M31">
        <f t="shared" si="6"/>
        <v>1.1790302598306266</v>
      </c>
      <c r="N31">
        <v>64.37</v>
      </c>
      <c r="O31">
        <f t="shared" si="7"/>
        <v>1.0000388394764441</v>
      </c>
      <c r="P31">
        <v>52.55</v>
      </c>
      <c r="Q31">
        <f t="shared" si="8"/>
        <v>1.0750131052382594</v>
      </c>
      <c r="R31">
        <v>32.33</v>
      </c>
      <c r="S31">
        <f t="shared" si="9"/>
        <v>1.0776666666666666</v>
      </c>
    </row>
    <row r="32" spans="1:19" x14ac:dyDescent="0.25">
      <c r="A32" t="s">
        <v>27</v>
      </c>
      <c r="B32">
        <v>32.869999999999997</v>
      </c>
      <c r="C32">
        <f t="shared" si="1"/>
        <v>-9.0868052194726226E-2</v>
      </c>
      <c r="D32">
        <v>36.409999999999997</v>
      </c>
      <c r="E32">
        <f t="shared" si="2"/>
        <v>1.0567790153466603</v>
      </c>
      <c r="F32">
        <v>38.15</v>
      </c>
      <c r="G32">
        <f t="shared" si="3"/>
        <v>1.0550514216575921</v>
      </c>
      <c r="H32">
        <v>34.14</v>
      </c>
      <c r="I32">
        <f t="shared" si="4"/>
        <v>1.0493516472961293</v>
      </c>
      <c r="J32">
        <v>33.130000000000003</v>
      </c>
      <c r="K32">
        <f t="shared" si="5"/>
        <v>0.93305873862456223</v>
      </c>
      <c r="L32">
        <v>38.31</v>
      </c>
      <c r="M32">
        <f t="shared" si="6"/>
        <v>1.0402728985285883</v>
      </c>
      <c r="N32">
        <v>67.02</v>
      </c>
      <c r="O32">
        <f t="shared" si="7"/>
        <v>1.0412086845069328</v>
      </c>
      <c r="P32">
        <v>43.11</v>
      </c>
      <c r="Q32">
        <f t="shared" si="8"/>
        <v>0.8818994284837558</v>
      </c>
      <c r="R32">
        <v>31.67</v>
      </c>
      <c r="S32">
        <f t="shared" si="9"/>
        <v>1.0556666666666665</v>
      </c>
    </row>
    <row r="33" spans="1:19" x14ac:dyDescent="0.25">
      <c r="A33" t="s">
        <v>29</v>
      </c>
      <c r="B33">
        <v>32.67</v>
      </c>
      <c r="C33">
        <f t="shared" si="1"/>
        <v>-0.19936721899439444</v>
      </c>
      <c r="D33">
        <v>34.380000000000003</v>
      </c>
      <c r="E33">
        <f t="shared" si="2"/>
        <v>0.99785944926169146</v>
      </c>
      <c r="F33">
        <v>35.549999999999997</v>
      </c>
      <c r="G33">
        <f t="shared" si="3"/>
        <v>0.98314752398236949</v>
      </c>
      <c r="H33">
        <v>34.28</v>
      </c>
      <c r="I33">
        <f t="shared" si="4"/>
        <v>1.0536547882047835</v>
      </c>
      <c r="J33">
        <v>35.159999999999997</v>
      </c>
      <c r="K33">
        <f t="shared" si="5"/>
        <v>0.99023076516871722</v>
      </c>
      <c r="L33">
        <v>37.450000000000003</v>
      </c>
      <c r="M33">
        <f t="shared" si="6"/>
        <v>1.0169203876245272</v>
      </c>
      <c r="N33">
        <v>65.16</v>
      </c>
      <c r="O33">
        <f t="shared" si="7"/>
        <v>1.0123121140327029</v>
      </c>
      <c r="P33">
        <v>51.96</v>
      </c>
      <c r="Q33">
        <f t="shared" si="8"/>
        <v>1.062943500441103</v>
      </c>
      <c r="R33">
        <v>29.05</v>
      </c>
      <c r="S33">
        <f t="shared" si="9"/>
        <v>0.96833333333333327</v>
      </c>
    </row>
    <row r="34" spans="1:19" x14ac:dyDescent="0.25">
      <c r="A34" t="s">
        <v>31</v>
      </c>
      <c r="B34">
        <v>37.17</v>
      </c>
      <c r="C34">
        <f t="shared" si="1"/>
        <v>2.2418640339981923</v>
      </c>
      <c r="D34">
        <v>36.39</v>
      </c>
      <c r="E34">
        <f t="shared" si="2"/>
        <v>1.0561985270108478</v>
      </c>
      <c r="F34">
        <v>34.229999999999997</v>
      </c>
      <c r="G34">
        <f t="shared" si="3"/>
        <v>0.94664246823956422</v>
      </c>
      <c r="H34">
        <v>31.18</v>
      </c>
      <c r="I34">
        <f t="shared" si="4"/>
        <v>0.95837095379886661</v>
      </c>
      <c r="J34">
        <v>36.840000000000003</v>
      </c>
      <c r="K34">
        <f t="shared" si="5"/>
        <v>1.0375455457569838</v>
      </c>
      <c r="L34">
        <v>33.47</v>
      </c>
      <c r="M34">
        <f t="shared" si="6"/>
        <v>0.90884713948712736</v>
      </c>
      <c r="N34">
        <v>61.69</v>
      </c>
      <c r="O34">
        <f t="shared" si="7"/>
        <v>0.95840292072862865</v>
      </c>
      <c r="P34">
        <v>49.73</v>
      </c>
      <c r="Q34">
        <f t="shared" si="8"/>
        <v>1.017324485699308</v>
      </c>
      <c r="R34">
        <v>29.43</v>
      </c>
      <c r="S34">
        <f t="shared" si="9"/>
        <v>0.98099999999999987</v>
      </c>
    </row>
    <row r="35" spans="1:19" x14ac:dyDescent="0.25">
      <c r="A35" t="s">
        <v>33</v>
      </c>
      <c r="B35">
        <v>30.39</v>
      </c>
      <c r="C35">
        <f t="shared" si="1"/>
        <v>-1.436257720510639</v>
      </c>
      <c r="D35">
        <v>30.4</v>
      </c>
      <c r="E35">
        <f t="shared" si="2"/>
        <v>0.88234227043500346</v>
      </c>
      <c r="F35">
        <v>36.549999999999997</v>
      </c>
      <c r="G35">
        <f t="shared" si="3"/>
        <v>1.0108028692420705</v>
      </c>
      <c r="H35">
        <v>29.96</v>
      </c>
      <c r="I35">
        <f t="shared" si="4"/>
        <v>0.92087215445202197</v>
      </c>
      <c r="J35">
        <v>31.5</v>
      </c>
      <c r="K35">
        <f t="shared" si="5"/>
        <v>0.88715213602999421</v>
      </c>
      <c r="L35">
        <v>30.51</v>
      </c>
      <c r="M35">
        <f t="shared" si="6"/>
        <v>0.82847105544524224</v>
      </c>
      <c r="N35">
        <v>63.78</v>
      </c>
      <c r="O35">
        <f t="shared" si="7"/>
        <v>0.99087272303569363</v>
      </c>
      <c r="P35">
        <v>46.82</v>
      </c>
      <c r="Q35">
        <f t="shared" si="8"/>
        <v>0.95779474000485842</v>
      </c>
      <c r="R35">
        <v>26.22</v>
      </c>
      <c r="S35">
        <f t="shared" si="9"/>
        <v>0.87399999999999989</v>
      </c>
    </row>
    <row r="36" spans="1:19" x14ac:dyDescent="0.25">
      <c r="A36" t="s">
        <v>35</v>
      </c>
      <c r="B36">
        <v>32.22</v>
      </c>
      <c r="C36">
        <f t="shared" si="1"/>
        <v>-0.44349034429365469</v>
      </c>
      <c r="D36">
        <v>32.81</v>
      </c>
      <c r="E36">
        <f t="shared" si="2"/>
        <v>0.95229111490041007</v>
      </c>
      <c r="F36">
        <v>35.28</v>
      </c>
      <c r="G36">
        <f t="shared" si="3"/>
        <v>0.97568058076225039</v>
      </c>
      <c r="H36">
        <v>32.15</v>
      </c>
      <c r="I36">
        <f t="shared" si="4"/>
        <v>0.98818557295168574</v>
      </c>
      <c r="J36">
        <v>36.450000000000003</v>
      </c>
      <c r="K36">
        <f t="shared" si="5"/>
        <v>1.0265617574061361</v>
      </c>
      <c r="L36">
        <v>39.17</v>
      </c>
      <c r="M36">
        <f t="shared" si="6"/>
        <v>1.0636254094326496</v>
      </c>
      <c r="N36">
        <v>64.25</v>
      </c>
      <c r="O36">
        <f t="shared" si="7"/>
        <v>0.99817454460713884</v>
      </c>
      <c r="P36">
        <v>52.65</v>
      </c>
      <c r="Q36">
        <f t="shared" si="8"/>
        <v>1.0770588009665911</v>
      </c>
      <c r="R36">
        <v>28.58</v>
      </c>
      <c r="S36">
        <f t="shared" si="9"/>
        <v>0.95266666666666655</v>
      </c>
    </row>
    <row r="37" spans="1:19" x14ac:dyDescent="0.25">
      <c r="A37" t="s">
        <v>37</v>
      </c>
      <c r="B37">
        <v>32.85</v>
      </c>
      <c r="C37">
        <f t="shared" si="1"/>
        <v>-0.10171796887469112</v>
      </c>
      <c r="D37">
        <v>33.54</v>
      </c>
      <c r="E37">
        <f t="shared" si="2"/>
        <v>0.97347893915756634</v>
      </c>
      <c r="F37">
        <v>39.14</v>
      </c>
      <c r="G37">
        <f t="shared" si="3"/>
        <v>1.0824302134646961</v>
      </c>
      <c r="H37">
        <v>30.48</v>
      </c>
      <c r="I37">
        <f t="shared" si="4"/>
        <v>0.93685524925559516</v>
      </c>
      <c r="J37">
        <v>34.549999999999997</v>
      </c>
      <c r="K37">
        <f t="shared" si="5"/>
        <v>0.97305099364559666</v>
      </c>
      <c r="L37">
        <v>35.51</v>
      </c>
      <c r="M37">
        <f t="shared" si="6"/>
        <v>0.96424146767815633</v>
      </c>
      <c r="N37">
        <v>65.760000000000005</v>
      </c>
      <c r="O37">
        <f t="shared" si="7"/>
        <v>1.0216335883792289</v>
      </c>
      <c r="P37">
        <v>54.57</v>
      </c>
      <c r="Q37">
        <f t="shared" si="8"/>
        <v>1.116336158950558</v>
      </c>
      <c r="R37">
        <v>27.86</v>
      </c>
      <c r="S37">
        <f t="shared" si="9"/>
        <v>0.92866666666666653</v>
      </c>
    </row>
    <row r="38" spans="1:19" x14ac:dyDescent="0.25">
      <c r="A38" s="22" t="s">
        <v>108</v>
      </c>
      <c r="B38">
        <f>AVERAGE(B22:B37)</f>
        <v>33.037500000000001</v>
      </c>
      <c r="D38">
        <f>AVERAGE(D22:D37)</f>
        <v>34.453749999999999</v>
      </c>
      <c r="F38">
        <f>AVERAGE(F22:F37)</f>
        <v>36.159375000000004</v>
      </c>
      <c r="H38">
        <f>AVERAGE(H22:H37)</f>
        <v>32.534374999999997</v>
      </c>
      <c r="J38">
        <f>AVERAGE(J22:J37)</f>
        <v>35.506875000000001</v>
      </c>
      <c r="L38">
        <f>AVERAGE(L22:L37)</f>
        <v>36.826874999999994</v>
      </c>
      <c r="N38">
        <f>AVERAGE(N22:N37)</f>
        <v>64.367499999999993</v>
      </c>
      <c r="P38">
        <f>AVERAGE(P22:P37)</f>
        <v>48.883125000000007</v>
      </c>
      <c r="R38">
        <f>AVERAGE(R22:R37)</f>
        <v>30.000000000000004</v>
      </c>
    </row>
    <row r="39" spans="1:19" x14ac:dyDescent="0.25">
      <c r="A39" s="22" t="s">
        <v>109</v>
      </c>
      <c r="B39">
        <f>_xlfn.STDEV.S(B22:B37)</f>
        <v>1.8433321277874304</v>
      </c>
      <c r="D39">
        <f t="shared" ref="D39:R39" si="10">_xlfn.STDEV.S(D22:D37)</f>
        <v>3.5415041531341824</v>
      </c>
      <c r="F39">
        <f t="shared" si="10"/>
        <v>4.2298912023045183</v>
      </c>
      <c r="H39">
        <f t="shared" si="10"/>
        <v>2.2913604946988735</v>
      </c>
      <c r="J39">
        <f t="shared" si="10"/>
        <v>2.9086668624417387</v>
      </c>
      <c r="L39">
        <f t="shared" si="10"/>
        <v>4.2736708947539714</v>
      </c>
      <c r="N39">
        <f t="shared" si="10"/>
        <v>2.0513199002918414</v>
      </c>
      <c r="P39">
        <f t="shared" si="10"/>
        <v>4.0084040361054756</v>
      </c>
      <c r="R39">
        <f t="shared" si="10"/>
        <v>3.1456615626393298</v>
      </c>
    </row>
    <row r="40" spans="1:19" x14ac:dyDescent="0.25">
      <c r="A40" s="22" t="s">
        <v>110</v>
      </c>
      <c r="C40">
        <f>MIN(C22:C37)</f>
        <v>-1.490507303910475</v>
      </c>
      <c r="E40">
        <f t="shared" ref="E40:O40" si="11">MIN(E22:E37)</f>
        <v>0.80745927511519067</v>
      </c>
      <c r="G40">
        <f t="shared" si="11"/>
        <v>0.7666061705989109</v>
      </c>
      <c r="I40">
        <f t="shared" si="11"/>
        <v>0.92087215445202197</v>
      </c>
      <c r="K40">
        <f t="shared" si="11"/>
        <v>0.88715213602999421</v>
      </c>
      <c r="M40">
        <f t="shared" si="11"/>
        <v>0.82847105544524224</v>
      </c>
      <c r="O40">
        <f t="shared" si="11"/>
        <v>0.94473142502039087</v>
      </c>
      <c r="Q40">
        <f>MIN(Q22:Q37)</f>
        <v>0.85735107974377645</v>
      </c>
      <c r="S40">
        <f>MIN(S22:S37)</f>
        <v>0.84233333333333327</v>
      </c>
    </row>
    <row r="41" spans="1:19" x14ac:dyDescent="0.25">
      <c r="A41" s="22" t="s">
        <v>111</v>
      </c>
      <c r="C41">
        <f>MAX(C22:C37)</f>
        <v>2.2418640339981923</v>
      </c>
      <c r="E41">
        <f t="shared" ref="E41:S41" si="12">MAX(E22:E37)</f>
        <v>1.2201864818778798</v>
      </c>
      <c r="G41">
        <f t="shared" si="12"/>
        <v>1.2373001469190217</v>
      </c>
      <c r="I41">
        <f t="shared" si="12"/>
        <v>1.1855153203342619</v>
      </c>
      <c r="K41">
        <f t="shared" si="12"/>
        <v>1.2023023710196967</v>
      </c>
      <c r="M41">
        <f t="shared" si="12"/>
        <v>1.2083566688729361</v>
      </c>
      <c r="O41">
        <f t="shared" si="12"/>
        <v>1.0688623917349596</v>
      </c>
      <c r="Q41">
        <f t="shared" si="12"/>
        <v>1.116336158950558</v>
      </c>
      <c r="S41">
        <f t="shared" si="12"/>
        <v>1.2266666666666663</v>
      </c>
    </row>
    <row r="44" spans="1:19" x14ac:dyDescent="0.25">
      <c r="A44" s="22" t="s">
        <v>1</v>
      </c>
      <c r="B44" s="22" t="s">
        <v>112</v>
      </c>
      <c r="C44" s="22" t="s">
        <v>113</v>
      </c>
      <c r="D44" s="22" t="s">
        <v>114</v>
      </c>
      <c r="E44" s="22" t="s">
        <v>89</v>
      </c>
      <c r="F44" s="22" t="s">
        <v>91</v>
      </c>
      <c r="G44" s="22"/>
    </row>
    <row r="45" spans="1:19" x14ac:dyDescent="0.25">
      <c r="A45" t="s">
        <v>6</v>
      </c>
      <c r="B45">
        <f t="shared" ref="B45:B60" si="13">SUM(POWER((C22-C$40),2),POWER((E22-E$40),2),POWER((G22-G$40),2),POWER((E22-E$40),2),POWER((I22-I$40),2),POWER((K22-K$40),2),POWER((M22-M$40),2),POWER((O22-O$40),2),POWER((Q22-Q$40),2),POWER((S22-S$40),2))</f>
        <v>0.37816618793922352</v>
      </c>
      <c r="C45">
        <f t="shared" ref="C45:C60" si="14">SUM(POWER((C22-C$41),2),POWER((E22-E$41),2),POWER((G22-G$41),2),POWER((E22-E$41),2),POWER((I22-I$41),2),POWER((K22-K$41),2),POWER((M22-M$41),2),POWER((O22-O$41),2),POWER((Q22-Q$41),2),POWER((S22-S$41),2))</f>
        <v>11.065001840786671</v>
      </c>
      <c r="D45">
        <f>SQRT(B45)</f>
        <v>0.61495218345756242</v>
      </c>
      <c r="E45">
        <f>SQRT(C45)</f>
        <v>3.3264097523887028</v>
      </c>
      <c r="F45">
        <f>D45/(D45+E45)</f>
        <v>0.15602530127077094</v>
      </c>
      <c r="G45">
        <f t="shared" ref="G45:G60" si="15">_xlfn.RANK.EQ(F45,F$45:F$60)</f>
        <v>14</v>
      </c>
    </row>
    <row r="46" spans="1:19" x14ac:dyDescent="0.25">
      <c r="A46" t="s">
        <v>9</v>
      </c>
      <c r="B46">
        <f t="shared" si="13"/>
        <v>0.18534008446973682</v>
      </c>
      <c r="C46">
        <f t="shared" si="14"/>
        <v>14.430716528571049</v>
      </c>
      <c r="D46">
        <f t="shared" ref="D46:E60" si="16">SQRT(B46)</f>
        <v>0.43051142199683484</v>
      </c>
      <c r="E46">
        <f t="shared" si="16"/>
        <v>3.7987782942113175</v>
      </c>
      <c r="F46">
        <f t="shared" ref="F46:F60" si="17">D46/(D46+E46)</f>
        <v>0.10179284250661784</v>
      </c>
      <c r="G46">
        <f t="shared" si="15"/>
        <v>15</v>
      </c>
    </row>
    <row r="47" spans="1:19" x14ac:dyDescent="0.25">
      <c r="A47" t="s">
        <v>11</v>
      </c>
      <c r="B47">
        <f t="shared" si="13"/>
        <v>2.5286992163101596</v>
      </c>
      <c r="C47">
        <f t="shared" si="14"/>
        <v>5.3345120837232241</v>
      </c>
      <c r="D47">
        <f t="shared" si="16"/>
        <v>1.5901884216375617</v>
      </c>
      <c r="E47">
        <f t="shared" si="16"/>
        <v>2.3096562696044676</v>
      </c>
      <c r="F47">
        <f>D47/(D47+E47)</f>
        <v>0.40775685893560948</v>
      </c>
      <c r="G47">
        <f t="shared" si="15"/>
        <v>6</v>
      </c>
    </row>
    <row r="48" spans="1:19" x14ac:dyDescent="0.25">
      <c r="A48" t="s">
        <v>13</v>
      </c>
      <c r="B48">
        <f t="shared" si="13"/>
        <v>0.98621121424146108</v>
      </c>
      <c r="C48">
        <f t="shared" si="14"/>
        <v>8.5637415154022811</v>
      </c>
      <c r="D48">
        <f t="shared" si="16"/>
        <v>0.99308167551388293</v>
      </c>
      <c r="E48">
        <f t="shared" si="16"/>
        <v>2.9263871096289158</v>
      </c>
      <c r="F48">
        <f t="shared" si="17"/>
        <v>0.2533714975045277</v>
      </c>
      <c r="G48">
        <f t="shared" si="15"/>
        <v>13</v>
      </c>
    </row>
    <row r="49" spans="1:7" x14ac:dyDescent="0.25">
      <c r="A49" t="s">
        <v>15</v>
      </c>
      <c r="B49">
        <f t="shared" si="13"/>
        <v>3.1818274779667028</v>
      </c>
      <c r="C49">
        <f t="shared" si="14"/>
        <v>4.4681448397121937</v>
      </c>
      <c r="D49">
        <f t="shared" si="16"/>
        <v>1.7837677757955779</v>
      </c>
      <c r="E49">
        <f t="shared" si="16"/>
        <v>2.1137986753028759</v>
      </c>
      <c r="F49">
        <f t="shared" si="17"/>
        <v>0.45766192781468995</v>
      </c>
      <c r="G49">
        <f t="shared" si="15"/>
        <v>5</v>
      </c>
    </row>
    <row r="50" spans="1:7" x14ac:dyDescent="0.25">
      <c r="A50" t="s">
        <v>17</v>
      </c>
      <c r="B50">
        <f t="shared" si="13"/>
        <v>7.2959003941424365</v>
      </c>
      <c r="C50">
        <f t="shared" si="14"/>
        <v>1.4422288752759915</v>
      </c>
      <c r="D50">
        <f t="shared" si="16"/>
        <v>2.7010924445754232</v>
      </c>
      <c r="E50">
        <f t="shared" si="16"/>
        <v>1.2009283389428329</v>
      </c>
      <c r="F50">
        <f t="shared" si="17"/>
        <v>0.69222912804169745</v>
      </c>
      <c r="G50">
        <f t="shared" si="15"/>
        <v>4</v>
      </c>
    </row>
    <row r="51" spans="1:7" x14ac:dyDescent="0.25">
      <c r="A51" t="s">
        <v>19</v>
      </c>
      <c r="B51">
        <f t="shared" si="13"/>
        <v>8.030054629251115</v>
      </c>
      <c r="C51">
        <f t="shared" si="14"/>
        <v>1.1386496017737402</v>
      </c>
      <c r="D51">
        <f t="shared" si="16"/>
        <v>2.8337351021665937</v>
      </c>
      <c r="E51">
        <f t="shared" si="16"/>
        <v>1.067075255909226</v>
      </c>
      <c r="F51">
        <f t="shared" si="17"/>
        <v>0.72644779982701091</v>
      </c>
      <c r="G51">
        <f t="shared" si="15"/>
        <v>2</v>
      </c>
    </row>
    <row r="52" spans="1:7" x14ac:dyDescent="0.25">
      <c r="A52" t="s">
        <v>21</v>
      </c>
      <c r="B52">
        <f t="shared" si="13"/>
        <v>1.1667118556225686</v>
      </c>
      <c r="C52">
        <f t="shared" si="14"/>
        <v>8.0197126666368455</v>
      </c>
      <c r="D52">
        <f t="shared" si="16"/>
        <v>1.0801443679539178</v>
      </c>
      <c r="E52">
        <f t="shared" si="16"/>
        <v>2.8319097207779853</v>
      </c>
      <c r="F52">
        <f t="shared" si="17"/>
        <v>0.27610670595407022</v>
      </c>
      <c r="G52">
        <f t="shared" si="15"/>
        <v>12</v>
      </c>
    </row>
    <row r="53" spans="1:7" x14ac:dyDescent="0.25">
      <c r="A53" t="s">
        <v>23</v>
      </c>
      <c r="B53">
        <f t="shared" si="13"/>
        <v>2.0670703894439213</v>
      </c>
      <c r="C53">
        <f t="shared" si="14"/>
        <v>6.041530512469369</v>
      </c>
      <c r="D53">
        <f t="shared" si="16"/>
        <v>1.4377309864657997</v>
      </c>
      <c r="E53">
        <f t="shared" si="16"/>
        <v>2.45795250411178</v>
      </c>
      <c r="F53">
        <f t="shared" si="17"/>
        <v>0.36905744266525092</v>
      </c>
      <c r="G53">
        <f t="shared" si="15"/>
        <v>9</v>
      </c>
    </row>
    <row r="54" spans="1:7" x14ac:dyDescent="0.25">
      <c r="A54" t="s">
        <v>25</v>
      </c>
      <c r="B54">
        <f t="shared" si="13"/>
        <v>7.5487085717879756</v>
      </c>
      <c r="C54">
        <f t="shared" si="14"/>
        <v>1.3658428635222826</v>
      </c>
      <c r="D54">
        <f t="shared" si="16"/>
        <v>2.7474913233326097</v>
      </c>
      <c r="E54">
        <f t="shared" si="16"/>
        <v>1.1686928011767175</v>
      </c>
      <c r="F54">
        <f t="shared" si="17"/>
        <v>0.70157358182867691</v>
      </c>
      <c r="G54">
        <f t="shared" si="15"/>
        <v>3</v>
      </c>
    </row>
    <row r="55" spans="1:7" x14ac:dyDescent="0.25">
      <c r="A55" t="s">
        <v>27</v>
      </c>
      <c r="B55">
        <f t="shared" si="13"/>
        <v>2.2854073746516632</v>
      </c>
      <c r="C55">
        <f t="shared" si="14"/>
        <v>5.7325087254588372</v>
      </c>
      <c r="D55">
        <f t="shared" si="16"/>
        <v>1.5117563873361552</v>
      </c>
      <c r="E55">
        <f t="shared" si="16"/>
        <v>2.3942658009207829</v>
      </c>
      <c r="F55">
        <f t="shared" si="17"/>
        <v>0.3870322068013588</v>
      </c>
      <c r="G55">
        <f t="shared" si="15"/>
        <v>7</v>
      </c>
    </row>
    <row r="56" spans="1:7" x14ac:dyDescent="0.25">
      <c r="A56" t="s">
        <v>29</v>
      </c>
      <c r="B56">
        <f t="shared" si="13"/>
        <v>1.9129183046181015</v>
      </c>
      <c r="C56">
        <f t="shared" si="14"/>
        <v>6.2948564419190962</v>
      </c>
      <c r="D56">
        <f t="shared" si="16"/>
        <v>1.3830828986789265</v>
      </c>
      <c r="E56">
        <f t="shared" si="16"/>
        <v>2.5089552490865787</v>
      </c>
      <c r="F56">
        <f t="shared" si="17"/>
        <v>0.35536211264346967</v>
      </c>
      <c r="G56">
        <f t="shared" si="15"/>
        <v>10</v>
      </c>
    </row>
    <row r="57" spans="1:7" x14ac:dyDescent="0.25">
      <c r="A57" t="s">
        <v>31</v>
      </c>
      <c r="B57">
        <f t="shared" si="13"/>
        <v>14.162242800757541</v>
      </c>
      <c r="C57">
        <f t="shared" si="14"/>
        <v>0.38906803505671872</v>
      </c>
      <c r="D57">
        <f t="shared" si="16"/>
        <v>3.7632755414342891</v>
      </c>
      <c r="E57">
        <f t="shared" si="16"/>
        <v>0.62375318440607475</v>
      </c>
      <c r="F57">
        <f t="shared" si="17"/>
        <v>0.85781875994290635</v>
      </c>
      <c r="G57">
        <f t="shared" si="15"/>
        <v>1</v>
      </c>
    </row>
    <row r="58" spans="1:7" x14ac:dyDescent="0.25">
      <c r="A58" t="s">
        <v>33</v>
      </c>
      <c r="B58">
        <f t="shared" si="13"/>
        <v>8.7010696950366506E-2</v>
      </c>
      <c r="C58">
        <f t="shared" si="14"/>
        <v>14.277418383071605</v>
      </c>
      <c r="D58">
        <f t="shared" si="16"/>
        <v>0.29497575654681607</v>
      </c>
      <c r="E58">
        <f t="shared" si="16"/>
        <v>3.7785471259561665</v>
      </c>
      <c r="F58">
        <f t="shared" si="17"/>
        <v>7.2412937168912561E-2</v>
      </c>
      <c r="G58">
        <f t="shared" si="15"/>
        <v>16</v>
      </c>
    </row>
    <row r="59" spans="1:7" x14ac:dyDescent="0.25">
      <c r="A59" t="s">
        <v>35</v>
      </c>
      <c r="B59">
        <f t="shared" si="13"/>
        <v>1.3244739496236566</v>
      </c>
      <c r="C59">
        <f t="shared" si="14"/>
        <v>7.5954952022195164</v>
      </c>
      <c r="D59">
        <f t="shared" si="16"/>
        <v>1.150857918955966</v>
      </c>
      <c r="E59">
        <f t="shared" si="16"/>
        <v>2.7559925983608005</v>
      </c>
      <c r="F59">
        <f t="shared" si="17"/>
        <v>0.2945743416224631</v>
      </c>
      <c r="G59">
        <f t="shared" si="15"/>
        <v>11</v>
      </c>
    </row>
    <row r="60" spans="1:7" x14ac:dyDescent="0.25">
      <c r="A60" t="s">
        <v>37</v>
      </c>
      <c r="B60">
        <f t="shared" si="13"/>
        <v>2.1901140371812278</v>
      </c>
      <c r="C60">
        <f t="shared" si="14"/>
        <v>5.9031053400455642</v>
      </c>
      <c r="D60">
        <f t="shared" si="16"/>
        <v>1.4799033877862526</v>
      </c>
      <c r="E60">
        <f t="shared" si="16"/>
        <v>2.4296307003422482</v>
      </c>
      <c r="F60">
        <f t="shared" si="17"/>
        <v>0.37853702114532128</v>
      </c>
      <c r="G60">
        <f t="shared" si="15"/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A700-F776-4C00-A13E-01D6261BB286}">
  <dimension ref="A1:S41"/>
  <sheetViews>
    <sheetView zoomScale="55" zoomScaleNormal="55" workbookViewId="0">
      <selection activeCell="L19" sqref="L19"/>
    </sheetView>
  </sheetViews>
  <sheetFormatPr defaultRowHeight="15" x14ac:dyDescent="0.25"/>
  <cols>
    <col min="1" max="1" width="21" bestFit="1" customWidth="1"/>
    <col min="2" max="3" width="12" bestFit="1" customWidth="1"/>
    <col min="4" max="4" width="9" bestFit="1" customWidth="1"/>
    <col min="5" max="5" width="12" bestFit="1" customWidth="1"/>
    <col min="6" max="6" width="10" bestFit="1" customWidth="1"/>
    <col min="7" max="7" width="12" bestFit="1" customWidth="1"/>
    <col min="8" max="8" width="10" bestFit="1" customWidth="1"/>
    <col min="9" max="9" width="12" bestFit="1" customWidth="1"/>
    <col min="10" max="10" width="10" bestFit="1" customWidth="1"/>
    <col min="11" max="11" width="12" bestFit="1" customWidth="1"/>
    <col min="12" max="12" width="11.7109375" bestFit="1" customWidth="1"/>
    <col min="13" max="13" width="12" bestFit="1" customWidth="1"/>
    <col min="14" max="14" width="10.42578125" bestFit="1" customWidth="1"/>
    <col min="15" max="15" width="12" bestFit="1" customWidth="1"/>
    <col min="16" max="16" width="10" bestFit="1" customWidth="1"/>
    <col min="17" max="17" width="12" bestFit="1" customWidth="1"/>
    <col min="18" max="18" width="12.140625" bestFit="1" customWidth="1"/>
    <col min="19" max="19" width="12" bestFit="1" customWidth="1"/>
  </cols>
  <sheetData>
    <row r="1" spans="1:3" x14ac:dyDescent="0.25">
      <c r="A1" s="22" t="s">
        <v>1</v>
      </c>
      <c r="B1" s="22" t="s">
        <v>81</v>
      </c>
      <c r="C1" s="22" t="s">
        <v>84</v>
      </c>
    </row>
    <row r="2" spans="1:3" x14ac:dyDescent="0.25">
      <c r="A2" s="20" t="s">
        <v>6</v>
      </c>
      <c r="B2" s="20">
        <f t="shared" ref="B2:B17" si="0">AVERAGE(C25,E25,G25,I25,K25,M25,O25,Q25,S25)</f>
        <v>0.96128666324027323</v>
      </c>
      <c r="C2" s="20">
        <f t="shared" ref="C2:C17" si="1">_xlfn.RANK.EQ(B2,$B$2:$B$17,0)</f>
        <v>13</v>
      </c>
    </row>
    <row r="3" spans="1:3" x14ac:dyDescent="0.25">
      <c r="A3" s="20" t="s">
        <v>9</v>
      </c>
      <c r="B3" s="20">
        <f t="shared" si="0"/>
        <v>0.97071956339873289</v>
      </c>
      <c r="C3" s="20">
        <f t="shared" si="1"/>
        <v>11</v>
      </c>
    </row>
    <row r="4" spans="1:3" x14ac:dyDescent="0.25">
      <c r="A4" s="20" t="s">
        <v>11</v>
      </c>
      <c r="B4" s="20">
        <f t="shared" si="0"/>
        <v>0.99158338697945736</v>
      </c>
      <c r="C4" s="20">
        <f t="shared" si="1"/>
        <v>9</v>
      </c>
    </row>
    <row r="5" spans="1:3" x14ac:dyDescent="0.25">
      <c r="A5" s="20" t="s">
        <v>13</v>
      </c>
      <c r="B5" s="20">
        <f t="shared" si="0"/>
        <v>0.94952425359896453</v>
      </c>
      <c r="C5" s="20">
        <f t="shared" si="1"/>
        <v>14</v>
      </c>
    </row>
    <row r="6" spans="1:3" x14ac:dyDescent="0.25">
      <c r="A6" s="20" t="s">
        <v>15</v>
      </c>
      <c r="B6" s="20">
        <f t="shared" si="0"/>
        <v>0.99125806135186545</v>
      </c>
      <c r="C6" s="20">
        <f t="shared" si="1"/>
        <v>10</v>
      </c>
    </row>
    <row r="7" spans="1:3" x14ac:dyDescent="0.25">
      <c r="A7" s="20" t="s">
        <v>17</v>
      </c>
      <c r="B7" s="20">
        <f t="shared" si="0"/>
        <v>1.1129277402665494</v>
      </c>
      <c r="C7" s="20">
        <f t="shared" si="1"/>
        <v>2</v>
      </c>
    </row>
    <row r="8" spans="1:3" x14ac:dyDescent="0.25">
      <c r="A8" s="20" t="s">
        <v>19</v>
      </c>
      <c r="B8" s="20">
        <f t="shared" si="0"/>
        <v>1.1300506611421055</v>
      </c>
      <c r="C8" s="20">
        <f t="shared" si="1"/>
        <v>1</v>
      </c>
    </row>
    <row r="9" spans="1:3" x14ac:dyDescent="0.25">
      <c r="A9" s="20" t="s">
        <v>21</v>
      </c>
      <c r="B9" s="20">
        <f t="shared" si="0"/>
        <v>0.91706634331316339</v>
      </c>
      <c r="C9" s="20">
        <f t="shared" si="1"/>
        <v>16</v>
      </c>
    </row>
    <row r="10" spans="1:3" x14ac:dyDescent="0.25">
      <c r="A10" s="20" t="s">
        <v>23</v>
      </c>
      <c r="B10" s="20">
        <f t="shared" si="0"/>
        <v>0.96225956192794526</v>
      </c>
      <c r="C10" s="20">
        <f t="shared" si="1"/>
        <v>12</v>
      </c>
    </row>
    <row r="11" spans="1:3" x14ac:dyDescent="0.25">
      <c r="A11" s="20" t="s">
        <v>25</v>
      </c>
      <c r="B11" s="20">
        <f t="shared" si="0"/>
        <v>1.0750345089430668</v>
      </c>
      <c r="C11" s="20">
        <f t="shared" si="1"/>
        <v>3</v>
      </c>
    </row>
    <row r="12" spans="1:3" x14ac:dyDescent="0.25">
      <c r="A12" s="20" t="s">
        <v>27</v>
      </c>
      <c r="B12" s="20">
        <f t="shared" si="0"/>
        <v>1.0120242783216074</v>
      </c>
      <c r="C12" s="20">
        <f t="shared" si="1"/>
        <v>4</v>
      </c>
    </row>
    <row r="13" spans="1:3" x14ac:dyDescent="0.25">
      <c r="A13" s="20" t="s">
        <v>29</v>
      </c>
      <c r="B13" s="20">
        <f t="shared" si="0"/>
        <v>1.008253126556359</v>
      </c>
      <c r="C13" s="20">
        <f t="shared" si="1"/>
        <v>5</v>
      </c>
    </row>
    <row r="14" spans="1:3" x14ac:dyDescent="0.25">
      <c r="A14" s="20" t="s">
        <v>31</v>
      </c>
      <c r="B14" s="20">
        <f t="shared" si="0"/>
        <v>0.99882413013942362</v>
      </c>
      <c r="C14" s="20">
        <f t="shared" si="1"/>
        <v>8</v>
      </c>
    </row>
    <row r="15" spans="1:3" x14ac:dyDescent="0.25">
      <c r="A15" s="20" t="s">
        <v>33</v>
      </c>
      <c r="B15" s="20">
        <f t="shared" si="0"/>
        <v>0.91913019331014545</v>
      </c>
      <c r="C15" s="20">
        <f t="shared" si="1"/>
        <v>15</v>
      </c>
    </row>
    <row r="16" spans="1:3" x14ac:dyDescent="0.25">
      <c r="A16" s="20" t="s">
        <v>35</v>
      </c>
      <c r="B16" s="20">
        <f t="shared" si="0"/>
        <v>1.0010555376993315</v>
      </c>
      <c r="C16" s="20">
        <f t="shared" si="1"/>
        <v>6</v>
      </c>
    </row>
    <row r="17" spans="1:19" x14ac:dyDescent="0.25">
      <c r="A17" s="20" t="s">
        <v>37</v>
      </c>
      <c r="B17" s="20">
        <f t="shared" si="0"/>
        <v>0.99900198981100941</v>
      </c>
      <c r="C17" s="20">
        <f t="shared" si="1"/>
        <v>7</v>
      </c>
    </row>
    <row r="24" spans="1:19" x14ac:dyDescent="0.25">
      <c r="A24" s="22" t="s">
        <v>1</v>
      </c>
      <c r="B24" s="22" t="s">
        <v>60</v>
      </c>
      <c r="C24" s="22" t="s">
        <v>82</v>
      </c>
      <c r="D24" s="22" t="s">
        <v>61</v>
      </c>
      <c r="E24" s="22" t="s">
        <v>82</v>
      </c>
      <c r="F24" s="22" t="s">
        <v>62</v>
      </c>
      <c r="G24" s="22" t="s">
        <v>82</v>
      </c>
      <c r="H24" s="22" t="s">
        <v>63</v>
      </c>
      <c r="I24" s="22" t="s">
        <v>82</v>
      </c>
      <c r="J24" s="22" t="s">
        <v>64</v>
      </c>
      <c r="K24" s="22" t="s">
        <v>82</v>
      </c>
      <c r="L24" s="22" t="s">
        <v>65</v>
      </c>
      <c r="M24" s="22" t="s">
        <v>82</v>
      </c>
      <c r="N24" s="22" t="s">
        <v>66</v>
      </c>
      <c r="O24" s="22" t="s">
        <v>82</v>
      </c>
      <c r="P24" s="22" t="s">
        <v>67</v>
      </c>
      <c r="Q24" s="22" t="s">
        <v>82</v>
      </c>
      <c r="R24" s="22" t="s">
        <v>68</v>
      </c>
      <c r="S24" s="22" t="s">
        <v>82</v>
      </c>
    </row>
    <row r="25" spans="1:19" x14ac:dyDescent="0.25">
      <c r="A25" s="20" t="s">
        <v>6</v>
      </c>
      <c r="B25" s="20">
        <v>31.2</v>
      </c>
      <c r="C25" s="20">
        <f t="shared" ref="C25:C40" si="2">B25/B$41</f>
        <v>0.94438138479001132</v>
      </c>
      <c r="D25" s="20">
        <v>31.37</v>
      </c>
      <c r="E25" s="20">
        <f t="shared" ref="E25:E40" si="3">D25/D$41</f>
        <v>0.91049595472190981</v>
      </c>
      <c r="F25" s="20">
        <v>30.83</v>
      </c>
      <c r="G25" s="20">
        <f t="shared" ref="G25:G40" si="4">F25/F$41</f>
        <v>0.85261429435658098</v>
      </c>
      <c r="H25" s="20">
        <v>30.57</v>
      </c>
      <c r="I25" s="20">
        <f t="shared" ref="I25:I40" si="5">H25/H$41</f>
        <v>0.93962155412544435</v>
      </c>
      <c r="J25" s="20">
        <v>33.92</v>
      </c>
      <c r="K25" s="20">
        <f t="shared" ref="K25:K40" si="6">J25/J$41</f>
        <v>0.95530795092499698</v>
      </c>
      <c r="L25" s="20">
        <v>39.49</v>
      </c>
      <c r="M25" s="20">
        <f t="shared" ref="M25:M40" si="7">L25/L$41</f>
        <v>1.0723147158155562</v>
      </c>
      <c r="N25" s="20">
        <v>65.599999999999994</v>
      </c>
      <c r="O25" s="20">
        <f t="shared" ref="O25:O40" si="8">N25/N$41</f>
        <v>1.0191478618868217</v>
      </c>
      <c r="P25" s="20">
        <v>49.96</v>
      </c>
      <c r="Q25" s="20">
        <f t="shared" ref="Q25:Q40" si="9">P25/P$41</f>
        <v>1.0220295858744708</v>
      </c>
      <c r="R25" s="20">
        <v>28.07</v>
      </c>
      <c r="S25" s="20">
        <f t="shared" ref="S25:S40" si="10">R25/R$41</f>
        <v>0.93566666666666654</v>
      </c>
    </row>
    <row r="26" spans="1:19" x14ac:dyDescent="0.25">
      <c r="A26" s="20" t="s">
        <v>9</v>
      </c>
      <c r="B26" s="20">
        <v>30.29</v>
      </c>
      <c r="C26" s="20">
        <f t="shared" si="2"/>
        <v>0.91683692773363601</v>
      </c>
      <c r="D26" s="20">
        <v>30.97</v>
      </c>
      <c r="E26" s="20">
        <f t="shared" si="3"/>
        <v>0.89888618800565978</v>
      </c>
      <c r="F26" s="20">
        <v>36.450000000000003</v>
      </c>
      <c r="G26" s="20">
        <f t="shared" si="4"/>
        <v>1.0080373347161005</v>
      </c>
      <c r="H26" s="20">
        <v>30.84</v>
      </c>
      <c r="I26" s="20">
        <f t="shared" si="5"/>
        <v>0.94792046873499192</v>
      </c>
      <c r="J26" s="20">
        <v>35.65</v>
      </c>
      <c r="K26" s="20">
        <f t="shared" si="6"/>
        <v>1.0040309095069617</v>
      </c>
      <c r="L26" s="20">
        <v>41.05</v>
      </c>
      <c r="M26" s="20">
        <f t="shared" si="7"/>
        <v>1.1146750844322253</v>
      </c>
      <c r="N26" s="20">
        <v>65.03</v>
      </c>
      <c r="O26" s="20">
        <f t="shared" si="8"/>
        <v>1.0102924612576223</v>
      </c>
      <c r="P26" s="20">
        <v>44.49</v>
      </c>
      <c r="Q26" s="20">
        <f t="shared" si="9"/>
        <v>0.91013002953473199</v>
      </c>
      <c r="R26" s="20">
        <v>27.77</v>
      </c>
      <c r="S26" s="20">
        <f t="shared" si="10"/>
        <v>0.92566666666666653</v>
      </c>
    </row>
    <row r="27" spans="1:19" x14ac:dyDescent="0.25">
      <c r="A27" s="20" t="s">
        <v>11</v>
      </c>
      <c r="B27" s="20">
        <v>33.049999999999997</v>
      </c>
      <c r="C27" s="20">
        <f t="shared" si="2"/>
        <v>1.0003783579265983</v>
      </c>
      <c r="D27" s="20">
        <v>36.909999999999997</v>
      </c>
      <c r="E27" s="20">
        <f t="shared" si="3"/>
        <v>1.0712912237419729</v>
      </c>
      <c r="F27" s="20">
        <v>38.04</v>
      </c>
      <c r="G27" s="20">
        <f t="shared" si="4"/>
        <v>1.052009333679025</v>
      </c>
      <c r="H27" s="20">
        <v>31.21</v>
      </c>
      <c r="I27" s="20">
        <f t="shared" si="5"/>
        <v>0.95929305542214971</v>
      </c>
      <c r="J27" s="20">
        <v>35.11</v>
      </c>
      <c r="K27" s="20">
        <f t="shared" si="6"/>
        <v>0.98882258717501892</v>
      </c>
      <c r="L27" s="20">
        <v>33.74</v>
      </c>
      <c r="M27" s="20">
        <f t="shared" si="7"/>
        <v>0.91617874174770486</v>
      </c>
      <c r="N27" s="20">
        <v>61.29</v>
      </c>
      <c r="O27" s="20">
        <f t="shared" si="8"/>
        <v>0.95218860449761145</v>
      </c>
      <c r="P27" s="20">
        <v>46.15</v>
      </c>
      <c r="Q27" s="20">
        <f t="shared" si="9"/>
        <v>0.94408857862503659</v>
      </c>
      <c r="R27" s="20">
        <v>31.2</v>
      </c>
      <c r="S27" s="20">
        <f t="shared" si="10"/>
        <v>1.0399999999999998</v>
      </c>
    </row>
    <row r="28" spans="1:19" x14ac:dyDescent="0.25">
      <c r="A28" s="20" t="s">
        <v>13</v>
      </c>
      <c r="B28" s="20">
        <v>31.98</v>
      </c>
      <c r="C28" s="20">
        <f t="shared" si="2"/>
        <v>0.96799091940976156</v>
      </c>
      <c r="D28" s="20">
        <v>33.78</v>
      </c>
      <c r="E28" s="20">
        <f t="shared" si="3"/>
        <v>0.98044479918731642</v>
      </c>
      <c r="F28" s="20">
        <v>31.14</v>
      </c>
      <c r="G28" s="20">
        <f t="shared" si="4"/>
        <v>0.8611874513870883</v>
      </c>
      <c r="H28" s="20">
        <v>31.63</v>
      </c>
      <c r="I28" s="20">
        <f t="shared" si="5"/>
        <v>0.97220247814811267</v>
      </c>
      <c r="J28" s="20">
        <v>31.97</v>
      </c>
      <c r="K28" s="20">
        <f t="shared" si="6"/>
        <v>0.90038900917075915</v>
      </c>
      <c r="L28" s="20">
        <v>33.369999999999997</v>
      </c>
      <c r="M28" s="20">
        <f t="shared" si="7"/>
        <v>0.90613173124246904</v>
      </c>
      <c r="N28" s="20">
        <v>64.599999999999994</v>
      </c>
      <c r="O28" s="20">
        <f t="shared" si="8"/>
        <v>1.0036120713092789</v>
      </c>
      <c r="P28" s="20">
        <v>54.33</v>
      </c>
      <c r="Q28" s="20">
        <f t="shared" si="9"/>
        <v>1.111426489202562</v>
      </c>
      <c r="R28" s="20">
        <v>25.27</v>
      </c>
      <c r="S28" s="20">
        <f t="shared" si="10"/>
        <v>0.84233333333333327</v>
      </c>
    </row>
    <row r="29" spans="1:19" x14ac:dyDescent="0.25">
      <c r="A29" s="20" t="s">
        <v>15</v>
      </c>
      <c r="B29" s="20">
        <v>33.46</v>
      </c>
      <c r="C29" s="20">
        <f t="shared" si="2"/>
        <v>1.0127884979190314</v>
      </c>
      <c r="D29" s="20">
        <v>32.78</v>
      </c>
      <c r="E29" s="20">
        <f t="shared" si="3"/>
        <v>0.95142038239669124</v>
      </c>
      <c r="F29" s="20">
        <v>37.909999999999997</v>
      </c>
      <c r="G29" s="20">
        <f t="shared" si="4"/>
        <v>1.0484141387952639</v>
      </c>
      <c r="H29" s="20">
        <v>34.82</v>
      </c>
      <c r="I29" s="20">
        <f t="shared" si="5"/>
        <v>1.0702526174238787</v>
      </c>
      <c r="J29" s="20">
        <v>36.409999999999997</v>
      </c>
      <c r="K29" s="20">
        <f t="shared" si="6"/>
        <v>1.0254352150111772</v>
      </c>
      <c r="L29" s="20">
        <v>33.130000000000003</v>
      </c>
      <c r="M29" s="20">
        <f t="shared" si="7"/>
        <v>0.89961475145528935</v>
      </c>
      <c r="N29" s="20">
        <v>62.89</v>
      </c>
      <c r="O29" s="20">
        <f t="shared" si="8"/>
        <v>0.97704586942168037</v>
      </c>
      <c r="P29" s="20">
        <v>41.91</v>
      </c>
      <c r="Q29" s="20">
        <f t="shared" si="9"/>
        <v>0.85735107974377645</v>
      </c>
      <c r="R29" s="20">
        <v>32.369999999999997</v>
      </c>
      <c r="S29" s="20">
        <f t="shared" si="10"/>
        <v>1.0789999999999997</v>
      </c>
    </row>
    <row r="30" spans="1:19" x14ac:dyDescent="0.25">
      <c r="A30" s="20" t="s">
        <v>17</v>
      </c>
      <c r="B30" s="20">
        <v>35</v>
      </c>
      <c r="C30" s="20">
        <f t="shared" si="2"/>
        <v>1.0594021944759742</v>
      </c>
      <c r="D30" s="20">
        <v>38.67</v>
      </c>
      <c r="E30" s="20">
        <f t="shared" si="3"/>
        <v>1.1223741972934731</v>
      </c>
      <c r="F30" s="20">
        <v>42.64</v>
      </c>
      <c r="G30" s="20">
        <f t="shared" si="4"/>
        <v>1.1792239218736495</v>
      </c>
      <c r="H30" s="20">
        <v>34.68</v>
      </c>
      <c r="I30" s="20">
        <f t="shared" si="5"/>
        <v>1.0659494765152244</v>
      </c>
      <c r="J30" s="20">
        <v>42.69</v>
      </c>
      <c r="K30" s="20">
        <f t="shared" si="6"/>
        <v>1.2023023710196967</v>
      </c>
      <c r="L30" s="20">
        <v>44.5</v>
      </c>
      <c r="M30" s="20">
        <f t="shared" si="7"/>
        <v>1.2083566688729361</v>
      </c>
      <c r="N30" s="20">
        <v>64.33</v>
      </c>
      <c r="O30" s="20">
        <f t="shared" si="8"/>
        <v>0.99941740785334221</v>
      </c>
      <c r="P30" s="20">
        <v>49.29</v>
      </c>
      <c r="Q30" s="20">
        <f t="shared" si="9"/>
        <v>1.0083234244946491</v>
      </c>
      <c r="R30" s="20">
        <v>35.130000000000003</v>
      </c>
      <c r="S30" s="20">
        <f t="shared" si="10"/>
        <v>1.171</v>
      </c>
    </row>
    <row r="31" spans="1:19" x14ac:dyDescent="0.25">
      <c r="A31" s="20" t="s">
        <v>19</v>
      </c>
      <c r="B31" s="20">
        <v>35.25</v>
      </c>
      <c r="C31" s="20">
        <f t="shared" si="2"/>
        <v>1.0669693530079454</v>
      </c>
      <c r="D31" s="20">
        <v>37.49</v>
      </c>
      <c r="E31" s="20">
        <f t="shared" si="3"/>
        <v>1.0881253854805355</v>
      </c>
      <c r="F31" s="20">
        <v>44.74</v>
      </c>
      <c r="G31" s="20">
        <f t="shared" si="4"/>
        <v>1.2373001469190217</v>
      </c>
      <c r="H31" s="20">
        <v>38.57</v>
      </c>
      <c r="I31" s="20">
        <f t="shared" si="5"/>
        <v>1.1855153203342619</v>
      </c>
      <c r="J31" s="20">
        <v>40.270000000000003</v>
      </c>
      <c r="K31" s="20">
        <f t="shared" si="6"/>
        <v>1.1341465561246942</v>
      </c>
      <c r="L31" s="20">
        <v>40.65</v>
      </c>
      <c r="M31" s="20">
        <f t="shared" si="7"/>
        <v>1.1038134514535922</v>
      </c>
      <c r="N31" s="20">
        <v>68.8</v>
      </c>
      <c r="O31" s="20">
        <f t="shared" si="8"/>
        <v>1.0688623917349596</v>
      </c>
      <c r="P31" s="20">
        <v>51.77</v>
      </c>
      <c r="Q31" s="20">
        <f t="shared" si="9"/>
        <v>1.059056678557273</v>
      </c>
      <c r="R31" s="20">
        <v>36.799999999999997</v>
      </c>
      <c r="S31" s="20">
        <f t="shared" si="10"/>
        <v>1.2266666666666663</v>
      </c>
    </row>
    <row r="32" spans="1:19" x14ac:dyDescent="0.25">
      <c r="A32" s="20" t="s">
        <v>21</v>
      </c>
      <c r="B32" s="20">
        <v>32.25</v>
      </c>
      <c r="C32" s="20">
        <f t="shared" si="2"/>
        <v>0.97616345062429055</v>
      </c>
      <c r="D32" s="20">
        <v>27.82</v>
      </c>
      <c r="E32" s="20">
        <f t="shared" si="3"/>
        <v>0.80745927511519067</v>
      </c>
      <c r="F32" s="20">
        <v>27.72</v>
      </c>
      <c r="G32" s="20">
        <f t="shared" si="4"/>
        <v>0.7666061705989109</v>
      </c>
      <c r="H32" s="20">
        <v>31.54</v>
      </c>
      <c r="I32" s="20">
        <f t="shared" si="5"/>
        <v>0.96943617327826348</v>
      </c>
      <c r="J32" s="20">
        <v>32.44</v>
      </c>
      <c r="K32" s="20">
        <f t="shared" si="6"/>
        <v>0.91362588231152408</v>
      </c>
      <c r="L32" s="20">
        <v>33.82</v>
      </c>
      <c r="M32" s="20">
        <f t="shared" si="7"/>
        <v>0.91835106834343139</v>
      </c>
      <c r="N32" s="20">
        <v>64.5</v>
      </c>
      <c r="O32" s="20">
        <f t="shared" si="8"/>
        <v>1.0020584922515245</v>
      </c>
      <c r="P32" s="20">
        <v>48.21</v>
      </c>
      <c r="Q32" s="20">
        <f t="shared" si="9"/>
        <v>0.98622991062866772</v>
      </c>
      <c r="R32" s="20">
        <v>27.41</v>
      </c>
      <c r="S32" s="20">
        <f t="shared" si="10"/>
        <v>0.91366666666666652</v>
      </c>
    </row>
    <row r="33" spans="1:19" x14ac:dyDescent="0.25">
      <c r="A33" s="20" t="s">
        <v>23</v>
      </c>
      <c r="B33" s="20">
        <v>32.82</v>
      </c>
      <c r="C33" s="20">
        <f t="shared" si="2"/>
        <v>0.99341657207718503</v>
      </c>
      <c r="D33" s="20">
        <v>35.5</v>
      </c>
      <c r="E33" s="20">
        <f t="shared" si="3"/>
        <v>1.0303667960671916</v>
      </c>
      <c r="F33" s="20">
        <v>34.35</v>
      </c>
      <c r="G33" s="20">
        <f t="shared" si="4"/>
        <v>0.94996110967072844</v>
      </c>
      <c r="H33" s="20">
        <v>30.91</v>
      </c>
      <c r="I33" s="20">
        <f t="shared" si="5"/>
        <v>0.95007203918931904</v>
      </c>
      <c r="J33" s="20">
        <v>35.21</v>
      </c>
      <c r="K33" s="20">
        <f t="shared" si="6"/>
        <v>0.99163894316241574</v>
      </c>
      <c r="L33" s="20">
        <v>31.64</v>
      </c>
      <c r="M33" s="20">
        <f t="shared" si="7"/>
        <v>0.85915516860988084</v>
      </c>
      <c r="N33" s="20">
        <v>60.81</v>
      </c>
      <c r="O33" s="20">
        <f t="shared" si="8"/>
        <v>0.94473142502039087</v>
      </c>
      <c r="P33" s="20">
        <v>44.63</v>
      </c>
      <c r="Q33" s="20">
        <f t="shared" si="9"/>
        <v>0.91299400355439631</v>
      </c>
      <c r="R33" s="20">
        <v>30.84</v>
      </c>
      <c r="S33" s="20">
        <f t="shared" si="10"/>
        <v>1.0279999999999998</v>
      </c>
    </row>
    <row r="34" spans="1:19" x14ac:dyDescent="0.25">
      <c r="A34" s="20" t="s">
        <v>25</v>
      </c>
      <c r="B34" s="20">
        <v>35.130000000000003</v>
      </c>
      <c r="C34" s="20">
        <f t="shared" si="2"/>
        <v>1.0633371169125994</v>
      </c>
      <c r="D34" s="20">
        <v>42.04</v>
      </c>
      <c r="E34" s="20">
        <f t="shared" si="3"/>
        <v>1.2201864818778798</v>
      </c>
      <c r="F34" s="20">
        <v>35.83</v>
      </c>
      <c r="G34" s="20">
        <f t="shared" si="4"/>
        <v>0.99089102065508583</v>
      </c>
      <c r="H34" s="20">
        <v>33.590000000000003</v>
      </c>
      <c r="I34" s="20">
        <f t="shared" si="5"/>
        <v>1.032446450869273</v>
      </c>
      <c r="J34" s="20">
        <v>36.81</v>
      </c>
      <c r="K34" s="20">
        <f t="shared" si="6"/>
        <v>1.0367006389607647</v>
      </c>
      <c r="L34" s="20">
        <v>43.42</v>
      </c>
      <c r="M34" s="20">
        <f t="shared" si="7"/>
        <v>1.1790302598306266</v>
      </c>
      <c r="N34" s="20">
        <v>64.37</v>
      </c>
      <c r="O34" s="20">
        <f t="shared" si="8"/>
        <v>1.0000388394764441</v>
      </c>
      <c r="P34" s="20">
        <v>52.55</v>
      </c>
      <c r="Q34" s="20">
        <f t="shared" si="9"/>
        <v>1.0750131052382594</v>
      </c>
      <c r="R34" s="20">
        <v>32.33</v>
      </c>
      <c r="S34" s="20">
        <f t="shared" si="10"/>
        <v>1.0776666666666666</v>
      </c>
    </row>
    <row r="35" spans="1:19" x14ac:dyDescent="0.25">
      <c r="A35" s="20" t="s">
        <v>27</v>
      </c>
      <c r="B35" s="20">
        <v>32.869999999999997</v>
      </c>
      <c r="C35" s="20">
        <f t="shared" si="2"/>
        <v>0.9949300037835791</v>
      </c>
      <c r="D35" s="20">
        <v>36.409999999999997</v>
      </c>
      <c r="E35" s="20">
        <f t="shared" si="3"/>
        <v>1.0567790153466603</v>
      </c>
      <c r="F35" s="20">
        <v>38.15</v>
      </c>
      <c r="G35" s="20">
        <f t="shared" si="4"/>
        <v>1.0550514216575921</v>
      </c>
      <c r="H35" s="20">
        <v>34.14</v>
      </c>
      <c r="I35" s="20">
        <f t="shared" si="5"/>
        <v>1.0493516472961293</v>
      </c>
      <c r="J35" s="20">
        <v>33.130000000000003</v>
      </c>
      <c r="K35" s="20">
        <f t="shared" si="6"/>
        <v>0.93305873862456223</v>
      </c>
      <c r="L35" s="20">
        <v>38.31</v>
      </c>
      <c r="M35" s="20">
        <f t="shared" si="7"/>
        <v>1.0402728985285883</v>
      </c>
      <c r="N35" s="20">
        <v>67.02</v>
      </c>
      <c r="O35" s="20">
        <f t="shared" si="8"/>
        <v>1.0412086845069328</v>
      </c>
      <c r="P35" s="20">
        <v>43.11</v>
      </c>
      <c r="Q35" s="20">
        <f t="shared" si="9"/>
        <v>0.8818994284837558</v>
      </c>
      <c r="R35" s="20">
        <v>31.67</v>
      </c>
      <c r="S35" s="20">
        <f t="shared" si="10"/>
        <v>1.0556666666666665</v>
      </c>
    </row>
    <row r="36" spans="1:19" x14ac:dyDescent="0.25">
      <c r="A36" s="20" t="s">
        <v>29</v>
      </c>
      <c r="B36" s="20">
        <v>32.67</v>
      </c>
      <c r="C36" s="20">
        <f t="shared" si="2"/>
        <v>0.98887627695800229</v>
      </c>
      <c r="D36" s="20">
        <v>34.380000000000003</v>
      </c>
      <c r="E36" s="20">
        <f t="shared" si="3"/>
        <v>0.99785944926169146</v>
      </c>
      <c r="F36" s="20">
        <v>35.549999999999997</v>
      </c>
      <c r="G36" s="20">
        <f t="shared" si="4"/>
        <v>0.98314752398236949</v>
      </c>
      <c r="H36" s="20">
        <v>34.28</v>
      </c>
      <c r="I36" s="20">
        <f t="shared" si="5"/>
        <v>1.0536547882047835</v>
      </c>
      <c r="J36" s="20">
        <v>35.159999999999997</v>
      </c>
      <c r="K36" s="20">
        <f t="shared" si="6"/>
        <v>0.99023076516871722</v>
      </c>
      <c r="L36" s="20">
        <v>37.450000000000003</v>
      </c>
      <c r="M36" s="20">
        <f t="shared" si="7"/>
        <v>1.0169203876245272</v>
      </c>
      <c r="N36" s="20">
        <v>65.16</v>
      </c>
      <c r="O36" s="20">
        <f t="shared" si="8"/>
        <v>1.0123121140327029</v>
      </c>
      <c r="P36" s="20">
        <v>51.96</v>
      </c>
      <c r="Q36" s="20">
        <f t="shared" si="9"/>
        <v>1.062943500441103</v>
      </c>
      <c r="R36" s="20">
        <v>29.05</v>
      </c>
      <c r="S36" s="20">
        <f t="shared" si="10"/>
        <v>0.96833333333333327</v>
      </c>
    </row>
    <row r="37" spans="1:19" x14ac:dyDescent="0.25">
      <c r="A37" s="20" t="s">
        <v>31</v>
      </c>
      <c r="B37" s="20">
        <v>37.17</v>
      </c>
      <c r="C37" s="20">
        <f t="shared" si="2"/>
        <v>1.1250851305334846</v>
      </c>
      <c r="D37" s="20">
        <v>36.39</v>
      </c>
      <c r="E37" s="20">
        <f t="shared" si="3"/>
        <v>1.0561985270108478</v>
      </c>
      <c r="F37" s="20">
        <v>34.229999999999997</v>
      </c>
      <c r="G37" s="20">
        <f t="shared" si="4"/>
        <v>0.94664246823956422</v>
      </c>
      <c r="H37" s="20">
        <v>31.18</v>
      </c>
      <c r="I37" s="20">
        <f t="shared" si="5"/>
        <v>0.95837095379886661</v>
      </c>
      <c r="J37" s="20">
        <v>36.840000000000003</v>
      </c>
      <c r="K37" s="20">
        <f t="shared" si="6"/>
        <v>1.0375455457569838</v>
      </c>
      <c r="L37" s="20">
        <v>33.47</v>
      </c>
      <c r="M37" s="20">
        <f t="shared" si="7"/>
        <v>0.90884713948712736</v>
      </c>
      <c r="N37" s="20">
        <v>61.69</v>
      </c>
      <c r="O37" s="20">
        <f t="shared" si="8"/>
        <v>0.95840292072862865</v>
      </c>
      <c r="P37" s="20">
        <v>49.73</v>
      </c>
      <c r="Q37" s="20">
        <f t="shared" si="9"/>
        <v>1.017324485699308</v>
      </c>
      <c r="R37" s="20">
        <v>29.43</v>
      </c>
      <c r="S37" s="20">
        <f t="shared" si="10"/>
        <v>0.98099999999999987</v>
      </c>
    </row>
    <row r="38" spans="1:19" x14ac:dyDescent="0.25">
      <c r="A38" s="20" t="s">
        <v>33</v>
      </c>
      <c r="B38" s="20">
        <v>30.39</v>
      </c>
      <c r="C38" s="20">
        <f t="shared" si="2"/>
        <v>0.91986379114642447</v>
      </c>
      <c r="D38" s="20">
        <v>30.4</v>
      </c>
      <c r="E38" s="20">
        <f t="shared" si="3"/>
        <v>0.88234227043500346</v>
      </c>
      <c r="F38" s="20">
        <v>36.549999999999997</v>
      </c>
      <c r="G38" s="20">
        <f t="shared" si="4"/>
        <v>1.0108028692420705</v>
      </c>
      <c r="H38" s="20">
        <v>29.96</v>
      </c>
      <c r="I38" s="20">
        <f t="shared" si="5"/>
        <v>0.92087215445202197</v>
      </c>
      <c r="J38" s="20">
        <v>31.5</v>
      </c>
      <c r="K38" s="20">
        <f t="shared" si="6"/>
        <v>0.88715213602999421</v>
      </c>
      <c r="L38" s="20">
        <v>30.51</v>
      </c>
      <c r="M38" s="20">
        <f t="shared" si="7"/>
        <v>0.82847105544524224</v>
      </c>
      <c r="N38" s="20">
        <v>63.78</v>
      </c>
      <c r="O38" s="20">
        <f t="shared" si="8"/>
        <v>0.99087272303569363</v>
      </c>
      <c r="P38" s="20">
        <v>46.82</v>
      </c>
      <c r="Q38" s="20">
        <f t="shared" si="9"/>
        <v>0.95779474000485842</v>
      </c>
      <c r="R38" s="20">
        <v>26.22</v>
      </c>
      <c r="S38" s="20">
        <f t="shared" si="10"/>
        <v>0.87399999999999989</v>
      </c>
    </row>
    <row r="39" spans="1:19" x14ac:dyDescent="0.25">
      <c r="A39" s="20" t="s">
        <v>35</v>
      </c>
      <c r="B39" s="20">
        <v>32.22</v>
      </c>
      <c r="C39" s="20">
        <f t="shared" si="2"/>
        <v>0.97525539160045394</v>
      </c>
      <c r="D39" s="20">
        <v>32.81</v>
      </c>
      <c r="E39" s="20">
        <f t="shared" si="3"/>
        <v>0.95229111490041007</v>
      </c>
      <c r="F39" s="20">
        <v>35.28</v>
      </c>
      <c r="G39" s="20">
        <f t="shared" si="4"/>
        <v>0.97568058076225039</v>
      </c>
      <c r="H39" s="20">
        <v>32.15</v>
      </c>
      <c r="I39" s="20">
        <f t="shared" si="5"/>
        <v>0.98818557295168574</v>
      </c>
      <c r="J39" s="20">
        <v>36.450000000000003</v>
      </c>
      <c r="K39" s="20">
        <f t="shared" si="6"/>
        <v>1.0265617574061361</v>
      </c>
      <c r="L39" s="20">
        <v>39.17</v>
      </c>
      <c r="M39" s="20">
        <f t="shared" si="7"/>
        <v>1.0636254094326496</v>
      </c>
      <c r="N39" s="20">
        <v>64.25</v>
      </c>
      <c r="O39" s="20">
        <f t="shared" si="8"/>
        <v>0.99817454460713884</v>
      </c>
      <c r="P39" s="20">
        <v>52.65</v>
      </c>
      <c r="Q39" s="20">
        <f t="shared" si="9"/>
        <v>1.0770588009665911</v>
      </c>
      <c r="R39" s="20">
        <v>28.58</v>
      </c>
      <c r="S39" s="20">
        <f t="shared" si="10"/>
        <v>0.95266666666666655</v>
      </c>
    </row>
    <row r="40" spans="1:19" x14ac:dyDescent="0.25">
      <c r="A40" s="20" t="s">
        <v>37</v>
      </c>
      <c r="B40" s="20">
        <v>32.85</v>
      </c>
      <c r="C40" s="20">
        <f t="shared" si="2"/>
        <v>0.99432463110102154</v>
      </c>
      <c r="D40" s="20">
        <v>33.54</v>
      </c>
      <c r="E40" s="20">
        <f t="shared" si="3"/>
        <v>0.97347893915756634</v>
      </c>
      <c r="F40" s="20">
        <v>39.14</v>
      </c>
      <c r="G40" s="20">
        <f t="shared" si="4"/>
        <v>1.0824302134646961</v>
      </c>
      <c r="H40" s="20">
        <v>30.48</v>
      </c>
      <c r="I40" s="20">
        <f t="shared" si="5"/>
        <v>0.93685524925559516</v>
      </c>
      <c r="J40" s="20">
        <v>34.549999999999997</v>
      </c>
      <c r="K40" s="20">
        <f t="shared" si="6"/>
        <v>0.97305099364559666</v>
      </c>
      <c r="L40" s="20">
        <v>35.51</v>
      </c>
      <c r="M40" s="20">
        <f t="shared" si="7"/>
        <v>0.96424146767815633</v>
      </c>
      <c r="N40" s="20">
        <v>65.760000000000005</v>
      </c>
      <c r="O40" s="20">
        <f t="shared" si="8"/>
        <v>1.0216335883792289</v>
      </c>
      <c r="P40" s="20">
        <v>54.57</v>
      </c>
      <c r="Q40" s="20">
        <f t="shared" si="9"/>
        <v>1.116336158950558</v>
      </c>
      <c r="R40" s="20">
        <v>27.86</v>
      </c>
      <c r="S40" s="20">
        <f t="shared" si="10"/>
        <v>0.92866666666666653</v>
      </c>
    </row>
    <row r="41" spans="1:19" x14ac:dyDescent="0.25">
      <c r="A41" s="22" t="s">
        <v>83</v>
      </c>
      <c r="B41" s="21">
        <f>AVERAGE(B25:B40)</f>
        <v>33.037500000000001</v>
      </c>
      <c r="C41" s="21"/>
      <c r="D41" s="21">
        <f>AVERAGE(D25:D40)</f>
        <v>34.453749999999999</v>
      </c>
      <c r="E41" s="21"/>
      <c r="F41" s="21">
        <f>AVERAGE(F25:F40)</f>
        <v>36.159375000000004</v>
      </c>
      <c r="G41" s="21"/>
      <c r="H41" s="21">
        <f>AVERAGE(H25:H40)</f>
        <v>32.534374999999997</v>
      </c>
      <c r="I41" s="21"/>
      <c r="J41" s="21">
        <f>AVERAGE(J25:J40)</f>
        <v>35.506875000000001</v>
      </c>
      <c r="K41" s="21"/>
      <c r="L41" s="21">
        <f>AVERAGE(L25:L40)</f>
        <v>36.826874999999994</v>
      </c>
      <c r="M41" s="21"/>
      <c r="N41" s="21">
        <f>AVERAGE(N25:N40)</f>
        <v>64.367499999999993</v>
      </c>
      <c r="O41" s="21"/>
      <c r="P41" s="21">
        <f>AVERAGE(P25:P40)</f>
        <v>48.883125000000007</v>
      </c>
      <c r="Q41" s="21"/>
      <c r="R41" s="21">
        <f>AVERAGE(R25:R40)</f>
        <v>30.000000000000004</v>
      </c>
      <c r="S41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E83F-D870-4533-B9EF-35974F8AE656}">
  <dimension ref="B1:N37"/>
  <sheetViews>
    <sheetView zoomScaleNormal="100" workbookViewId="0">
      <selection activeCell="N37" sqref="N37"/>
    </sheetView>
  </sheetViews>
  <sheetFormatPr defaultRowHeight="15" x14ac:dyDescent="0.25"/>
  <cols>
    <col min="2" max="2" width="21" bestFit="1" customWidth="1"/>
    <col min="3" max="5" width="12" bestFit="1" customWidth="1"/>
    <col min="6" max="6" width="13.7109375" bestFit="1" customWidth="1"/>
    <col min="7" max="7" width="12.85546875" bestFit="1" customWidth="1"/>
    <col min="8" max="8" width="14.28515625" bestFit="1" customWidth="1"/>
    <col min="10" max="10" width="21" bestFit="1" customWidth="1"/>
    <col min="11" max="11" width="13.7109375" bestFit="1" customWidth="1"/>
    <col min="12" max="12" width="12.85546875" bestFit="1" customWidth="1"/>
    <col min="13" max="13" width="14.28515625" bestFit="1" customWidth="1"/>
    <col min="14" max="14" width="8.7109375" bestFit="1" customWidth="1"/>
    <col min="16" max="16" width="9" customWidth="1"/>
  </cols>
  <sheetData>
    <row r="1" spans="2:14" ht="15.75" thickBot="1" x14ac:dyDescent="0.3"/>
    <row r="2" spans="2:14" x14ac:dyDescent="0.25">
      <c r="B2" s="86" t="s">
        <v>49</v>
      </c>
      <c r="C2" s="88" t="s">
        <v>97</v>
      </c>
      <c r="D2" s="88"/>
      <c r="E2" s="89"/>
      <c r="F2" s="90" t="s">
        <v>98</v>
      </c>
      <c r="G2" s="91"/>
      <c r="H2" s="92"/>
    </row>
    <row r="3" spans="2:14" x14ac:dyDescent="0.25">
      <c r="B3" s="87"/>
      <c r="C3" s="42" t="s">
        <v>80</v>
      </c>
      <c r="D3" s="42" t="s">
        <v>99</v>
      </c>
      <c r="E3" s="43" t="s">
        <v>100</v>
      </c>
      <c r="F3" s="44" t="s">
        <v>101</v>
      </c>
      <c r="G3" s="45" t="s">
        <v>102</v>
      </c>
      <c r="H3" s="46" t="s">
        <v>103</v>
      </c>
    </row>
    <row r="4" spans="2:14" x14ac:dyDescent="0.25">
      <c r="B4" s="47" t="s">
        <v>33</v>
      </c>
      <c r="C4" s="48">
        <v>7.2412937168912561E-2</v>
      </c>
      <c r="D4" s="49">
        <v>0.112509444705909</v>
      </c>
      <c r="E4" s="50">
        <v>0.91913019331014545</v>
      </c>
      <c r="F4" s="51">
        <f t="shared" ref="F4:F19" si="0">ABS(C4-D4)</f>
        <v>4.0096507536996437E-2</v>
      </c>
      <c r="G4" s="20">
        <f t="shared" ref="G4:G19" si="1">ABS(C4-E4)</f>
        <v>0.84671725614123283</v>
      </c>
      <c r="H4" s="52">
        <f t="shared" ref="H4:H19" si="2">ABS(D4-E4)</f>
        <v>0.80662074860423649</v>
      </c>
    </row>
    <row r="5" spans="2:14" x14ac:dyDescent="0.25">
      <c r="B5" s="47" t="s">
        <v>9</v>
      </c>
      <c r="C5" s="48">
        <v>0.10179284250661784</v>
      </c>
      <c r="D5" s="49">
        <v>0.24620635142882</v>
      </c>
      <c r="E5" s="50">
        <v>0.97071956339873289</v>
      </c>
      <c r="F5" s="51">
        <f t="shared" si="0"/>
        <v>0.14441350892220217</v>
      </c>
      <c r="G5" s="20">
        <f t="shared" si="1"/>
        <v>0.86892672089211509</v>
      </c>
      <c r="H5" s="52">
        <f t="shared" si="2"/>
        <v>0.72451321196991292</v>
      </c>
    </row>
    <row r="6" spans="2:14" x14ac:dyDescent="0.25">
      <c r="B6" s="47" t="s">
        <v>6</v>
      </c>
      <c r="C6" s="48">
        <v>0.15602530127077094</v>
      </c>
      <c r="D6" s="49">
        <v>0.24316425066508199</v>
      </c>
      <c r="E6" s="50">
        <v>0.96128666324027323</v>
      </c>
      <c r="F6" s="51">
        <f t="shared" si="0"/>
        <v>8.7138949394311049E-2</v>
      </c>
      <c r="G6" s="20">
        <f t="shared" si="1"/>
        <v>0.80526136196950227</v>
      </c>
      <c r="H6" s="52">
        <f t="shared" si="2"/>
        <v>0.71812241257519127</v>
      </c>
    </row>
    <row r="7" spans="2:14" x14ac:dyDescent="0.25">
      <c r="B7" s="47" t="s">
        <v>13</v>
      </c>
      <c r="C7" s="48">
        <v>0.2533714975045277</v>
      </c>
      <c r="D7" s="49">
        <v>0.20813852268004601</v>
      </c>
      <c r="E7" s="50">
        <v>0.94952425359896453</v>
      </c>
      <c r="F7" s="51">
        <f t="shared" si="0"/>
        <v>4.5232974824481686E-2</v>
      </c>
      <c r="G7" s="20">
        <f t="shared" si="1"/>
        <v>0.69615275609443683</v>
      </c>
      <c r="H7" s="52">
        <f t="shared" si="2"/>
        <v>0.74138573091891846</v>
      </c>
    </row>
    <row r="8" spans="2:14" x14ac:dyDescent="0.25">
      <c r="B8" s="47" t="s">
        <v>21</v>
      </c>
      <c r="C8" s="48">
        <v>0.27610670595407022</v>
      </c>
      <c r="D8" s="49">
        <v>0.14007601289258201</v>
      </c>
      <c r="E8" s="50">
        <v>0.91706634331316339</v>
      </c>
      <c r="F8" s="51">
        <f t="shared" si="0"/>
        <v>0.13603069306148821</v>
      </c>
      <c r="G8" s="20">
        <f t="shared" si="1"/>
        <v>0.64095963735909312</v>
      </c>
      <c r="H8" s="52">
        <f t="shared" si="2"/>
        <v>0.77699033042058141</v>
      </c>
    </row>
    <row r="9" spans="2:14" ht="15.75" thickBot="1" x14ac:dyDescent="0.3">
      <c r="B9" s="47" t="s">
        <v>35</v>
      </c>
      <c r="C9" s="48">
        <v>0.2945743416224631</v>
      </c>
      <c r="D9" s="49">
        <v>0.36864034429784798</v>
      </c>
      <c r="E9" s="50">
        <v>1.0010555376993315</v>
      </c>
      <c r="F9" s="51">
        <f t="shared" si="0"/>
        <v>7.4066002675384879E-2</v>
      </c>
      <c r="G9" s="20">
        <f t="shared" si="1"/>
        <v>0.70648119607686843</v>
      </c>
      <c r="H9" s="52">
        <f t="shared" si="2"/>
        <v>0.63241519340148356</v>
      </c>
    </row>
    <row r="10" spans="2:14" x14ac:dyDescent="0.25">
      <c r="B10" s="47" t="s">
        <v>29</v>
      </c>
      <c r="C10" s="48">
        <v>0.35536211264346967</v>
      </c>
      <c r="D10" s="49">
        <v>0.42117336804452998</v>
      </c>
      <c r="E10" s="50">
        <v>1.008253126556359</v>
      </c>
      <c r="F10" s="51">
        <f t="shared" si="0"/>
        <v>6.5811255401060309E-2</v>
      </c>
      <c r="G10" s="20">
        <f t="shared" si="1"/>
        <v>0.6528910139128894</v>
      </c>
      <c r="H10" s="52">
        <f t="shared" si="2"/>
        <v>0.58707975851182903</v>
      </c>
      <c r="N10" s="53" t="s">
        <v>104</v>
      </c>
    </row>
    <row r="11" spans="2:14" x14ac:dyDescent="0.25">
      <c r="B11" s="47" t="s">
        <v>23</v>
      </c>
      <c r="C11" s="48">
        <v>0.36905744266525092</v>
      </c>
      <c r="D11" s="49">
        <v>0.22552515094512901</v>
      </c>
      <c r="E11" s="50">
        <v>0.96225956192794526</v>
      </c>
      <c r="F11" s="51">
        <f t="shared" si="0"/>
        <v>0.14353229172012191</v>
      </c>
      <c r="G11" s="20">
        <f t="shared" si="1"/>
        <v>0.59320211926269439</v>
      </c>
      <c r="H11" s="52">
        <f t="shared" si="2"/>
        <v>0.73673441098281622</v>
      </c>
      <c r="N11" s="54" t="s">
        <v>80</v>
      </c>
    </row>
    <row r="12" spans="2:14" x14ac:dyDescent="0.25">
      <c r="B12" s="47" t="s">
        <v>37</v>
      </c>
      <c r="C12" s="48">
        <v>0.37853702114532128</v>
      </c>
      <c r="D12" s="49">
        <v>0.34729997067284202</v>
      </c>
      <c r="E12" s="50">
        <v>0.99900198981100941</v>
      </c>
      <c r="F12" s="51">
        <f t="shared" si="0"/>
        <v>3.1237050472479266E-2</v>
      </c>
      <c r="G12" s="20">
        <f t="shared" si="1"/>
        <v>0.62046496866568812</v>
      </c>
      <c r="H12" s="52">
        <f t="shared" si="2"/>
        <v>0.65170201913816739</v>
      </c>
      <c r="N12" s="54" t="s">
        <v>99</v>
      </c>
    </row>
    <row r="13" spans="2:14" ht="15.75" thickBot="1" x14ac:dyDescent="0.3">
      <c r="B13" s="47" t="s">
        <v>27</v>
      </c>
      <c r="C13" s="48">
        <v>0.3870322068013588</v>
      </c>
      <c r="D13" s="49">
        <v>0.40832306328161799</v>
      </c>
      <c r="E13" s="50">
        <v>1.0120242783216074</v>
      </c>
      <c r="F13" s="51">
        <f t="shared" si="0"/>
        <v>2.129085648025919E-2</v>
      </c>
      <c r="G13" s="20">
        <f t="shared" si="1"/>
        <v>0.6249920715202486</v>
      </c>
      <c r="H13" s="52">
        <f t="shared" si="2"/>
        <v>0.60370121503998941</v>
      </c>
      <c r="N13" s="55" t="s">
        <v>100</v>
      </c>
    </row>
    <row r="14" spans="2:14" x14ac:dyDescent="0.25">
      <c r="B14" s="47" t="s">
        <v>11</v>
      </c>
      <c r="C14" s="48">
        <v>0.40775685893560948</v>
      </c>
      <c r="D14" s="49">
        <v>0.30354011441816497</v>
      </c>
      <c r="E14" s="50">
        <v>0.99158338697945736</v>
      </c>
      <c r="F14" s="51">
        <f t="shared" si="0"/>
        <v>0.1042167445174445</v>
      </c>
      <c r="G14" s="20">
        <f t="shared" si="1"/>
        <v>0.58382652804384794</v>
      </c>
      <c r="H14" s="52">
        <f t="shared" si="2"/>
        <v>0.68804327256129238</v>
      </c>
    </row>
    <row r="15" spans="2:14" x14ac:dyDescent="0.25">
      <c r="B15" s="47" t="s">
        <v>15</v>
      </c>
      <c r="C15" s="48">
        <v>0.45766192781468995</v>
      </c>
      <c r="D15" s="49">
        <v>0.33908825411008903</v>
      </c>
      <c r="E15" s="50">
        <v>0.99125806135186545</v>
      </c>
      <c r="F15" s="51">
        <f t="shared" si="0"/>
        <v>0.11857367370460092</v>
      </c>
      <c r="G15" s="20">
        <f t="shared" si="1"/>
        <v>0.5335961335371755</v>
      </c>
      <c r="H15" s="52">
        <f t="shared" si="2"/>
        <v>0.65216980724177642</v>
      </c>
    </row>
    <row r="16" spans="2:14" x14ac:dyDescent="0.25">
      <c r="B16" s="47" t="s">
        <v>17</v>
      </c>
      <c r="C16" s="48">
        <v>0.69222912804169745</v>
      </c>
      <c r="D16" s="49">
        <v>0.66701336212858997</v>
      </c>
      <c r="E16" s="50">
        <v>1.1129277402665494</v>
      </c>
      <c r="F16" s="51">
        <f t="shared" si="0"/>
        <v>2.521576591310748E-2</v>
      </c>
      <c r="G16" s="20">
        <f t="shared" si="1"/>
        <v>0.42069861222485194</v>
      </c>
      <c r="H16" s="52">
        <f t="shared" si="2"/>
        <v>0.44591437813795942</v>
      </c>
    </row>
    <row r="17" spans="2:13" x14ac:dyDescent="0.25">
      <c r="B17" s="47" t="s">
        <v>25</v>
      </c>
      <c r="C17" s="48">
        <v>0.70157358182867691</v>
      </c>
      <c r="D17" s="49">
        <v>0.56197153994254401</v>
      </c>
      <c r="E17" s="50">
        <v>1.0750345089430668</v>
      </c>
      <c r="F17" s="51">
        <f t="shared" si="0"/>
        <v>0.1396020418861329</v>
      </c>
      <c r="G17" s="20">
        <f t="shared" si="1"/>
        <v>0.37346092711438994</v>
      </c>
      <c r="H17" s="52">
        <f t="shared" si="2"/>
        <v>0.51306296900052284</v>
      </c>
    </row>
    <row r="18" spans="2:13" x14ac:dyDescent="0.25">
      <c r="B18" s="47" t="s">
        <v>19</v>
      </c>
      <c r="C18" s="48">
        <v>0.72644779982701091</v>
      </c>
      <c r="D18" s="49">
        <v>0.79571525275818999</v>
      </c>
      <c r="E18" s="50">
        <v>1.1300506611421055</v>
      </c>
      <c r="F18" s="51">
        <f t="shared" si="0"/>
        <v>6.9267452931179085E-2</v>
      </c>
      <c r="G18" s="20">
        <f t="shared" si="1"/>
        <v>0.4036028613150946</v>
      </c>
      <c r="H18" s="52">
        <f t="shared" si="2"/>
        <v>0.33433540838391551</v>
      </c>
    </row>
    <row r="19" spans="2:13" ht="15.75" thickBot="1" x14ac:dyDescent="0.3">
      <c r="B19" s="56" t="s">
        <v>31</v>
      </c>
      <c r="C19" s="57">
        <v>0.85781875994290635</v>
      </c>
      <c r="D19" s="58">
        <v>0.33912668902416299</v>
      </c>
      <c r="E19" s="59">
        <v>0.99882413013942362</v>
      </c>
      <c r="F19" s="60">
        <f t="shared" si="0"/>
        <v>0.51869207091874336</v>
      </c>
      <c r="G19" s="61">
        <f t="shared" si="1"/>
        <v>0.14100537019651727</v>
      </c>
      <c r="H19" s="62">
        <f t="shared" si="2"/>
        <v>0.65969744111526063</v>
      </c>
    </row>
    <row r="20" spans="2:13" x14ac:dyDescent="0.25">
      <c r="C20" s="63"/>
      <c r="D20" s="64"/>
      <c r="E20" s="63"/>
      <c r="J20" s="86" t="s">
        <v>49</v>
      </c>
      <c r="K20" s="81" t="s">
        <v>98</v>
      </c>
      <c r="L20" s="81"/>
      <c r="M20" s="82"/>
    </row>
    <row r="21" spans="2:13" x14ac:dyDescent="0.25">
      <c r="J21" s="87"/>
      <c r="K21" s="45" t="s">
        <v>101</v>
      </c>
      <c r="L21" s="45" t="s">
        <v>102</v>
      </c>
      <c r="M21" s="46" t="s">
        <v>103</v>
      </c>
    </row>
    <row r="22" spans="2:13" x14ac:dyDescent="0.25">
      <c r="J22" s="47" t="s">
        <v>6</v>
      </c>
      <c r="K22" s="20">
        <v>8.7138949394311049E-2</v>
      </c>
      <c r="L22" s="20">
        <v>0.80526136196950227</v>
      </c>
      <c r="M22" s="52">
        <v>0.71812241257519127</v>
      </c>
    </row>
    <row r="23" spans="2:13" x14ac:dyDescent="0.25">
      <c r="J23" s="47" t="s">
        <v>9</v>
      </c>
      <c r="K23" s="20">
        <v>0.14441350892220217</v>
      </c>
      <c r="L23" s="20">
        <v>0.86892672089211509</v>
      </c>
      <c r="M23" s="52">
        <v>0.72451321196991292</v>
      </c>
    </row>
    <row r="24" spans="2:13" ht="15.75" thickBot="1" x14ac:dyDescent="0.3">
      <c r="J24" s="47" t="s">
        <v>11</v>
      </c>
      <c r="K24" s="20">
        <v>0.1042167445174445</v>
      </c>
      <c r="L24" s="20">
        <v>0.58382652804384794</v>
      </c>
      <c r="M24" s="52">
        <v>0.68804327256129238</v>
      </c>
    </row>
    <row r="25" spans="2:13" x14ac:dyDescent="0.25">
      <c r="C25" s="83" t="s">
        <v>105</v>
      </c>
      <c r="D25" s="84"/>
      <c r="E25" s="85"/>
      <c r="J25" s="47" t="s">
        <v>13</v>
      </c>
      <c r="K25" s="20">
        <v>4.5232974824481686E-2</v>
      </c>
      <c r="L25" s="20">
        <v>0.69615275609443683</v>
      </c>
      <c r="M25" s="52">
        <v>0.74138573091891846</v>
      </c>
    </row>
    <row r="26" spans="2:13" x14ac:dyDescent="0.25">
      <c r="C26" s="47">
        <v>1</v>
      </c>
      <c r="D26" s="20">
        <f>1-((2*SUM(F4:F19))/POWER(COUNT(F4:F19),2))</f>
        <v>0.98621548562218753</v>
      </c>
      <c r="E26" s="52">
        <f>1-((2*SUM(G4:G19))/POWER(COUNT(G4:G19),2))</f>
        <v>0.92568562863807302</v>
      </c>
      <c r="J26" s="47" t="s">
        <v>15</v>
      </c>
      <c r="K26" s="20">
        <v>0.11857367370460092</v>
      </c>
      <c r="L26" s="20">
        <v>0.5335961335371755</v>
      </c>
      <c r="M26" s="52">
        <v>0.65216980724177642</v>
      </c>
    </row>
    <row r="27" spans="2:13" x14ac:dyDescent="0.25">
      <c r="C27" s="51"/>
      <c r="D27" s="20">
        <v>1</v>
      </c>
      <c r="E27" s="52">
        <f>1-((2*SUM(H4:H19))/POWER(COUNT(H4:H19),2))</f>
        <v>0.91974618509371986</v>
      </c>
      <c r="J27" s="47" t="s">
        <v>17</v>
      </c>
      <c r="K27" s="20">
        <v>2.521576591310748E-2</v>
      </c>
      <c r="L27" s="20">
        <v>0.42069861222485194</v>
      </c>
      <c r="M27" s="52">
        <v>0.44591437813795942</v>
      </c>
    </row>
    <row r="28" spans="2:13" ht="15.75" thickBot="1" x14ac:dyDescent="0.3">
      <c r="C28" s="60"/>
      <c r="D28" s="61"/>
      <c r="E28" s="62">
        <v>1</v>
      </c>
      <c r="J28" s="47" t="s">
        <v>19</v>
      </c>
      <c r="K28" s="20">
        <v>6.9267452931179085E-2</v>
      </c>
      <c r="L28" s="20">
        <v>0.4036028613150946</v>
      </c>
      <c r="M28" s="52">
        <v>0.33433540838391551</v>
      </c>
    </row>
    <row r="29" spans="2:13" ht="15.75" thickBot="1" x14ac:dyDescent="0.3">
      <c r="J29" s="47" t="s">
        <v>21</v>
      </c>
      <c r="K29" s="20">
        <v>0.13603069306148821</v>
      </c>
      <c r="L29" s="20">
        <v>0.64095963735909312</v>
      </c>
      <c r="M29" s="52">
        <v>0.77699033042058141</v>
      </c>
    </row>
    <row r="30" spans="2:13" x14ac:dyDescent="0.25">
      <c r="C30" s="65" t="s">
        <v>106</v>
      </c>
      <c r="D30" s="66"/>
      <c r="E30" s="67"/>
      <c r="J30" s="47" t="s">
        <v>23</v>
      </c>
      <c r="K30" s="20">
        <v>0.14353229172012191</v>
      </c>
      <c r="L30" s="20">
        <v>0.59320211926269439</v>
      </c>
      <c r="M30" s="52">
        <v>0.73673441098281622</v>
      </c>
    </row>
    <row r="31" spans="2:13" ht="15.75" thickBot="1" x14ac:dyDescent="0.3">
      <c r="C31" s="60">
        <f>SUM(D26:E26)/2</f>
        <v>0.95595055713013033</v>
      </c>
      <c r="D31" s="61">
        <f>SUM(D26,E27)/2</f>
        <v>0.95298083535795364</v>
      </c>
      <c r="E31" s="62">
        <f>SUM(E26:E27)/2</f>
        <v>0.92271590686589644</v>
      </c>
      <c r="J31" s="47" t="s">
        <v>25</v>
      </c>
      <c r="K31" s="20">
        <v>0.1396020418861329</v>
      </c>
      <c r="L31" s="20">
        <v>0.37346092711438994</v>
      </c>
      <c r="M31" s="52">
        <v>0.51306296900052284</v>
      </c>
    </row>
    <row r="32" spans="2:13" x14ac:dyDescent="0.25">
      <c r="C32" t="s">
        <v>107</v>
      </c>
      <c r="J32" s="47" t="s">
        <v>27</v>
      </c>
      <c r="K32" s="20">
        <v>2.129085648025919E-2</v>
      </c>
      <c r="L32" s="20">
        <v>0.6249920715202486</v>
      </c>
      <c r="M32" s="52">
        <v>0.60370121503998941</v>
      </c>
    </row>
    <row r="33" spans="10:13" x14ac:dyDescent="0.25">
      <c r="J33" s="47" t="s">
        <v>29</v>
      </c>
      <c r="K33" s="20">
        <v>6.5811255401060309E-2</v>
      </c>
      <c r="L33" s="20">
        <v>0.6528910139128894</v>
      </c>
      <c r="M33" s="52">
        <v>0.58707975851182903</v>
      </c>
    </row>
    <row r="34" spans="10:13" x14ac:dyDescent="0.25">
      <c r="J34" s="47" t="s">
        <v>31</v>
      </c>
      <c r="K34" s="20">
        <v>0.51869207091874336</v>
      </c>
      <c r="L34" s="20">
        <v>0.14100537019651727</v>
      </c>
      <c r="M34" s="52">
        <v>0.65969744111526063</v>
      </c>
    </row>
    <row r="35" spans="10:13" x14ac:dyDescent="0.25">
      <c r="J35" s="47" t="s">
        <v>33</v>
      </c>
      <c r="K35" s="20">
        <v>4.0096507536996437E-2</v>
      </c>
      <c r="L35" s="20">
        <v>0.84671725614123283</v>
      </c>
      <c r="M35" s="52">
        <v>0.80662074860423649</v>
      </c>
    </row>
    <row r="36" spans="10:13" x14ac:dyDescent="0.25">
      <c r="J36" s="47" t="s">
        <v>35</v>
      </c>
      <c r="K36" s="20">
        <v>7.4066002675384879E-2</v>
      </c>
      <c r="L36" s="20">
        <v>0.70648119607686843</v>
      </c>
      <c r="M36" s="52">
        <v>0.63241519340148356</v>
      </c>
    </row>
    <row r="37" spans="10:13" ht="15.75" thickBot="1" x14ac:dyDescent="0.3">
      <c r="J37" s="56" t="s">
        <v>37</v>
      </c>
      <c r="K37" s="61">
        <v>3.1237050472479266E-2</v>
      </c>
      <c r="L37" s="61">
        <v>0.62046496866568812</v>
      </c>
      <c r="M37" s="62">
        <v>0.65170201913816739</v>
      </c>
    </row>
  </sheetData>
  <mergeCells count="6">
    <mergeCell ref="K20:M20"/>
    <mergeCell ref="C25:E25"/>
    <mergeCell ref="B2:B3"/>
    <mergeCell ref="C2:E2"/>
    <mergeCell ref="F2:H2"/>
    <mergeCell ref="J20:J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AA40-1A62-4587-A139-7D01CCBB5E69}">
  <dimension ref="B1:I19"/>
  <sheetViews>
    <sheetView zoomScale="85" zoomScaleNormal="85" workbookViewId="0">
      <selection activeCell="I45" sqref="I45"/>
    </sheetView>
  </sheetViews>
  <sheetFormatPr defaultRowHeight="15" x14ac:dyDescent="0.25"/>
  <cols>
    <col min="2" max="2" width="21" bestFit="1" customWidth="1"/>
    <col min="3" max="3" width="12" bestFit="1" customWidth="1"/>
    <col min="4" max="4" width="8.7109375" bestFit="1" customWidth="1"/>
    <col min="5" max="5" width="12" bestFit="1" customWidth="1"/>
    <col min="8" max="8" width="21" bestFit="1" customWidth="1"/>
    <col min="9" max="9" width="12" bestFit="1" customWidth="1"/>
  </cols>
  <sheetData>
    <row r="1" spans="2:9" ht="15.75" thickBot="1" x14ac:dyDescent="0.3"/>
    <row r="2" spans="2:9" ht="15.75" thickBot="1" x14ac:dyDescent="0.3">
      <c r="B2" s="93" t="s">
        <v>49</v>
      </c>
      <c r="C2" s="94" t="s">
        <v>97</v>
      </c>
      <c r="D2" s="94"/>
      <c r="E2" s="94"/>
      <c r="H2" s="95" t="s">
        <v>49</v>
      </c>
      <c r="I2" s="96" t="s">
        <v>80</v>
      </c>
    </row>
    <row r="3" spans="2:9" x14ac:dyDescent="0.25">
      <c r="B3" s="93"/>
      <c r="C3" s="68" t="s">
        <v>80</v>
      </c>
      <c r="D3" s="68" t="s">
        <v>99</v>
      </c>
      <c r="E3" s="68" t="s">
        <v>100</v>
      </c>
      <c r="H3" s="95"/>
      <c r="I3" s="96"/>
    </row>
    <row r="4" spans="2:9" x14ac:dyDescent="0.25">
      <c r="B4" s="20" t="s">
        <v>6</v>
      </c>
      <c r="C4" s="20">
        <v>0.15602530127077099</v>
      </c>
      <c r="D4" s="69">
        <v>0.24316399999999999</v>
      </c>
      <c r="E4" s="20">
        <v>0.96128666324027301</v>
      </c>
      <c r="H4" s="51" t="s">
        <v>6</v>
      </c>
      <c r="I4" s="52">
        <v>0.15602530127077099</v>
      </c>
    </row>
    <row r="5" spans="2:9" x14ac:dyDescent="0.25">
      <c r="B5" s="20" t="s">
        <v>9</v>
      </c>
      <c r="C5" s="20">
        <v>0.10179284250661801</v>
      </c>
      <c r="D5" s="69">
        <v>0.24620600000000001</v>
      </c>
      <c r="E5" s="20">
        <v>0.970719563398733</v>
      </c>
      <c r="H5" s="51" t="s">
        <v>9</v>
      </c>
      <c r="I5" s="52">
        <v>0.10179284250661801</v>
      </c>
    </row>
    <row r="6" spans="2:9" x14ac:dyDescent="0.25">
      <c r="B6" s="20" t="s">
        <v>11</v>
      </c>
      <c r="C6" s="20">
        <v>0.40775685893560998</v>
      </c>
      <c r="D6" s="69">
        <v>0.30353999999999998</v>
      </c>
      <c r="E6" s="20">
        <v>0.99158338697945703</v>
      </c>
      <c r="H6" s="51" t="s">
        <v>11</v>
      </c>
      <c r="I6" s="52">
        <v>0.40775685893560998</v>
      </c>
    </row>
    <row r="7" spans="2:9" x14ac:dyDescent="0.25">
      <c r="B7" s="20" t="s">
        <v>13</v>
      </c>
      <c r="C7" s="20">
        <v>0.25337149750452798</v>
      </c>
      <c r="D7" s="69">
        <v>0.20813899999999999</v>
      </c>
      <c r="E7" s="20">
        <v>0.94952425359896497</v>
      </c>
      <c r="H7" s="51" t="s">
        <v>13</v>
      </c>
      <c r="I7" s="52">
        <v>0.25337149750452798</v>
      </c>
    </row>
    <row r="8" spans="2:9" x14ac:dyDescent="0.25">
      <c r="B8" s="20" t="s">
        <v>15</v>
      </c>
      <c r="C8" s="20">
        <v>0.45766192781469001</v>
      </c>
      <c r="D8" s="69">
        <v>0.339088</v>
      </c>
      <c r="E8" s="20">
        <v>0.991258061351866</v>
      </c>
      <c r="H8" s="51" t="s">
        <v>15</v>
      </c>
      <c r="I8" s="52">
        <v>0.45766192781469001</v>
      </c>
    </row>
    <row r="9" spans="2:9" x14ac:dyDescent="0.25">
      <c r="B9" s="20" t="s">
        <v>17</v>
      </c>
      <c r="C9" s="20">
        <v>0.69222912804169701</v>
      </c>
      <c r="D9" s="69">
        <v>0.66701299999999997</v>
      </c>
      <c r="E9" s="20">
        <v>1.1129277402665501</v>
      </c>
      <c r="H9" s="51" t="s">
        <v>17</v>
      </c>
      <c r="I9" s="52">
        <v>0.69222912804169701</v>
      </c>
    </row>
    <row r="10" spans="2:9" x14ac:dyDescent="0.25">
      <c r="B10" s="20" t="s">
        <v>19</v>
      </c>
      <c r="C10" s="20">
        <v>0.72644779982701102</v>
      </c>
      <c r="D10" s="69">
        <v>0.79571499999999995</v>
      </c>
      <c r="E10" s="20">
        <v>1.1300506611421099</v>
      </c>
      <c r="H10" s="51" t="s">
        <v>19</v>
      </c>
      <c r="I10" s="52">
        <v>0.72644779982701102</v>
      </c>
    </row>
    <row r="11" spans="2:9" x14ac:dyDescent="0.25">
      <c r="B11" s="20" t="s">
        <v>21</v>
      </c>
      <c r="C11" s="20">
        <v>0.27610670595407</v>
      </c>
      <c r="D11" s="69">
        <v>0.14007600000000001</v>
      </c>
      <c r="E11" s="20">
        <v>0.91706634331316295</v>
      </c>
      <c r="H11" s="51" t="s">
        <v>21</v>
      </c>
      <c r="I11" s="52">
        <v>0.27610670595407</v>
      </c>
    </row>
    <row r="12" spans="2:9" x14ac:dyDescent="0.25">
      <c r="B12" s="20" t="s">
        <v>23</v>
      </c>
      <c r="C12" s="20">
        <v>0.36905744266525098</v>
      </c>
      <c r="D12" s="69">
        <v>0.225525</v>
      </c>
      <c r="E12" s="20">
        <v>0.96225956192794504</v>
      </c>
      <c r="H12" s="51" t="s">
        <v>23</v>
      </c>
      <c r="I12" s="52">
        <v>0.36905744266525098</v>
      </c>
    </row>
    <row r="13" spans="2:9" x14ac:dyDescent="0.25">
      <c r="B13" s="20" t="s">
        <v>25</v>
      </c>
      <c r="C13" s="20">
        <v>0.70157358182867702</v>
      </c>
      <c r="D13" s="69">
        <v>0.56197200000000003</v>
      </c>
      <c r="E13" s="20">
        <v>1.07503450894307</v>
      </c>
      <c r="H13" s="51" t="s">
        <v>25</v>
      </c>
      <c r="I13" s="52">
        <v>0.70157358182867702</v>
      </c>
    </row>
    <row r="14" spans="2:9" x14ac:dyDescent="0.25">
      <c r="B14" s="20" t="s">
        <v>27</v>
      </c>
      <c r="C14" s="20">
        <v>0.38703220680135902</v>
      </c>
      <c r="D14" s="69">
        <v>0.40832299999999999</v>
      </c>
      <c r="E14" s="20">
        <v>1.01202427832161</v>
      </c>
      <c r="H14" s="51" t="s">
        <v>27</v>
      </c>
      <c r="I14" s="52">
        <v>0.38703220680135902</v>
      </c>
    </row>
    <row r="15" spans="2:9" x14ac:dyDescent="0.25">
      <c r="B15" s="20" t="s">
        <v>29</v>
      </c>
      <c r="C15" s="20">
        <v>0.35536211264347001</v>
      </c>
      <c r="D15" s="69">
        <v>0.42117300000000002</v>
      </c>
      <c r="E15" s="20">
        <v>1.0082531265563599</v>
      </c>
      <c r="H15" s="51" t="s">
        <v>29</v>
      </c>
      <c r="I15" s="52">
        <v>0.35536211264347001</v>
      </c>
    </row>
    <row r="16" spans="2:9" x14ac:dyDescent="0.25">
      <c r="B16" s="20" t="s">
        <v>31</v>
      </c>
      <c r="C16" s="20">
        <v>0.85781875994290602</v>
      </c>
      <c r="D16" s="69">
        <v>0.33912700000000001</v>
      </c>
      <c r="E16" s="20">
        <v>0.99882413013942395</v>
      </c>
      <c r="H16" s="51" t="s">
        <v>31</v>
      </c>
      <c r="I16" s="52">
        <v>0.85781875994290602</v>
      </c>
    </row>
    <row r="17" spans="2:9" x14ac:dyDescent="0.25">
      <c r="B17" s="20" t="s">
        <v>33</v>
      </c>
      <c r="C17" s="20">
        <v>7.2412937168912603E-2</v>
      </c>
      <c r="D17" s="69">
        <v>0.112509</v>
      </c>
      <c r="E17" s="20">
        <v>0.91913019331014501</v>
      </c>
      <c r="H17" s="51" t="s">
        <v>33</v>
      </c>
      <c r="I17" s="52">
        <v>7.2412937168912603E-2</v>
      </c>
    </row>
    <row r="18" spans="2:9" x14ac:dyDescent="0.25">
      <c r="B18" s="20" t="s">
        <v>35</v>
      </c>
      <c r="C18" s="20">
        <v>0.29457434162246299</v>
      </c>
      <c r="D18" s="69">
        <v>0.36864000000000002</v>
      </c>
      <c r="E18" s="20">
        <v>1.00105553769933</v>
      </c>
      <c r="H18" s="51" t="s">
        <v>35</v>
      </c>
      <c r="I18" s="52">
        <v>0.29457434162246299</v>
      </c>
    </row>
    <row r="19" spans="2:9" ht="15.75" thickBot="1" x14ac:dyDescent="0.3">
      <c r="B19" s="20" t="s">
        <v>37</v>
      </c>
      <c r="C19" s="20">
        <v>0.37853702114532101</v>
      </c>
      <c r="D19" s="69">
        <v>0.3473</v>
      </c>
      <c r="E19" s="20">
        <v>0.99900198981100896</v>
      </c>
      <c r="H19" s="60" t="s">
        <v>37</v>
      </c>
      <c r="I19" s="62">
        <v>0.37853702114532101</v>
      </c>
    </row>
  </sheetData>
  <mergeCells count="4">
    <mergeCell ref="B2:B3"/>
    <mergeCell ref="C2:E2"/>
    <mergeCell ref="H2:H3"/>
    <mergeCell ref="I2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dane_wybrane_do_analizy</vt:lpstr>
      <vt:lpstr>charakterestyki_danych</vt:lpstr>
      <vt:lpstr>podzial_danych_po_typach</vt:lpstr>
      <vt:lpstr>Metoda Hellwiga</vt:lpstr>
      <vt:lpstr>Metoda TOPSIS</vt:lpstr>
      <vt:lpstr>Metoda Nowak</vt:lpstr>
      <vt:lpstr>MPQ</vt:lpstr>
      <vt:lpstr>Porównanie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Rafal Fabicki</dc:creator>
  <cp:keywords/>
  <dc:description/>
  <cp:lastModifiedBy>AD</cp:lastModifiedBy>
  <cp:revision/>
  <dcterms:created xsi:type="dcterms:W3CDTF">2021-09-30T09:41:36Z</dcterms:created>
  <dcterms:modified xsi:type="dcterms:W3CDTF">2022-04-29T22:29:29Z</dcterms:modified>
  <cp:category/>
  <cp:contentStatus/>
</cp:coreProperties>
</file>