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ula_Gomez\OneDrive - BYU-Idaho\Desktop\Fin 301\Week 6\"/>
    </mc:Choice>
  </mc:AlternateContent>
  <xr:revisionPtr revIDLastSave="0" documentId="13_ncr:1_{390CD5C1-0644-4BF7-98D5-610AA41A2DF9}" xr6:coauthVersionLast="47" xr6:coauthVersionMax="47" xr10:uidLastSave="{00000000-0000-0000-0000-000000000000}"/>
  <bookViews>
    <workbookView xWindow="-28920" yWindow="-1695" windowWidth="29040" windowHeight="15720" xr2:uid="{00000000-000D-0000-FFFF-FFFF00000000}"/>
  </bookViews>
  <sheets>
    <sheet name="Ratios and Year 1 Forecast" sheetId="1" r:id="rId1"/>
    <sheet name="Mortgage Table" sheetId="2" r:id="rId2"/>
    <sheet name="For Sale Companies" sheetId="3" r:id="rId3"/>
    <sheet name="Industry Ratio Sources" sheetId="4" r:id="rId4"/>
  </sheets>
  <calcPr calcId="191029"/>
</workbook>
</file>

<file path=xl/calcChain.xml><?xml version="1.0" encoding="utf-8"?>
<calcChain xmlns="http://schemas.openxmlformats.org/spreadsheetml/2006/main">
  <c r="D128" i="1" l="1"/>
  <c r="D130" i="1"/>
  <c r="H126" i="1"/>
  <c r="H90" i="1"/>
  <c r="H125" i="1" s="1"/>
  <c r="E126" i="1"/>
  <c r="F126" i="1"/>
  <c r="G126" i="1"/>
  <c r="D126" i="1"/>
  <c r="E122" i="1"/>
  <c r="D122" i="1"/>
  <c r="F119" i="1"/>
  <c r="G119" i="1"/>
  <c r="H119" i="1"/>
  <c r="H120" i="1" s="1"/>
  <c r="E119" i="1"/>
  <c r="F118" i="1"/>
  <c r="E118" i="1"/>
  <c r="F120" i="1"/>
  <c r="G118" i="1"/>
  <c r="H118" i="1"/>
  <c r="E120" i="1"/>
  <c r="E115" i="1"/>
  <c r="F114" i="1"/>
  <c r="G114" i="1"/>
  <c r="H114" i="1"/>
  <c r="E114" i="1"/>
  <c r="F113" i="1"/>
  <c r="G113" i="1"/>
  <c r="H113" i="1"/>
  <c r="E113" i="1"/>
  <c r="F112" i="1"/>
  <c r="G112" i="1"/>
  <c r="H112" i="1"/>
  <c r="E112" i="1"/>
  <c r="D109" i="1"/>
  <c r="E108" i="1"/>
  <c r="F108" i="1"/>
  <c r="G108" i="1"/>
  <c r="H108" i="1"/>
  <c r="D108" i="1"/>
  <c r="D107" i="1"/>
  <c r="E106" i="1"/>
  <c r="F106" i="1"/>
  <c r="G106" i="1"/>
  <c r="H106" i="1"/>
  <c r="D106" i="1"/>
  <c r="E105" i="1"/>
  <c r="F105" i="1"/>
  <c r="G105" i="1"/>
  <c r="H105" i="1"/>
  <c r="D105" i="1"/>
  <c r="D120" i="1"/>
  <c r="G120" i="1"/>
  <c r="G115" i="1"/>
  <c r="D115" i="1"/>
  <c r="H115" i="1"/>
  <c r="F115" i="1"/>
  <c r="F107" i="1"/>
  <c r="E107" i="1"/>
  <c r="E109" i="1" s="1"/>
  <c r="L83" i="1"/>
  <c r="E53" i="1"/>
  <c r="F53" i="1"/>
  <c r="G53" i="1"/>
  <c r="H53" i="1"/>
  <c r="D53" i="1"/>
  <c r="E88" i="1"/>
  <c r="F88" i="1"/>
  <c r="G88" i="1"/>
  <c r="H88" i="1"/>
  <c r="D88" i="1"/>
  <c r="H52" i="1"/>
  <c r="G52" i="1"/>
  <c r="F52" i="1"/>
  <c r="E52" i="1"/>
  <c r="D52" i="1"/>
  <c r="H82" i="1"/>
  <c r="G82" i="1"/>
  <c r="F82" i="1"/>
  <c r="E82" i="1"/>
  <c r="D82" i="1"/>
  <c r="F109" i="1" l="1"/>
  <c r="H107" i="1"/>
  <c r="H109" i="1" s="1"/>
  <c r="H122" i="1" s="1"/>
  <c r="G107" i="1"/>
  <c r="G109" i="1" s="1"/>
  <c r="G122" i="1" s="1"/>
  <c r="F122" i="1"/>
  <c r="C4" i="2"/>
  <c r="C3" i="2"/>
  <c r="D36" i="1"/>
  <c r="D33" i="1"/>
  <c r="D29" i="1"/>
  <c r="K71" i="1" l="1"/>
  <c r="M83" i="1"/>
  <c r="K76" i="1"/>
  <c r="K77" i="1" s="1"/>
  <c r="L90" i="1" s="1"/>
  <c r="M90" i="1" s="1"/>
  <c r="K69" i="1"/>
  <c r="L82" i="1" s="1"/>
  <c r="M82" i="1" s="1"/>
  <c r="J83" i="1"/>
  <c r="E7" i="1" l="1"/>
  <c r="F7" i="1" s="1"/>
  <c r="G7" i="1" s="1"/>
  <c r="H7" i="1" s="1"/>
  <c r="E12" i="1"/>
  <c r="F12" i="1" s="1"/>
  <c r="G12" i="1" s="1"/>
  <c r="H12" i="1" s="1"/>
  <c r="E14" i="1"/>
  <c r="F14" i="1" s="1"/>
  <c r="G14" i="1" s="1"/>
  <c r="H14" i="1" s="1"/>
  <c r="E16" i="1"/>
  <c r="F16" i="1" s="1"/>
  <c r="G16" i="1" s="1"/>
  <c r="H16" i="1" s="1"/>
  <c r="E18" i="1"/>
  <c r="F18" i="1" s="1"/>
  <c r="G18" i="1" s="1"/>
  <c r="H18" i="1" s="1"/>
  <c r="E4" i="1"/>
  <c r="F4" i="1" s="1"/>
  <c r="D10" i="1"/>
  <c r="E10" i="1" s="1"/>
  <c r="F10" i="1" s="1"/>
  <c r="G10" i="1" s="1"/>
  <c r="H10" i="1" s="1"/>
  <c r="D9" i="1"/>
  <c r="E9" i="1" s="1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F18" i="2"/>
  <c r="A18" i="2"/>
  <c r="F17" i="2"/>
  <c r="A17" i="2"/>
  <c r="G16" i="2"/>
  <c r="B17" i="2" s="1"/>
  <c r="C9" i="2"/>
  <c r="C8" i="2"/>
  <c r="C7" i="2"/>
  <c r="D98" i="1"/>
  <c r="D70" i="1"/>
  <c r="D47" i="1" s="1"/>
  <c r="D71" i="1" s="1"/>
  <c r="D69" i="1"/>
  <c r="E69" i="1" s="1"/>
  <c r="F69" i="1" s="1"/>
  <c r="D40" i="1"/>
  <c r="C12" i="2" l="1"/>
  <c r="C362" i="2" s="1"/>
  <c r="D17" i="2"/>
  <c r="E5" i="1"/>
  <c r="F5" i="1" s="1"/>
  <c r="G5" i="1" s="1"/>
  <c r="H5" i="1" s="1"/>
  <c r="G4" i="1"/>
  <c r="F9" i="1"/>
  <c r="E45" i="1"/>
  <c r="E70" i="1"/>
  <c r="G69" i="1"/>
  <c r="D62" i="1"/>
  <c r="D46" i="1"/>
  <c r="D72" i="1"/>
  <c r="D45" i="1"/>
  <c r="C370" i="2"/>
  <c r="C324" i="2"/>
  <c r="C302" i="2"/>
  <c r="C334" i="2"/>
  <c r="C311" i="2"/>
  <c r="C315" i="2"/>
  <c r="C278" i="2"/>
  <c r="C218" i="2"/>
  <c r="C316" i="2"/>
  <c r="C216" i="2"/>
  <c r="C199" i="2"/>
  <c r="C183" i="2"/>
  <c r="C167" i="2"/>
  <c r="C151" i="2"/>
  <c r="C135" i="2"/>
  <c r="C119" i="2"/>
  <c r="C103" i="2"/>
  <c r="C87" i="2"/>
  <c r="C313" i="2"/>
  <c r="C288" i="2"/>
  <c r="C269" i="2"/>
  <c r="C253" i="2"/>
  <c r="C237" i="2"/>
  <c r="C221" i="2"/>
  <c r="C204" i="2"/>
  <c r="C188" i="2"/>
  <c r="C336" i="2"/>
  <c r="C249" i="2"/>
  <c r="C206" i="2"/>
  <c r="C190" i="2"/>
  <c r="C169" i="2"/>
  <c r="C137" i="2"/>
  <c r="C105" i="2"/>
  <c r="C75" i="2"/>
  <c r="C59" i="2"/>
  <c r="C43" i="2"/>
  <c r="C27" i="2"/>
  <c r="C20" i="2"/>
  <c r="C291" i="2"/>
  <c r="C252" i="2"/>
  <c r="C220" i="2"/>
  <c r="C166" i="2"/>
  <c r="C150" i="2"/>
  <c r="C144" i="2"/>
  <c r="C142" i="2"/>
  <c r="C136" i="2"/>
  <c r="C134" i="2"/>
  <c r="C128" i="2"/>
  <c r="C126" i="2"/>
  <c r="C120" i="2"/>
  <c r="C118" i="2"/>
  <c r="C112" i="2"/>
  <c r="C110" i="2"/>
  <c r="C104" i="2"/>
  <c r="C102" i="2"/>
  <c r="C96" i="2"/>
  <c r="C94" i="2"/>
  <c r="C88" i="2"/>
  <c r="C86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312" i="2"/>
  <c r="C282" i="2"/>
  <c r="C273" i="2"/>
  <c r="C241" i="2"/>
  <c r="C173" i="2"/>
  <c r="C165" i="2"/>
  <c r="C149" i="2"/>
  <c r="C275" i="2"/>
  <c r="C260" i="2"/>
  <c r="C243" i="2"/>
  <c r="C228" i="2"/>
  <c r="C209" i="2"/>
  <c r="C205" i="2"/>
  <c r="C201" i="2"/>
  <c r="C197" i="2"/>
  <c r="C193" i="2"/>
  <c r="C189" i="2"/>
  <c r="C185" i="2"/>
  <c r="C181" i="2"/>
  <c r="C177" i="2"/>
  <c r="C170" i="2"/>
  <c r="C154" i="2"/>
  <c r="C146" i="2"/>
  <c r="C130" i="2"/>
  <c r="C114" i="2"/>
  <c r="C98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7" i="2"/>
  <c r="E17" i="2" s="1"/>
  <c r="G17" i="2" s="1"/>
  <c r="B18" i="2" s="1"/>
  <c r="C164" i="2"/>
  <c r="C148" i="2"/>
  <c r="C133" i="2"/>
  <c r="C132" i="2"/>
  <c r="C117" i="2"/>
  <c r="C116" i="2"/>
  <c r="C101" i="2"/>
  <c r="C100" i="2"/>
  <c r="C85" i="2"/>
  <c r="C84" i="2"/>
  <c r="C297" i="2"/>
  <c r="C259" i="2"/>
  <c r="C244" i="2"/>
  <c r="C227" i="2"/>
  <c r="C212" i="2"/>
  <c r="C162" i="2"/>
  <c r="C138" i="2"/>
  <c r="C122" i="2"/>
  <c r="C106" i="2"/>
  <c r="C90" i="2"/>
  <c r="C172" i="2"/>
  <c r="C156" i="2"/>
  <c r="C141" i="2"/>
  <c r="C140" i="2"/>
  <c r="C125" i="2"/>
  <c r="C124" i="2"/>
  <c r="C109" i="2"/>
  <c r="C108" i="2"/>
  <c r="C93" i="2"/>
  <c r="C92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D64" i="1"/>
  <c r="D41" i="1"/>
  <c r="D42" i="1" s="1"/>
  <c r="C248" i="2" l="1"/>
  <c r="C238" i="2"/>
  <c r="C353" i="2"/>
  <c r="C348" i="2"/>
  <c r="C323" i="2"/>
  <c r="C290" i="2"/>
  <c r="C258" i="2"/>
  <c r="C293" i="2"/>
  <c r="C368" i="2"/>
  <c r="C351" i="2"/>
  <c r="E40" i="1"/>
  <c r="E62" i="1" s="1"/>
  <c r="C152" i="2"/>
  <c r="C168" i="2"/>
  <c r="C235" i="2"/>
  <c r="C267" i="2"/>
  <c r="C157" i="2"/>
  <c r="C24" i="2"/>
  <c r="C31" i="2"/>
  <c r="C47" i="2"/>
  <c r="C63" i="2"/>
  <c r="C79" i="2"/>
  <c r="C113" i="2"/>
  <c r="C145" i="2"/>
  <c r="C178" i="2"/>
  <c r="C194" i="2"/>
  <c r="C210" i="2"/>
  <c r="C265" i="2"/>
  <c r="C176" i="2"/>
  <c r="C192" i="2"/>
  <c r="C208" i="2"/>
  <c r="C223" i="2"/>
  <c r="C239" i="2"/>
  <c r="C255" i="2"/>
  <c r="C271" i="2"/>
  <c r="C296" i="2"/>
  <c r="C321" i="2"/>
  <c r="C91" i="2"/>
  <c r="C107" i="2"/>
  <c r="C123" i="2"/>
  <c r="C139" i="2"/>
  <c r="C155" i="2"/>
  <c r="C171" i="2"/>
  <c r="C187" i="2"/>
  <c r="C203" i="2"/>
  <c r="C224" i="2"/>
  <c r="C256" i="2"/>
  <c r="C300" i="2"/>
  <c r="C342" i="2"/>
  <c r="C222" i="2"/>
  <c r="C242" i="2"/>
  <c r="C266" i="2"/>
  <c r="C284" i="2"/>
  <c r="C325" i="2"/>
  <c r="C277" i="2"/>
  <c r="C295" i="2"/>
  <c r="C317" i="2"/>
  <c r="C357" i="2"/>
  <c r="C352" i="2"/>
  <c r="C372" i="2"/>
  <c r="C310" i="2"/>
  <c r="C330" i="2"/>
  <c r="C327" i="2"/>
  <c r="C355" i="2"/>
  <c r="C374" i="2"/>
  <c r="C158" i="2"/>
  <c r="C174" i="2"/>
  <c r="C236" i="2"/>
  <c r="C268" i="2"/>
  <c r="C225" i="2"/>
  <c r="C19" i="2"/>
  <c r="C35" i="2"/>
  <c r="C51" i="2"/>
  <c r="C67" i="2"/>
  <c r="C89" i="2"/>
  <c r="C121" i="2"/>
  <c r="C153" i="2"/>
  <c r="C182" i="2"/>
  <c r="C198" i="2"/>
  <c r="C217" i="2"/>
  <c r="C279" i="2"/>
  <c r="C180" i="2"/>
  <c r="C196" i="2"/>
  <c r="C213" i="2"/>
  <c r="C229" i="2"/>
  <c r="C245" i="2"/>
  <c r="C261" i="2"/>
  <c r="C283" i="2"/>
  <c r="C305" i="2"/>
  <c r="C337" i="2"/>
  <c r="C95" i="2"/>
  <c r="C111" i="2"/>
  <c r="C127" i="2"/>
  <c r="C143" i="2"/>
  <c r="C159" i="2"/>
  <c r="C175" i="2"/>
  <c r="C191" i="2"/>
  <c r="C207" i="2"/>
  <c r="C232" i="2"/>
  <c r="C264" i="2"/>
  <c r="C304" i="2"/>
  <c r="C345" i="2"/>
  <c r="C226" i="2"/>
  <c r="C250" i="2"/>
  <c r="C270" i="2"/>
  <c r="C286" i="2"/>
  <c r="C328" i="2"/>
  <c r="C281" i="2"/>
  <c r="C301" i="2"/>
  <c r="C329" i="2"/>
  <c r="C365" i="2"/>
  <c r="C356" i="2"/>
  <c r="C294" i="2"/>
  <c r="C314" i="2"/>
  <c r="C332" i="2"/>
  <c r="C335" i="2"/>
  <c r="C359" i="2"/>
  <c r="C160" i="2"/>
  <c r="C219" i="2"/>
  <c r="C251" i="2"/>
  <c r="C280" i="2"/>
  <c r="C257" i="2"/>
  <c r="C23" i="2"/>
  <c r="C39" i="2"/>
  <c r="C55" i="2"/>
  <c r="C71" i="2"/>
  <c r="C97" i="2"/>
  <c r="C129" i="2"/>
  <c r="C161" i="2"/>
  <c r="C186" i="2"/>
  <c r="C202" i="2"/>
  <c r="C233" i="2"/>
  <c r="C320" i="2"/>
  <c r="C184" i="2"/>
  <c r="C200" i="2"/>
  <c r="C215" i="2"/>
  <c r="C231" i="2"/>
  <c r="C247" i="2"/>
  <c r="C263" i="2"/>
  <c r="C287" i="2"/>
  <c r="C307" i="2"/>
  <c r="C83" i="2"/>
  <c r="C99" i="2"/>
  <c r="C115" i="2"/>
  <c r="C131" i="2"/>
  <c r="C147" i="2"/>
  <c r="C163" i="2"/>
  <c r="C179" i="2"/>
  <c r="C195" i="2"/>
  <c r="C211" i="2"/>
  <c r="C240" i="2"/>
  <c r="C272" i="2"/>
  <c r="C308" i="2"/>
  <c r="C361" i="2"/>
  <c r="C234" i="2"/>
  <c r="C254" i="2"/>
  <c r="C274" i="2"/>
  <c r="C299" i="2"/>
  <c r="C341" i="2"/>
  <c r="C285" i="2"/>
  <c r="C309" i="2"/>
  <c r="C333" i="2"/>
  <c r="C373" i="2"/>
  <c r="C364" i="2"/>
  <c r="C298" i="2"/>
  <c r="C318" i="2"/>
  <c r="C340" i="2"/>
  <c r="C339" i="2"/>
  <c r="C375" i="2"/>
  <c r="C350" i="2"/>
  <c r="C343" i="2"/>
  <c r="C367" i="2"/>
  <c r="C354" i="2"/>
  <c r="C371" i="2"/>
  <c r="C366" i="2"/>
  <c r="C358" i="2"/>
  <c r="C214" i="2"/>
  <c r="C230" i="2"/>
  <c r="C246" i="2"/>
  <c r="C262" i="2"/>
  <c r="C276" i="2"/>
  <c r="C292" i="2"/>
  <c r="C326" i="2"/>
  <c r="C369" i="2"/>
  <c r="C289" i="2"/>
  <c r="C303" i="2"/>
  <c r="C319" i="2"/>
  <c r="C349" i="2"/>
  <c r="C344" i="2"/>
  <c r="C360" i="2"/>
  <c r="C376" i="2"/>
  <c r="C306" i="2"/>
  <c r="C322" i="2"/>
  <c r="C338" i="2"/>
  <c r="C331" i="2"/>
  <c r="C347" i="2"/>
  <c r="C363" i="2"/>
  <c r="C346" i="2"/>
  <c r="F40" i="1"/>
  <c r="F64" i="1" s="1"/>
  <c r="E46" i="1"/>
  <c r="E64" i="1"/>
  <c r="E47" i="1"/>
  <c r="E71" i="1" s="1"/>
  <c r="E72" i="1" s="1"/>
  <c r="F70" i="1"/>
  <c r="G9" i="1"/>
  <c r="F45" i="1"/>
  <c r="E41" i="1"/>
  <c r="H4" i="1"/>
  <c r="H40" i="1" s="1"/>
  <c r="G40" i="1"/>
  <c r="H69" i="1"/>
  <c r="D48" i="1"/>
  <c r="D50" i="1" s="1"/>
  <c r="D18" i="2"/>
  <c r="D65" i="1"/>
  <c r="D66" i="1" s="1"/>
  <c r="D74" i="1" s="1"/>
  <c r="D78" i="1"/>
  <c r="F41" i="1" l="1"/>
  <c r="F78" i="1" s="1"/>
  <c r="F62" i="1"/>
  <c r="F46" i="1"/>
  <c r="E18" i="2"/>
  <c r="G18" i="2" s="1"/>
  <c r="B19" i="2" s="1"/>
  <c r="D19" i="2" s="1"/>
  <c r="H41" i="1"/>
  <c r="H62" i="1"/>
  <c r="H64" i="1"/>
  <c r="H46" i="1"/>
  <c r="H9" i="1"/>
  <c r="H45" i="1" s="1"/>
  <c r="G45" i="1"/>
  <c r="E65" i="1"/>
  <c r="E66" i="1" s="1"/>
  <c r="E74" i="1" s="1"/>
  <c r="E78" i="1"/>
  <c r="F65" i="1"/>
  <c r="G70" i="1"/>
  <c r="F47" i="1"/>
  <c r="E42" i="1"/>
  <c r="F42" i="1"/>
  <c r="G62" i="1"/>
  <c r="G64" i="1"/>
  <c r="G46" i="1"/>
  <c r="G41" i="1"/>
  <c r="E48" i="1"/>
  <c r="F66" i="1" l="1"/>
  <c r="E19" i="2"/>
  <c r="G19" i="2" s="1"/>
  <c r="B20" i="2" s="1"/>
  <c r="D20" i="2" s="1"/>
  <c r="E50" i="1"/>
  <c r="F48" i="1"/>
  <c r="F50" i="1" s="1"/>
  <c r="F71" i="1"/>
  <c r="G47" i="1"/>
  <c r="G48" i="1" s="1"/>
  <c r="H70" i="1"/>
  <c r="H47" i="1" s="1"/>
  <c r="G42" i="1"/>
  <c r="G78" i="1"/>
  <c r="G65" i="1"/>
  <c r="G66" i="1" s="1"/>
  <c r="H48" i="1"/>
  <c r="H42" i="1"/>
  <c r="H65" i="1"/>
  <c r="H66" i="1" s="1"/>
  <c r="H78" i="1"/>
  <c r="G50" i="1" l="1"/>
  <c r="H50" i="1"/>
  <c r="F72" i="1"/>
  <c r="F74" i="1" s="1"/>
  <c r="G71" i="1"/>
  <c r="E20" i="2"/>
  <c r="G20" i="2" s="1"/>
  <c r="B21" i="2" s="1"/>
  <c r="H71" i="1" l="1"/>
  <c r="H72" i="1" s="1"/>
  <c r="H74" i="1" s="1"/>
  <c r="G72" i="1"/>
  <c r="G74" i="1" s="1"/>
  <c r="D21" i="2"/>
  <c r="E21" i="2" l="1"/>
  <c r="G21" i="2" s="1"/>
  <c r="B22" i="2" s="1"/>
  <c r="D22" i="2" l="1"/>
  <c r="E22" i="2" l="1"/>
  <c r="G22" i="2" s="1"/>
  <c r="B23" i="2" s="1"/>
  <c r="D23" i="2" l="1"/>
  <c r="E23" i="2" l="1"/>
  <c r="G23" i="2" s="1"/>
  <c r="B24" i="2" s="1"/>
  <c r="D24" i="2" l="1"/>
  <c r="E24" i="2" s="1"/>
  <c r="G24" i="2" s="1"/>
  <c r="B25" i="2" s="1"/>
  <c r="D25" i="2" l="1"/>
  <c r="E25" i="2" s="1"/>
  <c r="G25" i="2" s="1"/>
  <c r="B26" i="2" s="1"/>
  <c r="D26" i="2" l="1"/>
  <c r="E26" i="2" s="1"/>
  <c r="G26" i="2" s="1"/>
  <c r="B27" i="2" s="1"/>
  <c r="D27" i="2" l="1"/>
  <c r="E27" i="2" s="1"/>
  <c r="G27" i="2" s="1"/>
  <c r="B28" i="2" s="1"/>
  <c r="D28" i="2" l="1"/>
  <c r="K63" i="1" s="1"/>
  <c r="E28" i="2" l="1"/>
  <c r="G28" i="2" s="1"/>
  <c r="D55" i="1"/>
  <c r="B29" i="2" l="1"/>
  <c r="D56" i="1"/>
  <c r="D79" i="1" s="1"/>
  <c r="D80" i="1" s="1"/>
  <c r="D57" i="1" l="1"/>
  <c r="D29" i="2"/>
  <c r="E29" i="2" l="1"/>
  <c r="G29" i="2" s="1"/>
  <c r="B30" i="2" s="1"/>
  <c r="D30" i="2" s="1"/>
  <c r="E30" i="2" s="1"/>
  <c r="G30" i="2" s="1"/>
  <c r="B31" i="2" s="1"/>
  <c r="D89" i="1"/>
  <c r="D58" i="1"/>
  <c r="D90" i="1" l="1"/>
  <c r="D31" i="2"/>
  <c r="E31" i="2" l="1"/>
  <c r="G31" i="2" s="1"/>
  <c r="B32" i="2" s="1"/>
  <c r="D32" i="2" s="1"/>
  <c r="E32" i="2" s="1"/>
  <c r="G32" i="2" s="1"/>
  <c r="B33" i="2" s="1"/>
  <c r="D33" i="2" l="1"/>
  <c r="E33" i="2" l="1"/>
  <c r="G33" i="2" s="1"/>
  <c r="B34" i="2" s="1"/>
  <c r="D34" i="2" s="1"/>
  <c r="E34" i="2" s="1"/>
  <c r="G34" i="2" s="1"/>
  <c r="B35" i="2" s="1"/>
  <c r="D35" i="2" l="1"/>
  <c r="E35" i="2" s="1"/>
  <c r="G35" i="2" s="1"/>
  <c r="B36" i="2" s="1"/>
  <c r="D36" i="2" l="1"/>
  <c r="E36" i="2" s="1"/>
  <c r="G36" i="2" s="1"/>
  <c r="B37" i="2" s="1"/>
  <c r="D37" i="2" l="1"/>
  <c r="E37" i="2" s="1"/>
  <c r="G37" i="2" s="1"/>
  <c r="B38" i="2" s="1"/>
  <c r="D38" i="2" l="1"/>
  <c r="E38" i="2" s="1"/>
  <c r="G38" i="2" s="1"/>
  <c r="B39" i="2" s="1"/>
  <c r="D39" i="2" l="1"/>
  <c r="E39" i="2" s="1"/>
  <c r="G39" i="2" s="1"/>
  <c r="B40" i="2" s="1"/>
  <c r="D40" i="2" l="1"/>
  <c r="E40" i="2" l="1"/>
  <c r="G40" i="2" s="1"/>
  <c r="E55" i="1"/>
  <c r="B41" i="2" l="1"/>
  <c r="D41" i="2" s="1"/>
  <c r="E41" i="2" s="1"/>
  <c r="G41" i="2" s="1"/>
  <c r="B42" i="2" s="1"/>
  <c r="D42" i="2" s="1"/>
  <c r="E42" i="2" s="1"/>
  <c r="G42" i="2" s="1"/>
  <c r="B43" i="2" s="1"/>
  <c r="E56" i="1"/>
  <c r="E79" i="1" s="1"/>
  <c r="E80" i="1" s="1"/>
  <c r="E57" i="1" l="1"/>
  <c r="D43" i="2"/>
  <c r="E43" i="2" s="1"/>
  <c r="G43" i="2" s="1"/>
  <c r="B44" i="2" s="1"/>
  <c r="E58" i="1" l="1"/>
  <c r="E89" i="1"/>
  <c r="D44" i="2"/>
  <c r="E44" i="2" s="1"/>
  <c r="G44" i="2" s="1"/>
  <c r="B45" i="2" s="1"/>
  <c r="E90" i="1" l="1"/>
  <c r="D45" i="2"/>
  <c r="E45" i="2" l="1"/>
  <c r="G45" i="2" s="1"/>
  <c r="B46" i="2" s="1"/>
  <c r="D46" i="2" s="1"/>
  <c r="E46" i="2" l="1"/>
  <c r="G46" i="2" s="1"/>
  <c r="B47" i="2" s="1"/>
  <c r="D47" i="2" s="1"/>
  <c r="E47" i="2" s="1"/>
  <c r="G47" i="2" s="1"/>
  <c r="B48" i="2" s="1"/>
  <c r="D48" i="2" l="1"/>
  <c r="E48" i="2" s="1"/>
  <c r="G48" i="2" s="1"/>
  <c r="B49" i="2" s="1"/>
  <c r="D49" i="2" l="1"/>
  <c r="E49" i="2" s="1"/>
  <c r="G49" i="2" s="1"/>
  <c r="B50" i="2" s="1"/>
  <c r="D50" i="2" l="1"/>
  <c r="E50" i="2" s="1"/>
  <c r="G50" i="2" s="1"/>
  <c r="B51" i="2" s="1"/>
  <c r="D51" i="2" l="1"/>
  <c r="E51" i="2" s="1"/>
  <c r="G51" i="2" s="1"/>
  <c r="B52" i="2" s="1"/>
  <c r="D52" i="2" l="1"/>
  <c r="E52" i="2" l="1"/>
  <c r="G52" i="2" s="1"/>
  <c r="F55" i="1"/>
  <c r="B53" i="2" l="1"/>
  <c r="D53" i="2" s="1"/>
  <c r="E53" i="2" s="1"/>
  <c r="G53" i="2" s="1"/>
  <c r="B54" i="2" s="1"/>
  <c r="D54" i="2" s="1"/>
  <c r="E54" i="2" s="1"/>
  <c r="G54" i="2" s="1"/>
  <c r="B55" i="2" s="1"/>
  <c r="F56" i="1"/>
  <c r="F79" i="1" s="1"/>
  <c r="F80" i="1" s="1"/>
  <c r="F57" i="1" l="1"/>
  <c r="F89" i="1" s="1"/>
  <c r="D55" i="2"/>
  <c r="E55" i="2" s="1"/>
  <c r="G55" i="2" s="1"/>
  <c r="B56" i="2" s="1"/>
  <c r="F58" i="1" l="1"/>
  <c r="F90" i="1"/>
  <c r="D56" i="2"/>
  <c r="E56" i="2" s="1"/>
  <c r="G56" i="2" s="1"/>
  <c r="B57" i="2" s="1"/>
  <c r="D57" i="2" l="1"/>
  <c r="E57" i="2" s="1"/>
  <c r="G57" i="2" s="1"/>
  <c r="B58" i="2" s="1"/>
  <c r="D58" i="2" l="1"/>
  <c r="E58" i="2" l="1"/>
  <c r="G58" i="2" s="1"/>
  <c r="B59" i="2" s="1"/>
  <c r="D59" i="2" s="1"/>
  <c r="E59" i="2" s="1"/>
  <c r="G59" i="2" s="1"/>
  <c r="B60" i="2" s="1"/>
  <c r="D60" i="2" l="1"/>
  <c r="E60" i="2" s="1"/>
  <c r="G60" i="2" s="1"/>
  <c r="B61" i="2" s="1"/>
  <c r="D61" i="2" l="1"/>
  <c r="E61" i="2" s="1"/>
  <c r="G61" i="2" s="1"/>
  <c r="B62" i="2" s="1"/>
  <c r="D62" i="2" l="1"/>
  <c r="E62" i="2" s="1"/>
  <c r="G62" i="2" s="1"/>
  <c r="B63" i="2" s="1"/>
  <c r="D63" i="2" l="1"/>
  <c r="E63" i="2" s="1"/>
  <c r="G63" i="2" s="1"/>
  <c r="B64" i="2" s="1"/>
  <c r="D64" i="2" l="1"/>
  <c r="E64" i="2" l="1"/>
  <c r="G64" i="2" s="1"/>
  <c r="G55" i="1"/>
  <c r="B65" i="2" l="1"/>
  <c r="D65" i="2" s="1"/>
  <c r="E65" i="2" s="1"/>
  <c r="G65" i="2" s="1"/>
  <c r="B66" i="2" s="1"/>
  <c r="D66" i="2" s="1"/>
  <c r="G56" i="1"/>
  <c r="G79" i="1" s="1"/>
  <c r="G80" i="1" s="1"/>
  <c r="G57" i="1" l="1"/>
  <c r="G58" i="1" s="1"/>
  <c r="E66" i="2"/>
  <c r="G66" i="2" s="1"/>
  <c r="B67" i="2" s="1"/>
  <c r="D67" i="2" s="1"/>
  <c r="E67" i="2" s="1"/>
  <c r="G67" i="2" s="1"/>
  <c r="B68" i="2" s="1"/>
  <c r="G89" i="1" l="1"/>
  <c r="G90" i="1" s="1"/>
  <c r="D68" i="2"/>
  <c r="E68" i="2" l="1"/>
  <c r="G68" i="2" s="1"/>
  <c r="B69" i="2" s="1"/>
  <c r="D69" i="2" s="1"/>
  <c r="E69" i="2" s="1"/>
  <c r="G69" i="2" s="1"/>
  <c r="B70" i="2" s="1"/>
  <c r="D70" i="2" l="1"/>
  <c r="E70" i="2" s="1"/>
  <c r="G70" i="2" s="1"/>
  <c r="B71" i="2" s="1"/>
  <c r="D71" i="2" l="1"/>
  <c r="E71" i="2" s="1"/>
  <c r="G71" i="2" s="1"/>
  <c r="B72" i="2" s="1"/>
  <c r="D72" i="2" l="1"/>
  <c r="E72" i="2" s="1"/>
  <c r="G72" i="2" s="1"/>
  <c r="B73" i="2" s="1"/>
  <c r="D73" i="2" l="1"/>
  <c r="E73" i="2" s="1"/>
  <c r="G73" i="2" s="1"/>
  <c r="B74" i="2" s="1"/>
  <c r="D74" i="2" l="1"/>
  <c r="E74" i="2" s="1"/>
  <c r="G74" i="2" s="1"/>
  <c r="B75" i="2" s="1"/>
  <c r="D75" i="2" l="1"/>
  <c r="E75" i="2" s="1"/>
  <c r="G75" i="2" s="1"/>
  <c r="B76" i="2" s="1"/>
  <c r="D76" i="2" l="1"/>
  <c r="E76" i="2" l="1"/>
  <c r="G76" i="2" s="1"/>
  <c r="H55" i="1"/>
  <c r="B77" i="2" l="1"/>
  <c r="D77" i="2" s="1"/>
  <c r="E77" i="2" s="1"/>
  <c r="G77" i="2" s="1"/>
  <c r="B78" i="2" s="1"/>
  <c r="D78" i="2" s="1"/>
  <c r="E78" i="2" s="1"/>
  <c r="G78" i="2" s="1"/>
  <c r="B79" i="2" s="1"/>
  <c r="J82" i="1"/>
  <c r="H56" i="1"/>
  <c r="H79" i="1" s="1"/>
  <c r="H80" i="1" s="1"/>
  <c r="H57" i="1" l="1"/>
  <c r="H58" i="1" s="1"/>
  <c r="D79" i="2"/>
  <c r="E79" i="2" s="1"/>
  <c r="G79" i="2" s="1"/>
  <c r="B80" i="2" s="1"/>
  <c r="H89" i="1" l="1"/>
  <c r="J90" i="1" s="1"/>
  <c r="D80" i="2"/>
  <c r="E80" i="2" s="1"/>
  <c r="G80" i="2" s="1"/>
  <c r="B81" i="2" s="1"/>
  <c r="J91" i="1" l="1"/>
  <c r="D81" i="2"/>
  <c r="E81" i="2" s="1"/>
  <c r="G81" i="2" s="1"/>
  <c r="B82" i="2" s="1"/>
  <c r="K82" i="1" l="1"/>
  <c r="K83" i="1"/>
  <c r="N83" i="1" s="1"/>
  <c r="K90" i="1"/>
  <c r="N90" i="1" s="1"/>
  <c r="D82" i="2"/>
  <c r="E82" i="2" s="1"/>
  <c r="G82" i="2" s="1"/>
  <c r="B83" i="2" s="1"/>
  <c r="K91" i="1" l="1"/>
  <c r="N82" i="1"/>
  <c r="N91" i="1" s="1"/>
  <c r="D83" i="2"/>
  <c r="E83" i="2" s="1"/>
  <c r="G83" i="2" s="1"/>
  <c r="B84" i="2" s="1"/>
  <c r="D84" i="2" l="1"/>
  <c r="E84" i="2" s="1"/>
  <c r="G84" i="2" s="1"/>
  <c r="B85" i="2" s="1"/>
  <c r="D85" i="2" l="1"/>
  <c r="E85" i="2" s="1"/>
  <c r="G85" i="2" s="1"/>
  <c r="B86" i="2" s="1"/>
  <c r="D86" i="2" l="1"/>
  <c r="E86" i="2" s="1"/>
  <c r="G86" i="2" s="1"/>
  <c r="B87" i="2" s="1"/>
  <c r="D87" i="2" l="1"/>
  <c r="E87" i="2" s="1"/>
  <c r="G87" i="2" s="1"/>
  <c r="B88" i="2" s="1"/>
  <c r="D88" i="2" l="1"/>
  <c r="E88" i="2" s="1"/>
  <c r="G88" i="2" s="1"/>
  <c r="B89" i="2" s="1"/>
  <c r="D89" i="2" l="1"/>
  <c r="E89" i="2" s="1"/>
  <c r="G89" i="2" s="1"/>
  <c r="B90" i="2" s="1"/>
  <c r="D90" i="2" l="1"/>
  <c r="E90" i="2" s="1"/>
  <c r="G90" i="2" s="1"/>
  <c r="B91" i="2" s="1"/>
  <c r="D91" i="2" l="1"/>
  <c r="E91" i="2" s="1"/>
  <c r="G91" i="2" s="1"/>
  <c r="B92" i="2" s="1"/>
  <c r="D92" i="2" l="1"/>
  <c r="E92" i="2" s="1"/>
  <c r="G92" i="2" s="1"/>
  <c r="B93" i="2" s="1"/>
  <c r="D93" i="2" l="1"/>
  <c r="E93" i="2" s="1"/>
  <c r="G93" i="2" s="1"/>
  <c r="B94" i="2" s="1"/>
  <c r="D94" i="2" l="1"/>
  <c r="E94" i="2" s="1"/>
  <c r="G94" i="2" s="1"/>
  <c r="B95" i="2" s="1"/>
  <c r="D95" i="2" l="1"/>
  <c r="E95" i="2" s="1"/>
  <c r="G95" i="2" s="1"/>
  <c r="B96" i="2" s="1"/>
  <c r="D96" i="2" l="1"/>
  <c r="E96" i="2" s="1"/>
  <c r="G96" i="2" s="1"/>
  <c r="B97" i="2" s="1"/>
  <c r="D97" i="2" l="1"/>
  <c r="E97" i="2" s="1"/>
  <c r="G97" i="2" s="1"/>
  <c r="B98" i="2" s="1"/>
  <c r="D98" i="2" l="1"/>
  <c r="E98" i="2" s="1"/>
  <c r="G98" i="2" s="1"/>
  <c r="B99" i="2" s="1"/>
  <c r="D99" i="2" l="1"/>
  <c r="E99" i="2" s="1"/>
  <c r="G99" i="2" s="1"/>
  <c r="B100" i="2" s="1"/>
  <c r="D100" i="2" l="1"/>
  <c r="E100" i="2" s="1"/>
  <c r="G100" i="2" s="1"/>
  <c r="B101" i="2" s="1"/>
  <c r="D101" i="2" l="1"/>
  <c r="E101" i="2" s="1"/>
  <c r="G101" i="2" s="1"/>
  <c r="B102" i="2" s="1"/>
  <c r="D102" i="2" l="1"/>
  <c r="E102" i="2" s="1"/>
  <c r="G102" i="2" s="1"/>
  <c r="B103" i="2" s="1"/>
  <c r="D103" i="2" l="1"/>
  <c r="E103" i="2" s="1"/>
  <c r="G103" i="2" s="1"/>
  <c r="B104" i="2" s="1"/>
  <c r="D104" i="2" l="1"/>
  <c r="E104" i="2" s="1"/>
  <c r="G104" i="2" s="1"/>
  <c r="B105" i="2" s="1"/>
  <c r="D105" i="2" l="1"/>
  <c r="E105" i="2" s="1"/>
  <c r="G105" i="2" s="1"/>
  <c r="B106" i="2" s="1"/>
  <c r="D106" i="2" l="1"/>
  <c r="E106" i="2" s="1"/>
  <c r="G106" i="2" s="1"/>
  <c r="B107" i="2" s="1"/>
  <c r="D107" i="2" l="1"/>
  <c r="E107" i="2" s="1"/>
  <c r="G107" i="2" s="1"/>
  <c r="B108" i="2" s="1"/>
  <c r="D108" i="2" l="1"/>
  <c r="E108" i="2" s="1"/>
  <c r="G108" i="2" s="1"/>
  <c r="B109" i="2" s="1"/>
  <c r="D109" i="2" l="1"/>
  <c r="E109" i="2" s="1"/>
  <c r="G109" i="2" s="1"/>
  <c r="B110" i="2" s="1"/>
  <c r="D110" i="2" l="1"/>
  <c r="E110" i="2" s="1"/>
  <c r="G110" i="2" s="1"/>
  <c r="B111" i="2" s="1"/>
  <c r="D111" i="2" l="1"/>
  <c r="E111" i="2" s="1"/>
  <c r="G111" i="2" s="1"/>
  <c r="B112" i="2" s="1"/>
  <c r="D112" i="2" l="1"/>
  <c r="E112" i="2" s="1"/>
  <c r="G112" i="2" s="1"/>
  <c r="B113" i="2" s="1"/>
  <c r="D113" i="2" l="1"/>
  <c r="E113" i="2" s="1"/>
  <c r="G113" i="2" s="1"/>
  <c r="B114" i="2" s="1"/>
  <c r="D114" i="2" l="1"/>
  <c r="E114" i="2" s="1"/>
  <c r="G114" i="2" s="1"/>
  <c r="B115" i="2" s="1"/>
  <c r="D115" i="2" l="1"/>
  <c r="E115" i="2" s="1"/>
  <c r="G115" i="2" s="1"/>
  <c r="B116" i="2" s="1"/>
  <c r="D116" i="2" l="1"/>
  <c r="E116" i="2" s="1"/>
  <c r="G116" i="2" s="1"/>
  <c r="B117" i="2" s="1"/>
  <c r="D117" i="2" l="1"/>
  <c r="E117" i="2" s="1"/>
  <c r="G117" i="2" s="1"/>
  <c r="B118" i="2" s="1"/>
  <c r="D118" i="2" l="1"/>
  <c r="E118" i="2" s="1"/>
  <c r="G118" i="2" s="1"/>
  <c r="B119" i="2" s="1"/>
  <c r="D119" i="2" l="1"/>
  <c r="E119" i="2" s="1"/>
  <c r="G119" i="2" s="1"/>
  <c r="B120" i="2" s="1"/>
  <c r="D120" i="2" l="1"/>
  <c r="E120" i="2" s="1"/>
  <c r="G120" i="2" s="1"/>
  <c r="B121" i="2" s="1"/>
  <c r="D121" i="2" l="1"/>
  <c r="E121" i="2" s="1"/>
  <c r="G121" i="2" s="1"/>
  <c r="B122" i="2" s="1"/>
  <c r="D122" i="2" l="1"/>
  <c r="E122" i="2" s="1"/>
  <c r="G122" i="2" s="1"/>
  <c r="B123" i="2" s="1"/>
  <c r="D123" i="2" l="1"/>
  <c r="E123" i="2" s="1"/>
  <c r="G123" i="2" s="1"/>
  <c r="B124" i="2" s="1"/>
  <c r="D124" i="2" l="1"/>
  <c r="E124" i="2" s="1"/>
  <c r="G124" i="2" s="1"/>
  <c r="B125" i="2" s="1"/>
  <c r="D125" i="2" l="1"/>
  <c r="E125" i="2" s="1"/>
  <c r="G125" i="2" s="1"/>
  <c r="B126" i="2" s="1"/>
  <c r="D126" i="2" l="1"/>
  <c r="E126" i="2" s="1"/>
  <c r="G126" i="2" s="1"/>
  <c r="B127" i="2" s="1"/>
  <c r="D127" i="2" l="1"/>
  <c r="E127" i="2" s="1"/>
  <c r="G127" i="2" s="1"/>
  <c r="B128" i="2" s="1"/>
  <c r="D128" i="2" l="1"/>
  <c r="E128" i="2" s="1"/>
  <c r="G128" i="2" s="1"/>
  <c r="B129" i="2" s="1"/>
  <c r="D129" i="2" l="1"/>
  <c r="E129" i="2" s="1"/>
  <c r="G129" i="2" s="1"/>
  <c r="B130" i="2" s="1"/>
  <c r="D130" i="2" l="1"/>
  <c r="E130" i="2" s="1"/>
  <c r="G130" i="2" s="1"/>
  <c r="B131" i="2" s="1"/>
  <c r="D131" i="2" l="1"/>
  <c r="E131" i="2" s="1"/>
  <c r="G131" i="2" s="1"/>
  <c r="B132" i="2" s="1"/>
  <c r="D132" i="2" l="1"/>
  <c r="E132" i="2" s="1"/>
  <c r="G132" i="2" s="1"/>
  <c r="B133" i="2" s="1"/>
  <c r="D133" i="2" l="1"/>
  <c r="E133" i="2" s="1"/>
  <c r="G133" i="2" s="1"/>
  <c r="B134" i="2" s="1"/>
  <c r="D134" i="2" l="1"/>
  <c r="E134" i="2" s="1"/>
  <c r="G134" i="2" s="1"/>
  <c r="B135" i="2" s="1"/>
  <c r="D135" i="2" l="1"/>
  <c r="E135" i="2" s="1"/>
  <c r="G135" i="2" s="1"/>
  <c r="B136" i="2" s="1"/>
  <c r="D136" i="2" l="1"/>
  <c r="E136" i="2" s="1"/>
  <c r="G136" i="2" s="1"/>
  <c r="B137" i="2" s="1"/>
  <c r="D137" i="2" l="1"/>
  <c r="E137" i="2" s="1"/>
  <c r="G137" i="2" s="1"/>
  <c r="B138" i="2" s="1"/>
  <c r="D138" i="2" l="1"/>
  <c r="E138" i="2" s="1"/>
  <c r="G138" i="2" s="1"/>
  <c r="B139" i="2" s="1"/>
  <c r="D139" i="2" l="1"/>
  <c r="E139" i="2" s="1"/>
  <c r="G139" i="2" s="1"/>
  <c r="B140" i="2" s="1"/>
  <c r="D140" i="2" l="1"/>
  <c r="E140" i="2" s="1"/>
  <c r="G140" i="2" s="1"/>
  <c r="B141" i="2" s="1"/>
  <c r="D141" i="2" l="1"/>
  <c r="E141" i="2" s="1"/>
  <c r="G141" i="2" s="1"/>
  <c r="B142" i="2" s="1"/>
  <c r="D142" i="2" l="1"/>
  <c r="E142" i="2" s="1"/>
  <c r="G142" i="2" s="1"/>
  <c r="B143" i="2" s="1"/>
  <c r="D143" i="2" l="1"/>
  <c r="E143" i="2" s="1"/>
  <c r="G143" i="2" s="1"/>
  <c r="B144" i="2" s="1"/>
  <c r="D144" i="2" l="1"/>
  <c r="E144" i="2" s="1"/>
  <c r="G144" i="2" s="1"/>
  <c r="B145" i="2" s="1"/>
  <c r="D145" i="2" l="1"/>
  <c r="E145" i="2" s="1"/>
  <c r="G145" i="2" s="1"/>
  <c r="B146" i="2" s="1"/>
  <c r="D146" i="2" l="1"/>
  <c r="E146" i="2" s="1"/>
  <c r="G146" i="2" s="1"/>
  <c r="B147" i="2" s="1"/>
  <c r="D147" i="2" l="1"/>
  <c r="E147" i="2" s="1"/>
  <c r="G147" i="2" s="1"/>
  <c r="B148" i="2" s="1"/>
  <c r="D148" i="2" l="1"/>
  <c r="E148" i="2" s="1"/>
  <c r="G148" i="2" s="1"/>
  <c r="B149" i="2" s="1"/>
  <c r="D149" i="2" l="1"/>
  <c r="E149" i="2" s="1"/>
  <c r="G149" i="2" s="1"/>
  <c r="B150" i="2" s="1"/>
  <c r="D150" i="2" l="1"/>
  <c r="E150" i="2" s="1"/>
  <c r="G150" i="2" s="1"/>
  <c r="B151" i="2" s="1"/>
  <c r="D151" i="2" l="1"/>
  <c r="E151" i="2" s="1"/>
  <c r="G151" i="2" s="1"/>
  <c r="B152" i="2" s="1"/>
  <c r="D152" i="2" l="1"/>
  <c r="E152" i="2" s="1"/>
  <c r="G152" i="2" s="1"/>
  <c r="B153" i="2" s="1"/>
  <c r="D153" i="2" l="1"/>
  <c r="E153" i="2" s="1"/>
  <c r="G153" i="2" s="1"/>
  <c r="B154" i="2" s="1"/>
  <c r="D154" i="2" l="1"/>
  <c r="E154" i="2" s="1"/>
  <c r="G154" i="2" s="1"/>
  <c r="B155" i="2" s="1"/>
  <c r="D155" i="2" l="1"/>
  <c r="E155" i="2" s="1"/>
  <c r="G155" i="2" s="1"/>
  <c r="B156" i="2" s="1"/>
  <c r="D156" i="2" l="1"/>
  <c r="E156" i="2" s="1"/>
  <c r="G156" i="2" s="1"/>
  <c r="B157" i="2" s="1"/>
  <c r="D157" i="2" l="1"/>
  <c r="E157" i="2" s="1"/>
  <c r="G157" i="2" s="1"/>
  <c r="B158" i="2" s="1"/>
  <c r="D158" i="2" l="1"/>
  <c r="E158" i="2" s="1"/>
  <c r="G158" i="2" s="1"/>
  <c r="B159" i="2" s="1"/>
  <c r="D159" i="2" l="1"/>
  <c r="E159" i="2" s="1"/>
  <c r="G159" i="2" s="1"/>
  <c r="B160" i="2" s="1"/>
  <c r="D160" i="2" l="1"/>
  <c r="E160" i="2" s="1"/>
  <c r="G160" i="2" s="1"/>
  <c r="B161" i="2" s="1"/>
  <c r="D161" i="2" l="1"/>
  <c r="E161" i="2" s="1"/>
  <c r="G161" i="2" s="1"/>
  <c r="B162" i="2" s="1"/>
  <c r="D162" i="2" l="1"/>
  <c r="E162" i="2" s="1"/>
  <c r="G162" i="2" s="1"/>
  <c r="B163" i="2" s="1"/>
  <c r="D163" i="2" l="1"/>
  <c r="E163" i="2" s="1"/>
  <c r="G163" i="2" s="1"/>
  <c r="B164" i="2" s="1"/>
  <c r="D164" i="2" l="1"/>
  <c r="E164" i="2" s="1"/>
  <c r="G164" i="2" s="1"/>
  <c r="B165" i="2" s="1"/>
  <c r="D165" i="2" l="1"/>
  <c r="E165" i="2" s="1"/>
  <c r="G165" i="2" s="1"/>
  <c r="B166" i="2" s="1"/>
  <c r="D166" i="2" l="1"/>
  <c r="E166" i="2" s="1"/>
  <c r="G166" i="2" s="1"/>
  <c r="B167" i="2" s="1"/>
  <c r="D167" i="2" l="1"/>
  <c r="E167" i="2" s="1"/>
  <c r="G167" i="2" s="1"/>
  <c r="B168" i="2" s="1"/>
  <c r="D168" i="2" l="1"/>
  <c r="E168" i="2" s="1"/>
  <c r="G168" i="2" s="1"/>
  <c r="B169" i="2" s="1"/>
  <c r="D169" i="2" l="1"/>
  <c r="E169" i="2" s="1"/>
  <c r="G169" i="2" s="1"/>
  <c r="B170" i="2" s="1"/>
  <c r="D170" i="2" l="1"/>
  <c r="E170" i="2" s="1"/>
  <c r="G170" i="2" s="1"/>
  <c r="B171" i="2" s="1"/>
  <c r="D171" i="2" l="1"/>
  <c r="E171" i="2" s="1"/>
  <c r="G171" i="2" s="1"/>
  <c r="B172" i="2" s="1"/>
  <c r="D172" i="2" l="1"/>
  <c r="E172" i="2" s="1"/>
  <c r="G172" i="2" s="1"/>
  <c r="B173" i="2" s="1"/>
  <c r="D173" i="2" l="1"/>
  <c r="E173" i="2" s="1"/>
  <c r="G173" i="2" s="1"/>
  <c r="B174" i="2" s="1"/>
  <c r="D174" i="2" l="1"/>
  <c r="E174" i="2" s="1"/>
  <c r="G174" i="2" s="1"/>
  <c r="B175" i="2" s="1"/>
  <c r="D175" i="2" l="1"/>
  <c r="E175" i="2" s="1"/>
  <c r="G175" i="2" s="1"/>
  <c r="B176" i="2" s="1"/>
  <c r="D176" i="2" l="1"/>
  <c r="E176" i="2" s="1"/>
  <c r="G176" i="2" s="1"/>
  <c r="B177" i="2" s="1"/>
  <c r="D177" i="2" l="1"/>
  <c r="E177" i="2" s="1"/>
  <c r="G177" i="2" s="1"/>
  <c r="B178" i="2" s="1"/>
  <c r="D178" i="2" l="1"/>
  <c r="E178" i="2" s="1"/>
  <c r="G178" i="2" s="1"/>
  <c r="B179" i="2" s="1"/>
  <c r="D179" i="2" l="1"/>
  <c r="E179" i="2" s="1"/>
  <c r="G179" i="2" s="1"/>
  <c r="B180" i="2" s="1"/>
  <c r="D180" i="2" l="1"/>
  <c r="E180" i="2" s="1"/>
  <c r="G180" i="2" s="1"/>
  <c r="B181" i="2" s="1"/>
  <c r="D181" i="2" l="1"/>
  <c r="E181" i="2" s="1"/>
  <c r="G181" i="2" s="1"/>
  <c r="B182" i="2" s="1"/>
  <c r="D182" i="2" l="1"/>
  <c r="E182" i="2" s="1"/>
  <c r="G182" i="2" s="1"/>
  <c r="B183" i="2" s="1"/>
  <c r="D183" i="2" l="1"/>
  <c r="E183" i="2" s="1"/>
  <c r="G183" i="2" s="1"/>
  <c r="B184" i="2" s="1"/>
  <c r="D184" i="2" l="1"/>
  <c r="E184" i="2" s="1"/>
  <c r="G184" i="2" s="1"/>
  <c r="B185" i="2" s="1"/>
  <c r="D185" i="2" l="1"/>
  <c r="E185" i="2" s="1"/>
  <c r="G185" i="2" s="1"/>
  <c r="B186" i="2" s="1"/>
  <c r="D186" i="2" l="1"/>
  <c r="E186" i="2" s="1"/>
  <c r="G186" i="2" s="1"/>
  <c r="B187" i="2" s="1"/>
  <c r="D187" i="2" l="1"/>
  <c r="E187" i="2" s="1"/>
  <c r="G187" i="2" s="1"/>
  <c r="B188" i="2" s="1"/>
  <c r="D188" i="2" l="1"/>
  <c r="E188" i="2" s="1"/>
  <c r="G188" i="2" s="1"/>
  <c r="B189" i="2" s="1"/>
  <c r="D189" i="2" l="1"/>
  <c r="E189" i="2" s="1"/>
  <c r="G189" i="2" s="1"/>
  <c r="B190" i="2" s="1"/>
  <c r="D190" i="2" l="1"/>
  <c r="E190" i="2" s="1"/>
  <c r="G190" i="2" s="1"/>
  <c r="B191" i="2" s="1"/>
  <c r="D191" i="2" l="1"/>
  <c r="E191" i="2" s="1"/>
  <c r="G191" i="2" s="1"/>
  <c r="B192" i="2" s="1"/>
  <c r="D192" i="2" l="1"/>
  <c r="E192" i="2" s="1"/>
  <c r="G192" i="2" s="1"/>
  <c r="B193" i="2" s="1"/>
  <c r="D193" i="2" l="1"/>
  <c r="E193" i="2" s="1"/>
  <c r="G193" i="2" s="1"/>
  <c r="B194" i="2" s="1"/>
  <c r="D194" i="2" l="1"/>
  <c r="E194" i="2" s="1"/>
  <c r="G194" i="2" s="1"/>
  <c r="B195" i="2" s="1"/>
  <c r="D195" i="2" l="1"/>
  <c r="E195" i="2" s="1"/>
  <c r="G195" i="2" s="1"/>
  <c r="B196" i="2" s="1"/>
  <c r="D196" i="2" l="1"/>
  <c r="E196" i="2" s="1"/>
  <c r="G196" i="2" s="1"/>
  <c r="B197" i="2" s="1"/>
  <c r="D197" i="2" l="1"/>
  <c r="E197" i="2" s="1"/>
  <c r="G197" i="2" s="1"/>
  <c r="B198" i="2" s="1"/>
  <c r="D198" i="2" l="1"/>
  <c r="E198" i="2" s="1"/>
  <c r="G198" i="2" s="1"/>
  <c r="B199" i="2" s="1"/>
  <c r="D199" i="2" l="1"/>
  <c r="E199" i="2" s="1"/>
  <c r="G199" i="2" s="1"/>
  <c r="B200" i="2" s="1"/>
  <c r="D200" i="2" l="1"/>
  <c r="E200" i="2" s="1"/>
  <c r="G200" i="2" s="1"/>
  <c r="B201" i="2" s="1"/>
  <c r="D201" i="2" l="1"/>
  <c r="E201" i="2" s="1"/>
  <c r="G201" i="2" s="1"/>
  <c r="B202" i="2" s="1"/>
  <c r="D202" i="2" l="1"/>
  <c r="E202" i="2" s="1"/>
  <c r="G202" i="2" s="1"/>
  <c r="B203" i="2" s="1"/>
  <c r="D203" i="2" l="1"/>
  <c r="E203" i="2" s="1"/>
  <c r="G203" i="2" s="1"/>
  <c r="B204" i="2" s="1"/>
  <c r="D204" i="2" l="1"/>
  <c r="E204" i="2" s="1"/>
  <c r="G204" i="2" s="1"/>
  <c r="B205" i="2" s="1"/>
  <c r="D205" i="2" l="1"/>
  <c r="E205" i="2" s="1"/>
  <c r="G205" i="2" s="1"/>
  <c r="B206" i="2" s="1"/>
  <c r="D206" i="2" l="1"/>
  <c r="E206" i="2" s="1"/>
  <c r="G206" i="2" s="1"/>
  <c r="B207" i="2" s="1"/>
  <c r="D207" i="2" l="1"/>
  <c r="E207" i="2" s="1"/>
  <c r="G207" i="2" s="1"/>
  <c r="B208" i="2" s="1"/>
  <c r="D208" i="2" l="1"/>
  <c r="E208" i="2" s="1"/>
  <c r="G208" i="2" s="1"/>
  <c r="B209" i="2" s="1"/>
  <c r="D209" i="2" l="1"/>
  <c r="E209" i="2" s="1"/>
  <c r="G209" i="2" s="1"/>
  <c r="B210" i="2" s="1"/>
  <c r="D210" i="2" l="1"/>
  <c r="E210" i="2" s="1"/>
  <c r="G210" i="2" s="1"/>
  <c r="B211" i="2" s="1"/>
  <c r="D211" i="2" l="1"/>
  <c r="E211" i="2" s="1"/>
  <c r="G211" i="2" s="1"/>
  <c r="B212" i="2" s="1"/>
  <c r="D212" i="2" l="1"/>
  <c r="E212" i="2" s="1"/>
  <c r="G212" i="2" s="1"/>
  <c r="B213" i="2" s="1"/>
  <c r="D213" i="2" l="1"/>
  <c r="E213" i="2" s="1"/>
  <c r="G213" i="2" s="1"/>
  <c r="B214" i="2" s="1"/>
  <c r="D214" i="2" l="1"/>
  <c r="E214" i="2" s="1"/>
  <c r="G214" i="2" s="1"/>
  <c r="B215" i="2" s="1"/>
  <c r="D215" i="2" l="1"/>
  <c r="E215" i="2" s="1"/>
  <c r="G215" i="2" s="1"/>
  <c r="B216" i="2" s="1"/>
  <c r="D216" i="2" l="1"/>
  <c r="E216" i="2" s="1"/>
  <c r="G216" i="2" s="1"/>
  <c r="B217" i="2" s="1"/>
  <c r="D217" i="2" l="1"/>
  <c r="E217" i="2" s="1"/>
  <c r="G217" i="2" s="1"/>
  <c r="B218" i="2" s="1"/>
  <c r="D218" i="2" l="1"/>
  <c r="E218" i="2" s="1"/>
  <c r="G218" i="2" s="1"/>
  <c r="B219" i="2" s="1"/>
  <c r="D219" i="2" l="1"/>
  <c r="E219" i="2" s="1"/>
  <c r="G219" i="2" s="1"/>
  <c r="B220" i="2" s="1"/>
  <c r="D220" i="2" l="1"/>
  <c r="E220" i="2" s="1"/>
  <c r="G220" i="2" s="1"/>
  <c r="B221" i="2" s="1"/>
  <c r="D221" i="2" l="1"/>
  <c r="E221" i="2" s="1"/>
  <c r="G221" i="2" s="1"/>
  <c r="B222" i="2" s="1"/>
  <c r="D222" i="2" l="1"/>
  <c r="E222" i="2" s="1"/>
  <c r="G222" i="2" s="1"/>
  <c r="B223" i="2" s="1"/>
  <c r="D223" i="2" l="1"/>
  <c r="E223" i="2" s="1"/>
  <c r="G223" i="2" s="1"/>
  <c r="B224" i="2" s="1"/>
  <c r="D224" i="2" l="1"/>
  <c r="E224" i="2" s="1"/>
  <c r="G224" i="2" s="1"/>
  <c r="B225" i="2" s="1"/>
  <c r="D225" i="2" l="1"/>
  <c r="E225" i="2" s="1"/>
  <c r="G225" i="2" s="1"/>
  <c r="B226" i="2" s="1"/>
  <c r="D226" i="2" l="1"/>
  <c r="E226" i="2" s="1"/>
  <c r="G226" i="2" s="1"/>
  <c r="B227" i="2" s="1"/>
  <c r="D227" i="2" l="1"/>
  <c r="E227" i="2" s="1"/>
  <c r="G227" i="2" s="1"/>
  <c r="B228" i="2" s="1"/>
  <c r="D228" i="2" l="1"/>
  <c r="E228" i="2" s="1"/>
  <c r="G228" i="2" s="1"/>
  <c r="B229" i="2" s="1"/>
  <c r="D229" i="2" l="1"/>
  <c r="E229" i="2" s="1"/>
  <c r="G229" i="2" s="1"/>
  <c r="B230" i="2" s="1"/>
  <c r="D230" i="2" l="1"/>
  <c r="E230" i="2" s="1"/>
  <c r="G230" i="2" s="1"/>
  <c r="B231" i="2" s="1"/>
  <c r="D231" i="2" l="1"/>
  <c r="E231" i="2" s="1"/>
  <c r="G231" i="2" s="1"/>
  <c r="B232" i="2" s="1"/>
  <c r="D232" i="2" l="1"/>
  <c r="E232" i="2" s="1"/>
  <c r="G232" i="2" s="1"/>
  <c r="B233" i="2" s="1"/>
  <c r="D233" i="2" l="1"/>
  <c r="E233" i="2" s="1"/>
  <c r="G233" i="2" s="1"/>
  <c r="B234" i="2" s="1"/>
  <c r="D234" i="2" l="1"/>
  <c r="E234" i="2" s="1"/>
  <c r="G234" i="2" s="1"/>
  <c r="B235" i="2" s="1"/>
  <c r="D235" i="2" l="1"/>
  <c r="E235" i="2" s="1"/>
  <c r="G235" i="2" s="1"/>
  <c r="B236" i="2" s="1"/>
  <c r="D236" i="2" l="1"/>
  <c r="E236" i="2" s="1"/>
  <c r="G236" i="2" s="1"/>
  <c r="B237" i="2" s="1"/>
  <c r="D237" i="2" l="1"/>
  <c r="E237" i="2" s="1"/>
  <c r="G237" i="2" s="1"/>
  <c r="B238" i="2" s="1"/>
  <c r="D238" i="2" l="1"/>
  <c r="E238" i="2" s="1"/>
  <c r="G238" i="2" s="1"/>
  <c r="B239" i="2" s="1"/>
  <c r="D239" i="2" l="1"/>
  <c r="E239" i="2" s="1"/>
  <c r="G239" i="2" s="1"/>
  <c r="B240" i="2" s="1"/>
  <c r="D240" i="2" l="1"/>
  <c r="E240" i="2" s="1"/>
  <c r="G240" i="2" s="1"/>
  <c r="B241" i="2" s="1"/>
  <c r="D241" i="2" l="1"/>
  <c r="E241" i="2" s="1"/>
  <c r="G241" i="2" s="1"/>
  <c r="B242" i="2" s="1"/>
  <c r="D242" i="2" l="1"/>
  <c r="E242" i="2" s="1"/>
  <c r="G242" i="2" s="1"/>
  <c r="B243" i="2" s="1"/>
  <c r="D243" i="2" l="1"/>
  <c r="E243" i="2" s="1"/>
  <c r="G243" i="2" s="1"/>
  <c r="B244" i="2" s="1"/>
  <c r="D244" i="2" l="1"/>
  <c r="E244" i="2" s="1"/>
  <c r="G244" i="2" s="1"/>
  <c r="B245" i="2" s="1"/>
  <c r="D245" i="2" l="1"/>
  <c r="E245" i="2" s="1"/>
  <c r="G245" i="2" s="1"/>
  <c r="B246" i="2" s="1"/>
  <c r="D246" i="2" l="1"/>
  <c r="E246" i="2" s="1"/>
  <c r="G246" i="2" s="1"/>
  <c r="B247" i="2" s="1"/>
  <c r="D247" i="2" l="1"/>
  <c r="E247" i="2" s="1"/>
  <c r="G247" i="2" s="1"/>
  <c r="B248" i="2" s="1"/>
  <c r="D248" i="2" l="1"/>
  <c r="E248" i="2" s="1"/>
  <c r="G248" i="2" s="1"/>
  <c r="B249" i="2" s="1"/>
  <c r="D249" i="2" l="1"/>
  <c r="E249" i="2" s="1"/>
  <c r="G249" i="2" s="1"/>
  <c r="B250" i="2" s="1"/>
  <c r="D250" i="2" l="1"/>
  <c r="E250" i="2" s="1"/>
  <c r="G250" i="2" s="1"/>
  <c r="B251" i="2" s="1"/>
  <c r="D251" i="2" l="1"/>
  <c r="E251" i="2" s="1"/>
  <c r="G251" i="2" s="1"/>
  <c r="B252" i="2" s="1"/>
  <c r="D252" i="2" l="1"/>
  <c r="E252" i="2" s="1"/>
  <c r="G252" i="2" s="1"/>
  <c r="B253" i="2" s="1"/>
  <c r="D253" i="2" l="1"/>
  <c r="E253" i="2" s="1"/>
  <c r="G253" i="2" s="1"/>
  <c r="B254" i="2" s="1"/>
  <c r="D254" i="2" l="1"/>
  <c r="E254" i="2" s="1"/>
  <c r="G254" i="2" s="1"/>
  <c r="B255" i="2" s="1"/>
  <c r="D255" i="2" l="1"/>
  <c r="E255" i="2" s="1"/>
  <c r="G255" i="2" s="1"/>
  <c r="B256" i="2" s="1"/>
  <c r="D256" i="2" l="1"/>
  <c r="E256" i="2" s="1"/>
  <c r="G256" i="2" s="1"/>
  <c r="B257" i="2" s="1"/>
  <c r="D257" i="2" l="1"/>
  <c r="E257" i="2" s="1"/>
  <c r="G257" i="2" s="1"/>
  <c r="B258" i="2" s="1"/>
  <c r="D258" i="2" l="1"/>
  <c r="E258" i="2" s="1"/>
  <c r="G258" i="2" s="1"/>
  <c r="B259" i="2" s="1"/>
  <c r="D259" i="2" l="1"/>
  <c r="E259" i="2" s="1"/>
  <c r="G259" i="2" s="1"/>
  <c r="B260" i="2" s="1"/>
  <c r="D260" i="2" l="1"/>
  <c r="E260" i="2" s="1"/>
  <c r="G260" i="2" s="1"/>
  <c r="B261" i="2" s="1"/>
  <c r="D261" i="2" l="1"/>
  <c r="E261" i="2" s="1"/>
  <c r="G261" i="2" s="1"/>
  <c r="B262" i="2" s="1"/>
  <c r="D262" i="2" l="1"/>
  <c r="E262" i="2" s="1"/>
  <c r="G262" i="2" s="1"/>
  <c r="B263" i="2" s="1"/>
  <c r="D263" i="2" l="1"/>
  <c r="E263" i="2" s="1"/>
  <c r="G263" i="2" s="1"/>
  <c r="B264" i="2" s="1"/>
  <c r="D264" i="2" l="1"/>
  <c r="E264" i="2" s="1"/>
  <c r="G264" i="2" s="1"/>
  <c r="B265" i="2" s="1"/>
  <c r="D265" i="2" l="1"/>
  <c r="E265" i="2" s="1"/>
  <c r="G265" i="2" s="1"/>
  <c r="B266" i="2" s="1"/>
  <c r="D266" i="2" l="1"/>
  <c r="E266" i="2" s="1"/>
  <c r="G266" i="2" s="1"/>
  <c r="B267" i="2" s="1"/>
  <c r="D267" i="2" l="1"/>
  <c r="E267" i="2" s="1"/>
  <c r="G267" i="2" s="1"/>
  <c r="B268" i="2" s="1"/>
  <c r="D268" i="2" l="1"/>
  <c r="E268" i="2" s="1"/>
  <c r="G268" i="2" s="1"/>
  <c r="B269" i="2" s="1"/>
  <c r="D269" i="2" l="1"/>
  <c r="E269" i="2" s="1"/>
  <c r="G269" i="2" s="1"/>
  <c r="B270" i="2" s="1"/>
  <c r="D270" i="2" l="1"/>
  <c r="E270" i="2" s="1"/>
  <c r="G270" i="2" s="1"/>
  <c r="B271" i="2" s="1"/>
  <c r="D271" i="2" l="1"/>
  <c r="E271" i="2" s="1"/>
  <c r="G271" i="2" s="1"/>
  <c r="B272" i="2" s="1"/>
  <c r="D272" i="2" l="1"/>
  <c r="E272" i="2" s="1"/>
  <c r="G272" i="2" s="1"/>
  <c r="B273" i="2" s="1"/>
  <c r="D273" i="2" l="1"/>
  <c r="E273" i="2" s="1"/>
  <c r="G273" i="2" s="1"/>
  <c r="B274" i="2" s="1"/>
  <c r="D274" i="2" l="1"/>
  <c r="E274" i="2" s="1"/>
  <c r="G274" i="2" s="1"/>
  <c r="B275" i="2" s="1"/>
  <c r="D275" i="2" l="1"/>
  <c r="E275" i="2" s="1"/>
  <c r="G275" i="2" s="1"/>
  <c r="B276" i="2" s="1"/>
  <c r="D276" i="2" l="1"/>
  <c r="E276" i="2" s="1"/>
  <c r="G276" i="2" s="1"/>
  <c r="B277" i="2" s="1"/>
  <c r="D277" i="2" l="1"/>
  <c r="E277" i="2" s="1"/>
  <c r="G277" i="2" s="1"/>
  <c r="B278" i="2" s="1"/>
  <c r="D278" i="2" l="1"/>
  <c r="E278" i="2" s="1"/>
  <c r="G278" i="2" s="1"/>
  <c r="B279" i="2" s="1"/>
  <c r="D279" i="2" l="1"/>
  <c r="E279" i="2" s="1"/>
  <c r="G279" i="2" s="1"/>
  <c r="B280" i="2" s="1"/>
  <c r="D280" i="2" l="1"/>
  <c r="E280" i="2" s="1"/>
  <c r="G280" i="2" s="1"/>
  <c r="B281" i="2" s="1"/>
  <c r="D281" i="2" l="1"/>
  <c r="E281" i="2" s="1"/>
  <c r="G281" i="2" s="1"/>
  <c r="B282" i="2" s="1"/>
  <c r="D282" i="2" l="1"/>
  <c r="E282" i="2" s="1"/>
  <c r="G282" i="2" s="1"/>
  <c r="B283" i="2" s="1"/>
  <c r="D283" i="2" l="1"/>
  <c r="E283" i="2" s="1"/>
  <c r="G283" i="2" s="1"/>
  <c r="B284" i="2" s="1"/>
  <c r="D284" i="2" l="1"/>
  <c r="E284" i="2" s="1"/>
  <c r="G284" i="2" s="1"/>
  <c r="B285" i="2" s="1"/>
  <c r="D285" i="2" l="1"/>
  <c r="E285" i="2" s="1"/>
  <c r="G285" i="2" s="1"/>
  <c r="B286" i="2" s="1"/>
  <c r="D286" i="2" l="1"/>
  <c r="E286" i="2" s="1"/>
  <c r="G286" i="2" s="1"/>
  <c r="B287" i="2" s="1"/>
  <c r="D287" i="2" l="1"/>
  <c r="E287" i="2" s="1"/>
  <c r="G287" i="2" s="1"/>
  <c r="B288" i="2" s="1"/>
  <c r="D288" i="2" l="1"/>
  <c r="E288" i="2" s="1"/>
  <c r="G288" i="2" s="1"/>
  <c r="B289" i="2" s="1"/>
  <c r="D289" i="2" l="1"/>
  <c r="E289" i="2" s="1"/>
  <c r="G289" i="2" s="1"/>
  <c r="B290" i="2" s="1"/>
  <c r="D290" i="2" l="1"/>
  <c r="E290" i="2" s="1"/>
  <c r="G290" i="2" s="1"/>
  <c r="B291" i="2" s="1"/>
  <c r="D291" i="2" l="1"/>
  <c r="E291" i="2" s="1"/>
  <c r="G291" i="2" s="1"/>
  <c r="B292" i="2" s="1"/>
  <c r="D292" i="2" l="1"/>
  <c r="E292" i="2" s="1"/>
  <c r="G292" i="2" s="1"/>
  <c r="B293" i="2" s="1"/>
  <c r="D293" i="2" l="1"/>
  <c r="E293" i="2" s="1"/>
  <c r="G293" i="2" s="1"/>
  <c r="B294" i="2" s="1"/>
  <c r="D294" i="2" l="1"/>
  <c r="E294" i="2" s="1"/>
  <c r="G294" i="2" s="1"/>
  <c r="B295" i="2" s="1"/>
  <c r="D295" i="2" l="1"/>
  <c r="E295" i="2" s="1"/>
  <c r="G295" i="2" s="1"/>
  <c r="B296" i="2" s="1"/>
  <c r="D296" i="2" l="1"/>
  <c r="E296" i="2" s="1"/>
  <c r="G296" i="2" s="1"/>
  <c r="B297" i="2" s="1"/>
  <c r="D297" i="2" l="1"/>
  <c r="E297" i="2" s="1"/>
  <c r="G297" i="2" s="1"/>
  <c r="B298" i="2" s="1"/>
  <c r="D298" i="2" l="1"/>
  <c r="E298" i="2" s="1"/>
  <c r="G298" i="2" s="1"/>
  <c r="B299" i="2" s="1"/>
  <c r="D299" i="2" l="1"/>
  <c r="E299" i="2" s="1"/>
  <c r="G299" i="2" s="1"/>
  <c r="B300" i="2" s="1"/>
  <c r="D300" i="2" l="1"/>
  <c r="E300" i="2" s="1"/>
  <c r="G300" i="2" s="1"/>
  <c r="B301" i="2" s="1"/>
  <c r="D301" i="2" l="1"/>
  <c r="E301" i="2" s="1"/>
  <c r="G301" i="2" s="1"/>
  <c r="B302" i="2" s="1"/>
  <c r="D302" i="2" l="1"/>
  <c r="E302" i="2" s="1"/>
  <c r="G302" i="2" s="1"/>
  <c r="B303" i="2" s="1"/>
  <c r="D303" i="2" l="1"/>
  <c r="E303" i="2" s="1"/>
  <c r="G303" i="2" s="1"/>
  <c r="B304" i="2" s="1"/>
  <c r="D304" i="2" l="1"/>
  <c r="E304" i="2" s="1"/>
  <c r="G304" i="2" s="1"/>
  <c r="B305" i="2" s="1"/>
  <c r="D305" i="2" l="1"/>
  <c r="E305" i="2" s="1"/>
  <c r="G305" i="2" s="1"/>
  <c r="B306" i="2" s="1"/>
  <c r="D306" i="2" l="1"/>
  <c r="E306" i="2" s="1"/>
  <c r="G306" i="2" s="1"/>
  <c r="B307" i="2" s="1"/>
  <c r="D307" i="2" l="1"/>
  <c r="E307" i="2" s="1"/>
  <c r="G307" i="2" s="1"/>
  <c r="B308" i="2" s="1"/>
  <c r="D308" i="2" l="1"/>
  <c r="E308" i="2" s="1"/>
  <c r="G308" i="2" s="1"/>
  <c r="B309" i="2" s="1"/>
  <c r="D309" i="2" l="1"/>
  <c r="E309" i="2" s="1"/>
  <c r="G309" i="2" s="1"/>
  <c r="B310" i="2" s="1"/>
  <c r="D310" i="2" l="1"/>
  <c r="E310" i="2" s="1"/>
  <c r="G310" i="2" s="1"/>
  <c r="B311" i="2" s="1"/>
  <c r="D311" i="2" l="1"/>
  <c r="E311" i="2" s="1"/>
  <c r="G311" i="2" s="1"/>
  <c r="B312" i="2" s="1"/>
  <c r="D312" i="2" l="1"/>
  <c r="E312" i="2" s="1"/>
  <c r="G312" i="2" s="1"/>
  <c r="B313" i="2" s="1"/>
  <c r="D313" i="2" l="1"/>
  <c r="E313" i="2" s="1"/>
  <c r="G313" i="2" s="1"/>
  <c r="B314" i="2" s="1"/>
  <c r="D314" i="2" l="1"/>
  <c r="E314" i="2" s="1"/>
  <c r="G314" i="2" s="1"/>
  <c r="B315" i="2" s="1"/>
  <c r="D315" i="2" l="1"/>
  <c r="E315" i="2" s="1"/>
  <c r="G315" i="2" s="1"/>
  <c r="B316" i="2" s="1"/>
  <c r="D316" i="2" l="1"/>
  <c r="E316" i="2" s="1"/>
  <c r="G316" i="2" s="1"/>
  <c r="B317" i="2" s="1"/>
  <c r="D317" i="2" l="1"/>
  <c r="E317" i="2" s="1"/>
  <c r="G317" i="2" s="1"/>
  <c r="B318" i="2" s="1"/>
  <c r="D318" i="2" l="1"/>
  <c r="E318" i="2" s="1"/>
  <c r="G318" i="2" s="1"/>
  <c r="B319" i="2" s="1"/>
  <c r="D319" i="2" l="1"/>
  <c r="E319" i="2" s="1"/>
  <c r="G319" i="2" s="1"/>
  <c r="B320" i="2" s="1"/>
  <c r="D320" i="2" l="1"/>
  <c r="E320" i="2" s="1"/>
  <c r="G320" i="2" s="1"/>
  <c r="B321" i="2" s="1"/>
  <c r="D321" i="2" l="1"/>
  <c r="E321" i="2" s="1"/>
  <c r="G321" i="2" s="1"/>
  <c r="B322" i="2" s="1"/>
  <c r="D322" i="2" l="1"/>
  <c r="E322" i="2" s="1"/>
  <c r="G322" i="2" s="1"/>
  <c r="B323" i="2" s="1"/>
  <c r="D323" i="2" l="1"/>
  <c r="E323" i="2" s="1"/>
  <c r="G323" i="2" s="1"/>
  <c r="B324" i="2" s="1"/>
  <c r="D324" i="2" l="1"/>
  <c r="E324" i="2" s="1"/>
  <c r="G324" i="2" s="1"/>
  <c r="B325" i="2" s="1"/>
  <c r="D325" i="2" l="1"/>
  <c r="E325" i="2" s="1"/>
  <c r="G325" i="2" s="1"/>
  <c r="B326" i="2" s="1"/>
  <c r="D326" i="2" l="1"/>
  <c r="E326" i="2" s="1"/>
  <c r="G326" i="2" s="1"/>
  <c r="B327" i="2" s="1"/>
  <c r="D327" i="2" l="1"/>
  <c r="E327" i="2" s="1"/>
  <c r="G327" i="2" s="1"/>
  <c r="B328" i="2" s="1"/>
  <c r="D328" i="2" l="1"/>
  <c r="E328" i="2" s="1"/>
  <c r="G328" i="2" s="1"/>
  <c r="B329" i="2" s="1"/>
  <c r="D329" i="2" l="1"/>
  <c r="E329" i="2" s="1"/>
  <c r="G329" i="2" s="1"/>
  <c r="B330" i="2" s="1"/>
  <c r="D330" i="2" l="1"/>
  <c r="E330" i="2" s="1"/>
  <c r="G330" i="2" s="1"/>
  <c r="B331" i="2" s="1"/>
  <c r="D331" i="2" l="1"/>
  <c r="E331" i="2" s="1"/>
  <c r="G331" i="2" s="1"/>
  <c r="B332" i="2" s="1"/>
  <c r="D332" i="2" l="1"/>
  <c r="E332" i="2" s="1"/>
  <c r="G332" i="2" s="1"/>
  <c r="B333" i="2" s="1"/>
  <c r="D333" i="2" l="1"/>
  <c r="E333" i="2" s="1"/>
  <c r="G333" i="2" s="1"/>
  <c r="B334" i="2" s="1"/>
  <c r="D334" i="2" l="1"/>
  <c r="E334" i="2" s="1"/>
  <c r="G334" i="2" s="1"/>
  <c r="B335" i="2" s="1"/>
  <c r="D335" i="2" l="1"/>
  <c r="E335" i="2" s="1"/>
  <c r="G335" i="2" s="1"/>
  <c r="B336" i="2" s="1"/>
  <c r="D336" i="2" l="1"/>
  <c r="E336" i="2" s="1"/>
  <c r="G336" i="2" s="1"/>
  <c r="B337" i="2" s="1"/>
  <c r="D337" i="2" l="1"/>
  <c r="E337" i="2" s="1"/>
  <c r="G337" i="2" s="1"/>
  <c r="B338" i="2" s="1"/>
  <c r="D338" i="2" l="1"/>
  <c r="E338" i="2" s="1"/>
  <c r="G338" i="2" s="1"/>
  <c r="B339" i="2" s="1"/>
  <c r="D339" i="2" l="1"/>
  <c r="E339" i="2" s="1"/>
  <c r="G339" i="2" s="1"/>
  <c r="B340" i="2" s="1"/>
  <c r="D340" i="2" l="1"/>
  <c r="E340" i="2" s="1"/>
  <c r="G340" i="2" s="1"/>
  <c r="B341" i="2" s="1"/>
  <c r="D341" i="2" l="1"/>
  <c r="E341" i="2" s="1"/>
  <c r="G341" i="2" s="1"/>
  <c r="B342" i="2" s="1"/>
  <c r="D342" i="2" l="1"/>
  <c r="E342" i="2" s="1"/>
  <c r="G342" i="2" s="1"/>
  <c r="B343" i="2" s="1"/>
  <c r="D343" i="2" l="1"/>
  <c r="E343" i="2" s="1"/>
  <c r="G343" i="2" s="1"/>
  <c r="B344" i="2" s="1"/>
  <c r="D344" i="2" l="1"/>
  <c r="E344" i="2" s="1"/>
  <c r="G344" i="2" s="1"/>
  <c r="B345" i="2" s="1"/>
  <c r="D345" i="2" l="1"/>
  <c r="E345" i="2" s="1"/>
  <c r="G345" i="2" s="1"/>
  <c r="B346" i="2" s="1"/>
  <c r="D346" i="2" l="1"/>
  <c r="E346" i="2" s="1"/>
  <c r="G346" i="2" s="1"/>
  <c r="B347" i="2" s="1"/>
  <c r="D347" i="2" l="1"/>
  <c r="E347" i="2" s="1"/>
  <c r="G347" i="2" s="1"/>
  <c r="B348" i="2" s="1"/>
  <c r="D348" i="2" l="1"/>
  <c r="E348" i="2" s="1"/>
  <c r="G348" i="2" s="1"/>
  <c r="B349" i="2" s="1"/>
  <c r="D349" i="2" l="1"/>
  <c r="E349" i="2" s="1"/>
  <c r="G349" i="2" s="1"/>
  <c r="B350" i="2" s="1"/>
  <c r="D350" i="2" l="1"/>
  <c r="E350" i="2" s="1"/>
  <c r="G350" i="2" s="1"/>
  <c r="B351" i="2" s="1"/>
  <c r="D351" i="2" l="1"/>
  <c r="E351" i="2" s="1"/>
  <c r="G351" i="2" s="1"/>
  <c r="B352" i="2" s="1"/>
  <c r="D352" i="2" l="1"/>
  <c r="E352" i="2" s="1"/>
  <c r="G352" i="2" s="1"/>
  <c r="B353" i="2" s="1"/>
  <c r="D353" i="2" l="1"/>
  <c r="E353" i="2" s="1"/>
  <c r="G353" i="2" s="1"/>
  <c r="B354" i="2" s="1"/>
  <c r="D354" i="2" l="1"/>
  <c r="E354" i="2" s="1"/>
  <c r="G354" i="2" s="1"/>
  <c r="B355" i="2" s="1"/>
  <c r="D355" i="2" l="1"/>
  <c r="E355" i="2" s="1"/>
  <c r="G355" i="2" s="1"/>
  <c r="B356" i="2" s="1"/>
  <c r="D356" i="2" l="1"/>
  <c r="E356" i="2" s="1"/>
  <c r="G356" i="2" s="1"/>
  <c r="B357" i="2" s="1"/>
  <c r="D357" i="2" l="1"/>
  <c r="E357" i="2" s="1"/>
  <c r="G357" i="2" s="1"/>
  <c r="B358" i="2" s="1"/>
  <c r="D358" i="2" l="1"/>
  <c r="E358" i="2" s="1"/>
  <c r="G358" i="2" s="1"/>
  <c r="B359" i="2" s="1"/>
  <c r="D359" i="2" l="1"/>
  <c r="E359" i="2" s="1"/>
  <c r="G359" i="2" s="1"/>
  <c r="B360" i="2" s="1"/>
  <c r="D360" i="2" l="1"/>
  <c r="E360" i="2" s="1"/>
  <c r="G360" i="2" s="1"/>
  <c r="B361" i="2" s="1"/>
  <c r="D361" i="2" l="1"/>
  <c r="E361" i="2" s="1"/>
  <c r="G361" i="2" s="1"/>
  <c r="B362" i="2" s="1"/>
  <c r="D362" i="2" l="1"/>
  <c r="E362" i="2" s="1"/>
  <c r="G362" i="2" s="1"/>
  <c r="B363" i="2" s="1"/>
  <c r="D363" i="2" l="1"/>
  <c r="E363" i="2" s="1"/>
  <c r="G363" i="2" s="1"/>
  <c r="B364" i="2" s="1"/>
  <c r="D364" i="2" l="1"/>
  <c r="E364" i="2" s="1"/>
  <c r="G364" i="2" s="1"/>
  <c r="B365" i="2" s="1"/>
  <c r="D365" i="2" l="1"/>
  <c r="E365" i="2" s="1"/>
  <c r="G365" i="2" s="1"/>
  <c r="B366" i="2" s="1"/>
  <c r="D366" i="2" l="1"/>
  <c r="E366" i="2" s="1"/>
  <c r="G366" i="2" s="1"/>
  <c r="B367" i="2" s="1"/>
  <c r="D367" i="2" l="1"/>
  <c r="E367" i="2" s="1"/>
  <c r="G367" i="2" s="1"/>
  <c r="B368" i="2" s="1"/>
  <c r="D368" i="2" l="1"/>
  <c r="E368" i="2" s="1"/>
  <c r="G368" i="2" s="1"/>
  <c r="B369" i="2" s="1"/>
  <c r="D369" i="2" l="1"/>
  <c r="E369" i="2" s="1"/>
  <c r="G369" i="2" s="1"/>
  <c r="B370" i="2" s="1"/>
  <c r="D370" i="2" l="1"/>
  <c r="E370" i="2" s="1"/>
  <c r="G370" i="2" s="1"/>
  <c r="B371" i="2" s="1"/>
  <c r="D371" i="2" l="1"/>
  <c r="E371" i="2" s="1"/>
  <c r="G371" i="2" s="1"/>
  <c r="B372" i="2" s="1"/>
  <c r="D372" i="2" l="1"/>
  <c r="E372" i="2" s="1"/>
  <c r="G372" i="2" s="1"/>
  <c r="B373" i="2" s="1"/>
  <c r="D373" i="2" l="1"/>
  <c r="E373" i="2" s="1"/>
  <c r="G373" i="2" s="1"/>
  <c r="B374" i="2" s="1"/>
  <c r="D374" i="2" l="1"/>
  <c r="E374" i="2" s="1"/>
  <c r="G374" i="2" s="1"/>
  <c r="B375" i="2" s="1"/>
  <c r="D375" i="2" l="1"/>
  <c r="E375" i="2" s="1"/>
  <c r="G375" i="2" s="1"/>
  <c r="B376" i="2" s="1"/>
  <c r="D376" i="2" l="1"/>
  <c r="E376" i="2" l="1"/>
  <c r="G376" i="2" s="1"/>
  <c r="G4" i="2"/>
  <c r="H84" i="1" l="1"/>
  <c r="H86" i="1" s="1"/>
  <c r="H92" i="1" s="1"/>
  <c r="H93" i="1" s="1"/>
  <c r="G84" i="1"/>
  <c r="G86" i="1" s="1"/>
  <c r="G92" i="1" s="1"/>
  <c r="G93" i="1" s="1"/>
  <c r="F84" i="1"/>
  <c r="F86" i="1" s="1"/>
  <c r="F92" i="1" s="1"/>
  <c r="F93" i="1" s="1"/>
  <c r="E84" i="1"/>
  <c r="E86" i="1" s="1"/>
  <c r="E92" i="1" s="1"/>
  <c r="E93" i="1" s="1"/>
  <c r="D84" i="1"/>
  <c r="D86" i="1" s="1"/>
  <c r="D92" i="1" s="1"/>
  <c r="D93" i="1" s="1"/>
</calcChain>
</file>

<file path=xl/sharedStrings.xml><?xml version="1.0" encoding="utf-8"?>
<sst xmlns="http://schemas.openxmlformats.org/spreadsheetml/2006/main" count="269" uniqueCount="230">
  <si>
    <t>The Shed Restaurant</t>
  </si>
  <si>
    <t>Year 1</t>
  </si>
  <si>
    <t>Year 2</t>
  </si>
  <si>
    <t>Year 3</t>
  </si>
  <si>
    <t>Year 4</t>
  </si>
  <si>
    <t>Change</t>
  </si>
  <si>
    <t>Comments</t>
  </si>
  <si>
    <t>ASSUMPTIONS (FROM COMPANY &amp; INDUSTRY AVERAGE RATIOS)</t>
  </si>
  <si>
    <t>Average Price Per Item</t>
  </si>
  <si>
    <t>Look at website and for sale site for menus, idea of prices and quantities</t>
  </si>
  <si>
    <t>Average Quantity Sold Per Year</t>
  </si>
  <si>
    <t>COGS as percent of sales</t>
  </si>
  <si>
    <t>Industry Ratio Site</t>
  </si>
  <si>
    <t>Average number of labor hours per year needed</t>
  </si>
  <si>
    <t>Look at website and for sale site for data to estimate</t>
  </si>
  <si>
    <t>Average total cost per labor hour (wage + withholdings)</t>
  </si>
  <si>
    <t>Selling, General and Administrative as percent of sales</t>
  </si>
  <si>
    <t>Use 10%</t>
  </si>
  <si>
    <t>Depreciation years</t>
  </si>
  <si>
    <t>Use 30 Years</t>
  </si>
  <si>
    <t>Income tax rate (state plus federal)</t>
  </si>
  <si>
    <t>Use 25%</t>
  </si>
  <si>
    <t>Minimum cash as % of sales</t>
  </si>
  <si>
    <t>Use 3%</t>
  </si>
  <si>
    <t>Days of receivables (credit card use assumed for all revenue)</t>
  </si>
  <si>
    <t>Use 3 days</t>
  </si>
  <si>
    <t>Days of inventory</t>
  </si>
  <si>
    <t>Google</t>
  </si>
  <si>
    <t>Days of accounts payable (COGS expense)</t>
  </si>
  <si>
    <t>Cost per acre for land</t>
  </si>
  <si>
    <t>Acres of land</t>
  </si>
  <si>
    <t>2900 sq ft</t>
  </si>
  <si>
    <t>Cost per square foot for store building</t>
  </si>
  <si>
    <t>Square footage of building</t>
  </si>
  <si>
    <t>EXTRA RATIOS AND ASSUMPTIONS</t>
  </si>
  <si>
    <t>Mortgage Loan Starting balance (50% of Capital Needed)</t>
  </si>
  <si>
    <t>Calculate</t>
  </si>
  <si>
    <t>Capital</t>
  </si>
  <si>
    <t>Funds needed for our business</t>
  </si>
  <si>
    <t>Mortgage, Bank, Equity (common stock)</t>
  </si>
  <si>
    <t>Mortgage loan interest rate</t>
  </si>
  <si>
    <t>Use 6%</t>
  </si>
  <si>
    <t>Mortgage loan length (in years)</t>
  </si>
  <si>
    <t>Use 30 years</t>
  </si>
  <si>
    <t>Extra Bank Loan Starting balance (30% of Capital Needed)</t>
  </si>
  <si>
    <t>Extra bank loan interest rate</t>
  </si>
  <si>
    <t>Use 9%</t>
  </si>
  <si>
    <t>Common stock starting balance (20% of Capital Needed)</t>
  </si>
  <si>
    <t>INCOME STATEMENT</t>
  </si>
  <si>
    <t>Sales Revenue</t>
  </si>
  <si>
    <t>COGS</t>
  </si>
  <si>
    <t>Gross Profit</t>
  </si>
  <si>
    <t xml:space="preserve">Expenses </t>
  </si>
  <si>
    <t>Salaries and Wages</t>
  </si>
  <si>
    <t>Selling, General, and Administrative</t>
  </si>
  <si>
    <t>Depeciation Expense</t>
  </si>
  <si>
    <t>Total Expenses</t>
  </si>
  <si>
    <t>Income Before Interest and Taxes</t>
  </si>
  <si>
    <t>Mortgage Interest Expense</t>
  </si>
  <si>
    <t>Extra Bank Loan Interest Expense</t>
  </si>
  <si>
    <t>Taxable Income</t>
  </si>
  <si>
    <t>Income Tax Expense</t>
  </si>
  <si>
    <t>Net Income</t>
  </si>
  <si>
    <t>BALANCE SHEET</t>
  </si>
  <si>
    <t xml:space="preserve">ASSETS </t>
  </si>
  <si>
    <t>Current Assets</t>
  </si>
  <si>
    <t>Minimum Cash Balance</t>
  </si>
  <si>
    <t>Extra Cash</t>
  </si>
  <si>
    <t>Accounts Receivable</t>
  </si>
  <si>
    <t xml:space="preserve">Inventory </t>
  </si>
  <si>
    <t>Total Current Assets</t>
  </si>
  <si>
    <t>Fixed Assets</t>
  </si>
  <si>
    <t>Land</t>
  </si>
  <si>
    <t>Buildings</t>
  </si>
  <si>
    <t>Less Accumulated Depreciation</t>
  </si>
  <si>
    <t>Total Fixed Assets</t>
  </si>
  <si>
    <t>Total Assets</t>
  </si>
  <si>
    <t xml:space="preserve">LIABILITIES </t>
  </si>
  <si>
    <t>Current Liabilities</t>
  </si>
  <si>
    <t>Accounts Payable</t>
  </si>
  <si>
    <t>Income Taxes Payable</t>
  </si>
  <si>
    <t>Total Current Liabilities</t>
  </si>
  <si>
    <t>Mortgage Loan</t>
  </si>
  <si>
    <t>Extra Bank Loan</t>
  </si>
  <si>
    <t>Total Long-Term Liabilities</t>
  </si>
  <si>
    <t>Total Liabilities</t>
  </si>
  <si>
    <t>Common Stock</t>
  </si>
  <si>
    <t>Retained Earnings</t>
  </si>
  <si>
    <t>Total Sharholders Equity</t>
  </si>
  <si>
    <t>Total Liabilities and Shareholders Equity</t>
  </si>
  <si>
    <t>DFN</t>
  </si>
  <si>
    <t>Capital Needed</t>
  </si>
  <si>
    <t>Mortgage</t>
  </si>
  <si>
    <t>Stock</t>
  </si>
  <si>
    <t>AMORTIZING LOAN</t>
  </si>
  <si>
    <t>Loan Amount</t>
  </si>
  <si>
    <t>Repeating Extra Payment</t>
  </si>
  <si>
    <t>Interest Rate</t>
  </si>
  <si>
    <t>Total Intest Paid</t>
  </si>
  <si>
    <t>Years</t>
  </si>
  <si>
    <t>RATE</t>
  </si>
  <si>
    <t>monthly</t>
  </si>
  <si>
    <t>NPER</t>
  </si>
  <si>
    <t>months</t>
  </si>
  <si>
    <t>PV</t>
  </si>
  <si>
    <t>FV</t>
  </si>
  <si>
    <t>Payment (PMT)</t>
  </si>
  <si>
    <t>Beginning Balance</t>
  </si>
  <si>
    <t>Payment</t>
  </si>
  <si>
    <t>Interest</t>
  </si>
  <si>
    <t>Principle</t>
  </si>
  <si>
    <t>Extra Payment</t>
  </si>
  <si>
    <t>Ending Balance</t>
  </si>
  <si>
    <t>Potential Companies</t>
  </si>
  <si>
    <t>Company Name</t>
  </si>
  <si>
    <t>Industry</t>
  </si>
  <si>
    <t>For Sale Site</t>
  </si>
  <si>
    <t>Website</t>
  </si>
  <si>
    <t>Pizza Factory</t>
  </si>
  <si>
    <t>Restaurant</t>
  </si>
  <si>
    <t>https://www.bizbuysell.com/Business-Opportunity/35-years-and-going-strong-small-town-business/2130134/</t>
  </si>
  <si>
    <t>https://www.pizzafactory.com/kamiah/</t>
  </si>
  <si>
    <t>Krystal Cafe</t>
  </si>
  <si>
    <t>https://www.bizbuysell.com/Business-Opportunity/thriving-breakfast-and-lunch-restaurant-with-expansion-potential/2259167/</t>
  </si>
  <si>
    <t>https://www.restaurantji.com/id/orofino/krystal-/</t>
  </si>
  <si>
    <t>River Rock Cafe</t>
  </si>
  <si>
    <t>https://www.bizbuysell.com/Business-Opportunity/highly-successful-restaurant-in-riggins-idaho/2041213/</t>
  </si>
  <si>
    <t>https://foursquare.com/v/river-rock-cafe/4c2ea0d5452620a12b461c0f/menu</t>
  </si>
  <si>
    <t>Necio Mexican Kitchen</t>
  </si>
  <si>
    <t>https://www.bizbuysell.com/Business-Opportunity/established-mexican-restaurant-in-prime-location/2279471/</t>
  </si>
  <si>
    <t>https://neciomexicankitchen.com/</t>
  </si>
  <si>
    <t>Tacos Jalisco</t>
  </si>
  <si>
    <t>https://www.bizbuysell.com/Business-Opportunity/turnkey-opportunity-established-mexican-restaurant-in-the-highlands/2263503/</t>
  </si>
  <si>
    <t>https://tacosjalisco.net/</t>
  </si>
  <si>
    <t>Edwards Floral</t>
  </si>
  <si>
    <t>Retail</t>
  </si>
  <si>
    <t>https://www.bizbuysell.com/Business-Opportunity/long-established-and-reputable-turn-key-floral-and-garden-shop/2244086/</t>
  </si>
  <si>
    <t>https://edwardsfloralpreston.com/</t>
  </si>
  <si>
    <t>Cathedral Valley Inn</t>
  </si>
  <si>
    <t>Travel</t>
  </si>
  <si>
    <t>https://www.bizbuysell.com/Business-Opportunity/the-cathedral-valley-inn/2163374/</t>
  </si>
  <si>
    <t>https://www.cathedralvalleyinn.com/</t>
  </si>
  <si>
    <t>Apple Tree Inn</t>
  </si>
  <si>
    <t>https://www.bizbuysell.com/Business-Real-Estate-For-Sale/apple-tree-inn/2126608/</t>
  </si>
  <si>
    <t>https://www.appletreeinnrichfield.top/</t>
  </si>
  <si>
    <t>MP</t>
  </si>
  <si>
    <t>Dodge Peak Lodge</t>
  </si>
  <si>
    <t>https://www.bizbuysell.com/Business-Opportunity/work-and-live-in-paradise/2264353/</t>
  </si>
  <si>
    <t>https://dodgepeak.com/</t>
  </si>
  <si>
    <t>Old West Candy and Antiques</t>
  </si>
  <si>
    <t>https://www.bizbuysell.com/Business-Opportunity/iconic-darby-candy-store-and-antiques/2187314/</t>
  </si>
  <si>
    <t>https://www.oldwestcandy.com/</t>
  </si>
  <si>
    <t>Linda's Bridal Images and Mr. Tux</t>
  </si>
  <si>
    <t>https://www.bizbuysell.com/Business-Opportunity/bridal-and-tux-store-for-sale-helena-mt/2230206/</t>
  </si>
  <si>
    <t>https://bridalimagesmrtux.com/</t>
  </si>
  <si>
    <t>Good Health Market</t>
  </si>
  <si>
    <t>https://www.bizbuysell.com/Business-Opportunity/profitable-health-food-store-in-sheridan-wy-business-for-sale-only/2259796/</t>
  </si>
  <si>
    <t>https://goodhealthmarketsheridan.com/</t>
  </si>
  <si>
    <t>The Curiosity Shoppe</t>
  </si>
  <si>
    <t>https://www.bizbuysell.com/Business-Opportunity/iconic-turn-key-retail-store-for-sale/2175125/</t>
  </si>
  <si>
    <t>https://curiosityshoppewy.com/</t>
  </si>
  <si>
    <t>Sweet Pickles</t>
  </si>
  <si>
    <t>https://www.bizbuysell.com/Business-Asset/Established-Children-s-Boutique/2185585/</t>
  </si>
  <si>
    <t>https://sweetpickleswy.com/</t>
  </si>
  <si>
    <t>Oasis Motel and RV Park</t>
  </si>
  <si>
    <t>https://www.bizbuysell.com/Business-Real-Estate-For-Sale/exceptional-investment-opportunity-oasis-motel-rv-park/2243937/</t>
  </si>
  <si>
    <t>https://www.ommw.net/</t>
  </si>
  <si>
    <t>The Shed</t>
  </si>
  <si>
    <t>https://www.bizbuysell.com/Business-Opportunity/eclectic-southwest-breakfast-and-lunch-restaurant/2178682/</t>
  </si>
  <si>
    <t>https://ompctheshed.com/</t>
  </si>
  <si>
    <t>Forecasting Ratio</t>
  </si>
  <si>
    <t>Rank</t>
  </si>
  <si>
    <t>Web Link</t>
  </si>
  <si>
    <t>Notes</t>
  </si>
  <si>
    <t>COGS as percent of Sales</t>
  </si>
  <si>
    <t>Operating and Net Margins</t>
  </si>
  <si>
    <t>Use "Gross Margin %" and then calculate (COGS as % of Sales) = (100% - Gross Margin %)</t>
  </si>
  <si>
    <t>Average Total Cost per Labor Hour</t>
  </si>
  <si>
    <t>https://www.indeed.com/career/salaries</t>
  </si>
  <si>
    <t>Click on job or industry to see per hour wage</t>
  </si>
  <si>
    <t>21 employees * 6.5 hours per day * 5 days per week * 52 week per year</t>
  </si>
  <si>
    <t>Year 5</t>
  </si>
  <si>
    <t>g28</t>
  </si>
  <si>
    <t>g40</t>
  </si>
  <si>
    <t>g52</t>
  </si>
  <si>
    <t>g64</t>
  </si>
  <si>
    <t>g76</t>
  </si>
  <si>
    <t>WACC</t>
  </si>
  <si>
    <t>Average</t>
  </si>
  <si>
    <t>Proportion</t>
  </si>
  <si>
    <t>Rate</t>
  </si>
  <si>
    <t>Tax Adjusted</t>
  </si>
  <si>
    <t>Weighted</t>
  </si>
  <si>
    <t>CREDIT RATING AND INTEREST RATE</t>
  </si>
  <si>
    <t>EBIT Coverage</t>
  </si>
  <si>
    <t>Credit Rating</t>
  </si>
  <si>
    <t>Spread Above T-Bill</t>
  </si>
  <si>
    <t>T-Bill Return</t>
  </si>
  <si>
    <t>Mortgage Rate</t>
  </si>
  <si>
    <t>Average Tax Rate</t>
  </si>
  <si>
    <t>COST OF EQUITY (CAPM)</t>
  </si>
  <si>
    <t>Beta</t>
  </si>
  <si>
    <t>S&amp;P 500 Return</t>
  </si>
  <si>
    <t>Equity Cost</t>
  </si>
  <si>
    <t>From the latest chart at the Stern / NYU website</t>
  </si>
  <si>
    <t>From the link to the US Treasury site to find a Treasury Bill rate</t>
  </si>
  <si>
    <t>Spread + T-Bill Return</t>
  </si>
  <si>
    <t>From the link for the Stern / NYU website</t>
  </si>
  <si>
    <t>Compute this for the  1-year forecast</t>
  </si>
  <si>
    <t>From Cell D16</t>
  </si>
  <si>
    <t>B2/B</t>
  </si>
  <si>
    <t>From Canvas</t>
  </si>
  <si>
    <t>Forecast</t>
  </si>
  <si>
    <t>Free Cash Flows</t>
  </si>
  <si>
    <t>Cash from Operations</t>
  </si>
  <si>
    <t>EBIT</t>
  </si>
  <si>
    <t>Tax Rate</t>
  </si>
  <si>
    <t>EBIT x (1 - Tax Rate)</t>
  </si>
  <si>
    <t>Depreciation Expense</t>
  </si>
  <si>
    <t>Cash from Operation</t>
  </si>
  <si>
    <t>Changes to Working Capital</t>
  </si>
  <si>
    <t>Inventory</t>
  </si>
  <si>
    <t>Capital Expenditures</t>
  </si>
  <si>
    <t>Free Cash Flows Subtotal</t>
  </si>
  <si>
    <t>Initial Investment</t>
  </si>
  <si>
    <t>Terminal Value</t>
  </si>
  <si>
    <t>Total Free Cash Flows</t>
  </si>
  <si>
    <t>DCF</t>
  </si>
  <si>
    <t>IRR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</si>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</sst>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_);_(* \(#,##0.00\);_(* &quot;-&quot;??.0_);_(@_)"/>
    <numFmt numFmtId="167" formatCode="0.0%"/>
    <numFmt numFmtId="168" formatCode="&quot;$&quot;#,##0"/>
  </numFmts>
  <fonts count="27" x14ac:knownFonts="1">
    <font>
      <sz val="11"/>
      <color rgb="FF000000"/>
      <name val="Calibri"/>
      <scheme val="minor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rgb="FF000000"/>
      <name val="Arial"/>
      <family val="2"/>
    </font>
    <font>
      <b/>
      <u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1155CC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rgb="FF1155CC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5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164" fontId="2" fillId="3" borderId="6" xfId="0" applyNumberFormat="1" applyFont="1" applyFill="1" applyBorder="1"/>
    <xf numFmtId="0" fontId="9" fillId="0" borderId="0" xfId="0" applyFont="1" applyAlignment="1">
      <alignment horizontal="center"/>
    </xf>
    <xf numFmtId="165" fontId="2" fillId="3" borderId="6" xfId="0" applyNumberFormat="1" applyFont="1" applyFill="1" applyBorder="1"/>
    <xf numFmtId="0" fontId="8" fillId="0" borderId="0" xfId="0" applyFont="1" applyAlignment="1">
      <alignment horizontal="right"/>
    </xf>
    <xf numFmtId="0" fontId="10" fillId="3" borderId="7" xfId="0" applyFont="1" applyFill="1" applyBorder="1"/>
    <xf numFmtId="0" fontId="8" fillId="3" borderId="0" xfId="0" applyFont="1" applyFill="1" applyAlignment="1">
      <alignment horizontal="right"/>
    </xf>
    <xf numFmtId="10" fontId="2" fillId="3" borderId="6" xfId="0" applyNumberFormat="1" applyFont="1" applyFill="1" applyBorder="1"/>
    <xf numFmtId="44" fontId="2" fillId="3" borderId="6" xfId="0" applyNumberFormat="1" applyFont="1" applyFill="1" applyBorder="1"/>
    <xf numFmtId="9" fontId="2" fillId="3" borderId="6" xfId="0" applyNumberFormat="1" applyFont="1" applyFill="1" applyBorder="1"/>
    <xf numFmtId="0" fontId="2" fillId="3" borderId="14" xfId="0" applyFont="1" applyFill="1" applyBorder="1"/>
    <xf numFmtId="166" fontId="2" fillId="3" borderId="6" xfId="0" applyNumberFormat="1" applyFont="1" applyFill="1" applyBorder="1"/>
    <xf numFmtId="0" fontId="2" fillId="3" borderId="15" xfId="0" applyFont="1" applyFill="1" applyBorder="1"/>
    <xf numFmtId="0" fontId="2" fillId="3" borderId="6" xfId="0" applyFont="1" applyFill="1" applyBorder="1"/>
    <xf numFmtId="0" fontId="2" fillId="3" borderId="0" xfId="0" applyFont="1" applyFill="1"/>
    <xf numFmtId="9" fontId="2" fillId="3" borderId="0" xfId="0" applyNumberFormat="1" applyFont="1" applyFill="1"/>
    <xf numFmtId="164" fontId="2" fillId="0" borderId="0" xfId="0" applyNumberFormat="1" applyFont="1"/>
    <xf numFmtId="0" fontId="13" fillId="0" borderId="0" xfId="0" applyFont="1"/>
    <xf numFmtId="0" fontId="14" fillId="0" borderId="0" xfId="0" applyFont="1"/>
    <xf numFmtId="0" fontId="14" fillId="0" borderId="16" xfId="0" applyFont="1" applyBorder="1"/>
    <xf numFmtId="0" fontId="14" fillId="0" borderId="17" xfId="0" applyFont="1" applyBorder="1"/>
    <xf numFmtId="164" fontId="8" fillId="0" borderId="18" xfId="0" applyNumberFormat="1" applyFont="1" applyBorder="1"/>
    <xf numFmtId="0" fontId="14" fillId="0" borderId="2" xfId="0" applyFont="1" applyBorder="1"/>
    <xf numFmtId="0" fontId="14" fillId="0" borderId="4" xfId="0" applyFont="1" applyBorder="1"/>
    <xf numFmtId="44" fontId="8" fillId="0" borderId="6" xfId="0" applyNumberFormat="1" applyFont="1" applyBorder="1"/>
    <xf numFmtId="0" fontId="14" fillId="0" borderId="19" xfId="0" applyFont="1" applyBorder="1"/>
    <xf numFmtId="0" fontId="14" fillId="0" borderId="21" xfId="0" applyFont="1" applyBorder="1"/>
    <xf numFmtId="0" fontId="14" fillId="0" borderId="22" xfId="0" applyFont="1" applyBorder="1"/>
    <xf numFmtId="0" fontId="14" fillId="0" borderId="23" xfId="0" applyFont="1" applyBorder="1"/>
    <xf numFmtId="10" fontId="8" fillId="0" borderId="18" xfId="0" applyNumberFormat="1" applyFont="1" applyBorder="1"/>
    <xf numFmtId="0" fontId="14" fillId="0" borderId="20" xfId="0" applyFont="1" applyBorder="1"/>
    <xf numFmtId="44" fontId="14" fillId="0" borderId="20" xfId="0" applyNumberFormat="1" applyFont="1" applyBorder="1"/>
    <xf numFmtId="44" fontId="8" fillId="0" borderId="23" xfId="0" applyNumberFormat="1" applyFont="1" applyBorder="1"/>
    <xf numFmtId="44" fontId="8" fillId="0" borderId="26" xfId="0" applyNumberFormat="1" applyFont="1" applyBorder="1"/>
    <xf numFmtId="0" fontId="13" fillId="0" borderId="27" xfId="0" applyFont="1" applyBorder="1"/>
    <xf numFmtId="0" fontId="13" fillId="0" borderId="28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4" fontId="14" fillId="0" borderId="32" xfId="0" applyNumberFormat="1" applyFont="1" applyBorder="1"/>
    <xf numFmtId="0" fontId="14" fillId="0" borderId="33" xfId="0" applyFont="1" applyBorder="1"/>
    <xf numFmtId="44" fontId="14" fillId="0" borderId="6" xfId="0" applyNumberFormat="1" applyFont="1" applyBorder="1"/>
    <xf numFmtId="0" fontId="14" fillId="5" borderId="33" xfId="0" applyFont="1" applyFill="1" applyBorder="1"/>
    <xf numFmtId="44" fontId="14" fillId="5" borderId="6" xfId="0" applyNumberFormat="1" applyFont="1" applyFill="1" applyBorder="1"/>
    <xf numFmtId="44" fontId="8" fillId="5" borderId="6" xfId="0" applyNumberFormat="1" applyFont="1" applyFill="1" applyBorder="1"/>
    <xf numFmtId="44" fontId="14" fillId="5" borderId="20" xfId="0" applyNumberFormat="1" applyFont="1" applyFill="1" applyBorder="1"/>
    <xf numFmtId="0" fontId="14" fillId="0" borderId="34" xfId="0" applyFont="1" applyBorder="1"/>
    <xf numFmtId="44" fontId="14" fillId="0" borderId="35" xfId="0" applyNumberFormat="1" applyFont="1" applyBorder="1"/>
    <xf numFmtId="44" fontId="8" fillId="0" borderId="35" xfId="0" applyNumberFormat="1" applyFont="1" applyBorder="1"/>
    <xf numFmtId="44" fontId="14" fillId="0" borderId="23" xfId="0" applyNumberFormat="1" applyFont="1" applyBorder="1"/>
    <xf numFmtId="44" fontId="14" fillId="0" borderId="0" xfId="0" applyNumberFormat="1" applyFont="1"/>
    <xf numFmtId="44" fontId="8" fillId="0" borderId="0" xfId="0" applyNumberFormat="1" applyFont="1"/>
    <xf numFmtId="0" fontId="15" fillId="0" borderId="0" xfId="0" applyFont="1"/>
    <xf numFmtId="0" fontId="15" fillId="0" borderId="30" xfId="0" applyFont="1" applyBorder="1" applyAlignment="1">
      <alignment horizontal="center"/>
    </xf>
    <xf numFmtId="0" fontId="16" fillId="0" borderId="0" xfId="0" applyFont="1"/>
    <xf numFmtId="0" fontId="17" fillId="6" borderId="30" xfId="0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168" fontId="18" fillId="0" borderId="0" xfId="0" applyNumberFormat="1" applyFont="1"/>
    <xf numFmtId="0" fontId="18" fillId="0" borderId="0" xfId="0" applyFont="1" applyAlignment="1">
      <alignment horizontal="right"/>
    </xf>
    <xf numFmtId="0" fontId="19" fillId="0" borderId="0" xfId="0" applyFont="1"/>
    <xf numFmtId="0" fontId="18" fillId="0" borderId="0" xfId="0" applyFont="1"/>
    <xf numFmtId="0" fontId="3" fillId="0" borderId="5" xfId="0" applyFont="1" applyBorder="1" applyAlignment="1">
      <alignment horizontal="center"/>
    </xf>
    <xf numFmtId="9" fontId="8" fillId="0" borderId="0" xfId="2" applyFont="1" applyAlignment="1">
      <alignment horizontal="right"/>
    </xf>
    <xf numFmtId="9" fontId="8" fillId="0" borderId="0" xfId="2" applyFont="1"/>
    <xf numFmtId="9" fontId="0" fillId="0" borderId="0" xfId="2" applyFont="1"/>
    <xf numFmtId="167" fontId="21" fillId="0" borderId="0" xfId="2" applyNumberFormat="1" applyFont="1" applyAlignment="1">
      <alignment horizontal="right"/>
    </xf>
    <xf numFmtId="167" fontId="8" fillId="0" borderId="0" xfId="2" applyNumberFormat="1" applyFont="1" applyAlignment="1">
      <alignment horizontal="right"/>
    </xf>
    <xf numFmtId="44" fontId="8" fillId="4" borderId="0" xfId="0" applyNumberFormat="1" applyFont="1" applyFill="1" applyAlignment="1">
      <alignment horizontal="right"/>
    </xf>
    <xf numFmtId="43" fontId="8" fillId="4" borderId="0" xfId="1" applyFont="1" applyFill="1" applyAlignment="1">
      <alignment horizontal="right"/>
    </xf>
    <xf numFmtId="165" fontId="8" fillId="4" borderId="0" xfId="1" applyNumberFormat="1" applyFont="1" applyFill="1" applyAlignment="1">
      <alignment horizontal="right"/>
    </xf>
    <xf numFmtId="9" fontId="8" fillId="4" borderId="0" xfId="2" applyFont="1" applyFill="1" applyAlignment="1">
      <alignment horizontal="right"/>
    </xf>
    <xf numFmtId="10" fontId="8" fillId="4" borderId="0" xfId="2" applyNumberFormat="1" applyFont="1" applyFill="1" applyAlignment="1">
      <alignment horizontal="right"/>
    </xf>
    <xf numFmtId="0" fontId="5" fillId="8" borderId="0" xfId="0" applyFont="1" applyFill="1"/>
    <xf numFmtId="0" fontId="2" fillId="8" borderId="0" xfId="0" applyFont="1" applyFill="1"/>
    <xf numFmtId="164" fontId="2" fillId="8" borderId="0" xfId="0" applyNumberFormat="1" applyFont="1" applyFill="1"/>
    <xf numFmtId="0" fontId="8" fillId="7" borderId="0" xfId="0" applyFont="1" applyFill="1" applyAlignment="1">
      <alignment horizontal="right"/>
    </xf>
    <xf numFmtId="10" fontId="2" fillId="8" borderId="0" xfId="2" applyNumberFormat="1" applyFont="1" applyFill="1" applyBorder="1"/>
    <xf numFmtId="0" fontId="12" fillId="8" borderId="0" xfId="0" applyFont="1" applyFill="1"/>
    <xf numFmtId="0" fontId="21" fillId="0" borderId="0" xfId="0" applyFont="1" applyAlignment="1">
      <alignment horizontal="right"/>
    </xf>
    <xf numFmtId="164" fontId="2" fillId="8" borderId="36" xfId="0" applyNumberFormat="1" applyFont="1" applyFill="1" applyBorder="1"/>
    <xf numFmtId="164" fontId="2" fillId="8" borderId="37" xfId="0" applyNumberFormat="1" applyFont="1" applyFill="1" applyBorder="1"/>
    <xf numFmtId="0" fontId="8" fillId="7" borderId="36" xfId="0" applyFont="1" applyFill="1" applyBorder="1" applyAlignment="1">
      <alignment horizontal="right"/>
    </xf>
    <xf numFmtId="44" fontId="8" fillId="7" borderId="36" xfId="0" applyNumberFormat="1" applyFont="1" applyFill="1" applyBorder="1" applyAlignment="1">
      <alignment horizontal="right"/>
    </xf>
    <xf numFmtId="164" fontId="8" fillId="7" borderId="36" xfId="0" applyNumberFormat="1" applyFont="1" applyFill="1" applyBorder="1" applyAlignment="1">
      <alignment horizontal="right"/>
    </xf>
    <xf numFmtId="0" fontId="2" fillId="8" borderId="36" xfId="0" applyFont="1" applyFill="1" applyBorder="1"/>
    <xf numFmtId="167" fontId="2" fillId="8" borderId="36" xfId="0" applyNumberFormat="1" applyFont="1" applyFill="1" applyBorder="1"/>
    <xf numFmtId="44" fontId="0" fillId="0" borderId="0" xfId="0" applyNumberFormat="1"/>
    <xf numFmtId="10" fontId="14" fillId="0" borderId="20" xfId="0" applyNumberFormat="1" applyFont="1" applyBorder="1"/>
    <xf numFmtId="9" fontId="26" fillId="0" borderId="0" xfId="2" applyFont="1"/>
    <xf numFmtId="164" fontId="2" fillId="0" borderId="0" xfId="3" applyNumberFormat="1" applyFont="1"/>
    <xf numFmtId="0" fontId="2" fillId="9" borderId="0" xfId="0" applyFont="1" applyFill="1"/>
    <xf numFmtId="0" fontId="23" fillId="9" borderId="0" xfId="4" applyFont="1" applyFill="1"/>
    <xf numFmtId="0" fontId="24" fillId="9" borderId="0" xfId="4" applyFont="1" applyFill="1"/>
    <xf numFmtId="43" fontId="24" fillId="9" borderId="36" xfId="6" applyFont="1" applyFill="1" applyBorder="1" applyAlignment="1"/>
    <xf numFmtId="0" fontId="24" fillId="9" borderId="36" xfId="4" applyFont="1" applyFill="1" applyBorder="1" applyAlignment="1">
      <alignment horizontal="right"/>
    </xf>
    <xf numFmtId="10" fontId="24" fillId="9" borderId="36" xfId="4" applyNumberFormat="1" applyFont="1" applyFill="1" applyBorder="1"/>
    <xf numFmtId="10" fontId="24" fillId="9" borderId="0" xfId="4" applyNumberFormat="1" applyFont="1" applyFill="1"/>
    <xf numFmtId="10" fontId="24" fillId="9" borderId="36" xfId="5" applyNumberFormat="1" applyFont="1" applyFill="1" applyBorder="1" applyAlignment="1"/>
    <xf numFmtId="0" fontId="25" fillId="9" borderId="0" xfId="4" applyFont="1" applyFill="1" applyAlignment="1">
      <alignment horizontal="center"/>
    </xf>
    <xf numFmtId="164" fontId="24" fillId="9" borderId="36" xfId="4" applyNumberFormat="1" applyFont="1" applyFill="1" applyBorder="1"/>
    <xf numFmtId="164" fontId="24" fillId="9" borderId="0" xfId="4" applyNumberFormat="1" applyFont="1" applyFill="1"/>
    <xf numFmtId="10" fontId="24" fillId="9" borderId="0" xfId="5" applyNumberFormat="1" applyFont="1" applyFill="1" applyAlignment="1"/>
    <xf numFmtId="164" fontId="24" fillId="9" borderId="0" xfId="5" applyNumberFormat="1" applyFont="1" applyFill="1" applyAlignment="1"/>
    <xf numFmtId="10" fontId="23" fillId="9" borderId="36" xfId="5" applyNumberFormat="1" applyFont="1" applyFill="1" applyBorder="1" applyAlignment="1"/>
    <xf numFmtId="0" fontId="0" fillId="9" borderId="0" xfId="0" applyFill="1"/>
    <xf numFmtId="0" fontId="14" fillId="10" borderId="33" xfId="0" applyFont="1" applyFill="1" applyBorder="1"/>
    <xf numFmtId="44" fontId="14" fillId="10" borderId="6" xfId="0" applyNumberFormat="1" applyFont="1" applyFill="1" applyBorder="1"/>
    <xf numFmtId="44" fontId="8" fillId="10" borderId="6" xfId="0" applyNumberFormat="1" applyFont="1" applyFill="1" applyBorder="1"/>
    <xf numFmtId="44" fontId="14" fillId="10" borderId="20" xfId="0" applyNumberFormat="1" applyFont="1" applyFill="1" applyBorder="1"/>
    <xf numFmtId="0" fontId="14" fillId="9" borderId="33" xfId="0" applyFont="1" applyFill="1" applyBorder="1"/>
    <xf numFmtId="44" fontId="14" fillId="9" borderId="6" xfId="0" applyNumberFormat="1" applyFont="1" applyFill="1" applyBorder="1"/>
    <xf numFmtId="44" fontId="8" fillId="9" borderId="6" xfId="0" applyNumberFormat="1" applyFont="1" applyFill="1" applyBorder="1"/>
    <xf numFmtId="44" fontId="14" fillId="9" borderId="20" xfId="0" applyNumberFormat="1" applyFont="1" applyFill="1" applyBorder="1"/>
    <xf numFmtId="0" fontId="14" fillId="11" borderId="33" xfId="0" applyFont="1" applyFill="1" applyBorder="1"/>
    <xf numFmtId="44" fontId="14" fillId="11" borderId="6" xfId="0" applyNumberFormat="1" applyFont="1" applyFill="1" applyBorder="1"/>
    <xf numFmtId="44" fontId="8" fillId="11" borderId="6" xfId="0" applyNumberFormat="1" applyFont="1" applyFill="1" applyBorder="1"/>
    <xf numFmtId="44" fontId="14" fillId="11" borderId="20" xfId="0" applyNumberFormat="1" applyFont="1" applyFill="1" applyBorder="1"/>
    <xf numFmtId="0" fontId="14" fillId="12" borderId="33" xfId="0" applyFont="1" applyFill="1" applyBorder="1"/>
    <xf numFmtId="44" fontId="14" fillId="12" borderId="6" xfId="0" applyNumberFormat="1" applyFont="1" applyFill="1" applyBorder="1"/>
    <xf numFmtId="44" fontId="8" fillId="12" borderId="6" xfId="0" applyNumberFormat="1" applyFont="1" applyFill="1" applyBorder="1"/>
    <xf numFmtId="44" fontId="14" fillId="12" borderId="20" xfId="0" applyNumberFormat="1" applyFont="1" applyFill="1" applyBorder="1"/>
    <xf numFmtId="0" fontId="14" fillId="13" borderId="33" xfId="0" applyFont="1" applyFill="1" applyBorder="1"/>
    <xf numFmtId="44" fontId="14" fillId="13" borderId="6" xfId="0" applyNumberFormat="1" applyFont="1" applyFill="1" applyBorder="1"/>
    <xf numFmtId="44" fontId="8" fillId="13" borderId="6" xfId="0" applyNumberFormat="1" applyFont="1" applyFill="1" applyBorder="1"/>
    <xf numFmtId="44" fontId="14" fillId="13" borderId="20" xfId="0" applyNumberFormat="1" applyFont="1" applyFill="1" applyBorder="1"/>
    <xf numFmtId="0" fontId="14" fillId="14" borderId="33" xfId="0" applyFont="1" applyFill="1" applyBorder="1"/>
    <xf numFmtId="44" fontId="14" fillId="14" borderId="6" xfId="0" applyNumberFormat="1" applyFont="1" applyFill="1" applyBorder="1"/>
    <xf numFmtId="44" fontId="8" fillId="14" borderId="6" xfId="0" applyNumberFormat="1" applyFont="1" applyFill="1" applyBorder="1"/>
    <xf numFmtId="44" fontId="14" fillId="14" borderId="20" xfId="0" applyNumberFormat="1" applyFont="1" applyFill="1" applyBorder="1"/>
    <xf numFmtId="165" fontId="2" fillId="15" borderId="6" xfId="0" applyNumberFormat="1" applyFont="1" applyFill="1" applyBorder="1"/>
    <xf numFmtId="167" fontId="8" fillId="16" borderId="0" xfId="2" applyNumberFormat="1" applyFont="1" applyFill="1" applyAlignment="1">
      <alignment horizontal="right"/>
    </xf>
    <xf numFmtId="10" fontId="2" fillId="15" borderId="6" xfId="0" applyNumberFormat="1" applyFont="1" applyFill="1" applyBorder="1"/>
    <xf numFmtId="164" fontId="8" fillId="7" borderId="36" xfId="3" applyNumberFormat="1" applyFont="1" applyFill="1" applyBorder="1" applyAlignment="1">
      <alignment horizontal="right"/>
    </xf>
    <xf numFmtId="0" fontId="2" fillId="8" borderId="36" xfId="0" applyFont="1" applyFill="1" applyBorder="1" applyAlignment="1">
      <alignment horizontal="left"/>
    </xf>
    <xf numFmtId="0" fontId="6" fillId="8" borderId="36" xfId="0" applyFont="1" applyFill="1" applyBorder="1"/>
    <xf numFmtId="0" fontId="2" fillId="8" borderId="37" xfId="0" applyFont="1" applyFill="1" applyBorder="1" applyAlignment="1">
      <alignment horizontal="left"/>
    </xf>
    <xf numFmtId="0" fontId="6" fillId="8" borderId="37" xfId="0" applyFont="1" applyFill="1" applyBorder="1"/>
    <xf numFmtId="0" fontId="2" fillId="2" borderId="2" xfId="0" applyFont="1" applyFill="1" applyBorder="1" applyAlignment="1">
      <alignment horizontal="left"/>
    </xf>
    <xf numFmtId="0" fontId="6" fillId="0" borderId="3" xfId="0" applyFont="1" applyBorder="1"/>
    <xf numFmtId="0" fontId="6" fillId="0" borderId="4" xfId="0" applyFont="1" applyBorder="1"/>
    <xf numFmtId="0" fontId="5" fillId="8" borderId="0" xfId="0" applyFont="1" applyFill="1" applyAlignment="1">
      <alignment horizontal="left"/>
    </xf>
    <xf numFmtId="0" fontId="0" fillId="8" borderId="0" xfId="0" applyFill="1"/>
    <xf numFmtId="0" fontId="2" fillId="3" borderId="10" xfId="0" applyFont="1" applyFill="1" applyBorder="1" applyAlignment="1">
      <alignment horizontal="center"/>
    </xf>
    <xf numFmtId="0" fontId="6" fillId="0" borderId="11" xfId="0" applyFont="1" applyBorder="1"/>
    <xf numFmtId="0" fontId="6" fillId="0" borderId="12" xfId="0" applyFont="1" applyBorder="1"/>
    <xf numFmtId="0" fontId="1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6" fillId="0" borderId="9" xfId="0" applyFont="1" applyBorder="1"/>
    <xf numFmtId="0" fontId="10" fillId="3" borderId="10" xfId="0" applyFont="1" applyFill="1" applyBorder="1" applyAlignment="1">
      <alignment horizontal="center"/>
    </xf>
    <xf numFmtId="0" fontId="6" fillId="0" borderId="13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5" fillId="2" borderId="2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6" fillId="0" borderId="30" xfId="0" applyFont="1" applyBorder="1"/>
    <xf numFmtId="0" fontId="6" fillId="0" borderId="31" xfId="0" applyFont="1" applyBorder="1"/>
    <xf numFmtId="0" fontId="14" fillId="0" borderId="16" xfId="0" applyFont="1" applyBorder="1" applyAlignment="1">
      <alignment horizontal="left"/>
    </xf>
    <xf numFmtId="0" fontId="6" fillId="0" borderId="17" xfId="0" applyFont="1" applyBorder="1"/>
    <xf numFmtId="0" fontId="14" fillId="0" borderId="19" xfId="0" applyFont="1" applyBorder="1" applyAlignment="1">
      <alignment horizontal="left"/>
    </xf>
    <xf numFmtId="0" fontId="14" fillId="0" borderId="21" xfId="0" applyFont="1" applyBorder="1" applyAlignment="1">
      <alignment horizontal="left"/>
    </xf>
    <xf numFmtId="0" fontId="6" fillId="0" borderId="22" xfId="0" applyFont="1" applyBorder="1"/>
    <xf numFmtId="0" fontId="14" fillId="0" borderId="24" xfId="0" applyFont="1" applyBorder="1" applyAlignment="1">
      <alignment horizontal="left"/>
    </xf>
    <xf numFmtId="0" fontId="6" fillId="0" borderId="25" xfId="0" applyFont="1" applyBorder="1"/>
    <xf numFmtId="0" fontId="2" fillId="13" borderId="0" xfId="0" applyFont="1" applyFill="1"/>
    <xf numFmtId="0" fontId="5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164" fontId="2" fillId="13" borderId="0" xfId="0" applyNumberFormat="1" applyFont="1" applyFill="1"/>
    <xf numFmtId="10" fontId="2" fillId="13" borderId="0" xfId="0" applyNumberFormat="1" applyFont="1" applyFill="1"/>
    <xf numFmtId="164" fontId="2" fillId="13" borderId="38" xfId="0" applyNumberFormat="1" applyFont="1" applyFill="1" applyBorder="1"/>
    <xf numFmtId="0" fontId="5" fillId="13" borderId="0" xfId="0" applyFont="1" applyFill="1"/>
    <xf numFmtId="164" fontId="2" fillId="13" borderId="39" xfId="0" applyNumberFormat="1" applyFont="1" applyFill="1" applyBorder="1"/>
    <xf numFmtId="164" fontId="2" fillId="13" borderId="40" xfId="0" applyNumberFormat="1" applyFont="1" applyFill="1" applyBorder="1"/>
    <xf numFmtId="164" fontId="2" fillId="13" borderId="41" xfId="0" applyNumberFormat="1" applyFont="1" applyFill="1" applyBorder="1"/>
    <xf numFmtId="164" fontId="2" fillId="13" borderId="42" xfId="0" applyNumberFormat="1" applyFont="1" applyFill="1" applyBorder="1"/>
    <xf numFmtId="164" fontId="2" fillId="13" borderId="36" xfId="0" applyNumberFormat="1" applyFont="1" applyFill="1" applyBorder="1"/>
    <xf numFmtId="0" fontId="2" fillId="13" borderId="36" xfId="0" applyFont="1" applyFill="1" applyBorder="1"/>
    <xf numFmtId="10" fontId="2" fillId="13" borderId="36" xfId="0" applyNumberFormat="1" applyFont="1" applyFill="1" applyBorder="1"/>
  </cellXfs>
  <cellStyles count="7">
    <cellStyle name="Comma" xfId="1" builtinId="3"/>
    <cellStyle name="Comma 3" xfId="6" xr:uid="{CD7D997F-0933-4041-9125-37B2938ACF5A}"/>
    <cellStyle name="Currency" xfId="3" builtinId="4"/>
    <cellStyle name="Normal" xfId="0" builtinId="0"/>
    <cellStyle name="Normal 3" xfId="4" xr:uid="{1EF9997C-D1B9-4AF5-8101-6729B9A908FD}"/>
    <cellStyle name="Percent" xfId="2" builtinId="5"/>
    <cellStyle name="Percent 3" xfId="5" xr:uid="{A8E1D8FD-02DD-4DB5-8812-BAFD622A3C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eciomexicankitchen.com/" TargetMode="External"/><Relationship Id="rId13" Type="http://schemas.openxmlformats.org/officeDocument/2006/relationships/hyperlink" Target="https://www.bizbuysell.com/Business-Opportunity/the-cathedral-valley-inn/2163374/" TargetMode="External"/><Relationship Id="rId18" Type="http://schemas.openxmlformats.org/officeDocument/2006/relationships/hyperlink" Target="https://dodgepeak.com/" TargetMode="External"/><Relationship Id="rId26" Type="http://schemas.openxmlformats.org/officeDocument/2006/relationships/hyperlink" Target="https://curiosityshoppewy.com/" TargetMode="External"/><Relationship Id="rId3" Type="http://schemas.openxmlformats.org/officeDocument/2006/relationships/hyperlink" Target="https://www.bizbuysell.com/Business-Opportunity/thriving-breakfast-and-lunch-restaurant-with-expansion-potential/2259167/" TargetMode="External"/><Relationship Id="rId21" Type="http://schemas.openxmlformats.org/officeDocument/2006/relationships/hyperlink" Target="https://www.bizbuysell.com/Business-Opportunity/bridal-and-tux-store-for-sale-helena-mt/2230206/" TargetMode="External"/><Relationship Id="rId7" Type="http://schemas.openxmlformats.org/officeDocument/2006/relationships/hyperlink" Target="https://www.bizbuysell.com/Business-Opportunity/established-mexican-restaurant-in-prime-location/2279471/" TargetMode="External"/><Relationship Id="rId12" Type="http://schemas.openxmlformats.org/officeDocument/2006/relationships/hyperlink" Target="https://edwardsfloralpreston.com/" TargetMode="External"/><Relationship Id="rId17" Type="http://schemas.openxmlformats.org/officeDocument/2006/relationships/hyperlink" Target="https://www.bizbuysell.com/Business-Opportunity/work-and-live-in-paradise/2264353/" TargetMode="External"/><Relationship Id="rId25" Type="http://schemas.openxmlformats.org/officeDocument/2006/relationships/hyperlink" Target="https://www.bizbuysell.com/Business-Opportunity/iconic-turn-key-retail-store-for-sale/2175125/" TargetMode="External"/><Relationship Id="rId2" Type="http://schemas.openxmlformats.org/officeDocument/2006/relationships/hyperlink" Target="https://www.pizzafactory.com/kamiah/" TargetMode="External"/><Relationship Id="rId16" Type="http://schemas.openxmlformats.org/officeDocument/2006/relationships/hyperlink" Target="https://www.appletreeinnrichfield.top/" TargetMode="External"/><Relationship Id="rId20" Type="http://schemas.openxmlformats.org/officeDocument/2006/relationships/hyperlink" Target="https://www.oldwestcandy.com/" TargetMode="External"/><Relationship Id="rId29" Type="http://schemas.openxmlformats.org/officeDocument/2006/relationships/hyperlink" Target="https://www.bizbuysell.com/Business-Real-Estate-For-Sale/exceptional-investment-opportunity-oasis-motel-rv-park/2243937/" TargetMode="External"/><Relationship Id="rId1" Type="http://schemas.openxmlformats.org/officeDocument/2006/relationships/hyperlink" Target="https://www.bizbuysell.com/Business-Opportunity/35-years-and-going-strong-small-town-business/2130134/" TargetMode="External"/><Relationship Id="rId6" Type="http://schemas.openxmlformats.org/officeDocument/2006/relationships/hyperlink" Target="https://foursquare.com/v/river-rock-cafe/4c2ea0d5452620a12b461c0f/menu" TargetMode="External"/><Relationship Id="rId11" Type="http://schemas.openxmlformats.org/officeDocument/2006/relationships/hyperlink" Target="https://www.bizbuysell.com/Business-Opportunity/long-established-and-reputable-turn-key-floral-and-garden-shop/2244086/" TargetMode="External"/><Relationship Id="rId24" Type="http://schemas.openxmlformats.org/officeDocument/2006/relationships/hyperlink" Target="https://goodhealthmarketsheridan.com/" TargetMode="External"/><Relationship Id="rId32" Type="http://schemas.openxmlformats.org/officeDocument/2006/relationships/hyperlink" Target="https://ompctheshed.com/" TargetMode="External"/><Relationship Id="rId5" Type="http://schemas.openxmlformats.org/officeDocument/2006/relationships/hyperlink" Target="https://www.bizbuysell.com/Business-Opportunity/highly-successful-restaurant-in-riggins-idaho/2041213/" TargetMode="External"/><Relationship Id="rId15" Type="http://schemas.openxmlformats.org/officeDocument/2006/relationships/hyperlink" Target="https://www.bizbuysell.com/Business-Real-Estate-For-Sale/apple-tree-inn/2126608/" TargetMode="External"/><Relationship Id="rId23" Type="http://schemas.openxmlformats.org/officeDocument/2006/relationships/hyperlink" Target="https://www.bizbuysell.com/Business-Opportunity/profitable-health-food-store-in-sheridan-wy-business-for-sale-only/2259796/" TargetMode="External"/><Relationship Id="rId28" Type="http://schemas.openxmlformats.org/officeDocument/2006/relationships/hyperlink" Target="https://sweetpickleswy.com/" TargetMode="External"/><Relationship Id="rId10" Type="http://schemas.openxmlformats.org/officeDocument/2006/relationships/hyperlink" Target="https://tacosjalisco.net/" TargetMode="External"/><Relationship Id="rId19" Type="http://schemas.openxmlformats.org/officeDocument/2006/relationships/hyperlink" Target="https://www.bizbuysell.com/Business-Opportunity/iconic-darby-candy-store-and-antiques/2187314/" TargetMode="External"/><Relationship Id="rId31" Type="http://schemas.openxmlformats.org/officeDocument/2006/relationships/hyperlink" Target="https://www.bizbuysell.com/Business-Opportunity/eclectic-southwest-breakfast-and-lunch-restaurant/2178682/" TargetMode="External"/><Relationship Id="rId4" Type="http://schemas.openxmlformats.org/officeDocument/2006/relationships/hyperlink" Target="https://www.restaurantji.com/id/orofino/krystal-/" TargetMode="External"/><Relationship Id="rId9" Type="http://schemas.openxmlformats.org/officeDocument/2006/relationships/hyperlink" Target="https://www.bizbuysell.com/Business-Opportunity/turnkey-opportunity-established-mexican-restaurant-in-the-highlands/2263503/" TargetMode="External"/><Relationship Id="rId14" Type="http://schemas.openxmlformats.org/officeDocument/2006/relationships/hyperlink" Target="https://www.cathedralvalleyinn.com/" TargetMode="External"/><Relationship Id="rId22" Type="http://schemas.openxmlformats.org/officeDocument/2006/relationships/hyperlink" Target="https://bridalimagesmrtux.com/" TargetMode="External"/><Relationship Id="rId27" Type="http://schemas.openxmlformats.org/officeDocument/2006/relationships/hyperlink" Target="https://www.bizbuysell.com/Business-Asset/Established-Children-s-Boutique/2185585/" TargetMode="External"/><Relationship Id="rId30" Type="http://schemas.openxmlformats.org/officeDocument/2006/relationships/hyperlink" Target="https://www.ommw.ne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deed.com/career/salaries" TargetMode="External"/><Relationship Id="rId1" Type="http://schemas.openxmlformats.org/officeDocument/2006/relationships/hyperlink" Target="http://pages.stern.nyu.edu/~adamodar/New_Home_Page/datafile/marg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showGridLines="0" tabSelected="1" workbookViewId="0">
      <pane ySplit="2" topLeftCell="A3" activePane="bottomLeft" state="frozen"/>
      <selection pane="bottomLeft" activeCell="C134" sqref="C134"/>
    </sheetView>
  </sheetViews>
  <sheetFormatPr defaultColWidth="14.42578125" defaultRowHeight="15" customHeight="1" x14ac:dyDescent="0.25"/>
  <cols>
    <col min="1" max="1" width="3.7109375" customWidth="1"/>
    <col min="2" max="2" width="3.85546875" customWidth="1"/>
    <col min="3" max="3" width="55.85546875" customWidth="1"/>
    <col min="4" max="4" width="14.7109375" customWidth="1"/>
    <col min="5" max="9" width="15.140625" customWidth="1"/>
    <col min="10" max="10" width="30" customWidth="1"/>
    <col min="11" max="11" width="23.85546875" customWidth="1"/>
    <col min="12" max="14" width="15.140625" customWidth="1"/>
    <col min="15" max="15" width="19.85546875" customWidth="1"/>
    <col min="16" max="28" width="15.140625" customWidth="1"/>
  </cols>
  <sheetData>
    <row r="1" spans="1:28" ht="23.25" customHeight="1" x14ac:dyDescent="0.35">
      <c r="A1" s="154" t="s">
        <v>0</v>
      </c>
      <c r="B1" s="155"/>
      <c r="C1" s="155"/>
      <c r="D1" s="15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.75" customHeight="1" x14ac:dyDescent="0.25">
      <c r="A2" s="1"/>
      <c r="B2" s="1"/>
      <c r="C2" s="1"/>
      <c r="D2" s="2" t="s">
        <v>1</v>
      </c>
      <c r="E2" s="2" t="s">
        <v>2</v>
      </c>
      <c r="F2" s="2" t="s">
        <v>3</v>
      </c>
      <c r="G2" s="2" t="s">
        <v>4</v>
      </c>
      <c r="H2" s="2" t="s">
        <v>181</v>
      </c>
      <c r="I2" s="3" t="s">
        <v>5</v>
      </c>
      <c r="J2" s="65" t="s">
        <v>173</v>
      </c>
      <c r="K2" s="3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3.5" customHeight="1" x14ac:dyDescent="0.25">
      <c r="A3" s="156" t="s">
        <v>7</v>
      </c>
      <c r="B3" s="142"/>
      <c r="C3" s="143"/>
      <c r="D3" s="4"/>
      <c r="E3" s="5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3.5" customHeight="1" x14ac:dyDescent="0.25">
      <c r="A4" s="141" t="s">
        <v>8</v>
      </c>
      <c r="B4" s="142"/>
      <c r="C4" s="143"/>
      <c r="D4" s="7">
        <v>15</v>
      </c>
      <c r="E4" s="71">
        <f>D4*(1+$I4)</f>
        <v>15.524999999999999</v>
      </c>
      <c r="F4" s="71">
        <f t="shared" ref="F4:H4" si="0">E4*(1+$I4)</f>
        <v>16.068374999999996</v>
      </c>
      <c r="G4" s="71">
        <f t="shared" si="0"/>
        <v>16.630768124999996</v>
      </c>
      <c r="H4" s="71">
        <f t="shared" si="0"/>
        <v>17.212845009374995</v>
      </c>
      <c r="I4" s="69">
        <v>3.5000000000000003E-2</v>
      </c>
      <c r="J4" s="8"/>
      <c r="K4" s="1" t="s">
        <v>9</v>
      </c>
      <c r="L4" s="1"/>
      <c r="M4" s="1"/>
      <c r="N4" s="1"/>
      <c r="O4" s="1"/>
      <c r="P4" s="1"/>
      <c r="Q4" s="1"/>
      <c r="R4" s="1"/>
      <c r="S4" s="1"/>
      <c r="AA4" s="1"/>
      <c r="AB4" s="1"/>
    </row>
    <row r="5" spans="1:28" ht="13.5" customHeight="1" x14ac:dyDescent="0.25">
      <c r="A5" s="141" t="s">
        <v>10</v>
      </c>
      <c r="B5" s="142"/>
      <c r="C5" s="143"/>
      <c r="D5" s="133">
        <v>100000</v>
      </c>
      <c r="E5" s="73">
        <f t="shared" ref="E5:H5" si="1">D5*(1+$I5)</f>
        <v>114999.99999999999</v>
      </c>
      <c r="F5" s="73">
        <f t="shared" si="1"/>
        <v>132249.99999999997</v>
      </c>
      <c r="G5" s="73">
        <f t="shared" si="1"/>
        <v>152087.49999999994</v>
      </c>
      <c r="H5" s="73">
        <f t="shared" si="1"/>
        <v>174900.62499999991</v>
      </c>
      <c r="I5" s="134">
        <v>0.15</v>
      </c>
      <c r="J5" s="10"/>
      <c r="K5" s="1"/>
      <c r="L5" s="1"/>
      <c r="M5" s="1"/>
      <c r="N5" s="1"/>
      <c r="O5" s="1"/>
      <c r="P5" s="1"/>
      <c r="Q5" s="1"/>
      <c r="R5" s="1"/>
      <c r="S5" s="1"/>
      <c r="AA5" s="1"/>
      <c r="AB5" s="1"/>
    </row>
    <row r="6" spans="1:28" ht="13.5" customHeight="1" x14ac:dyDescent="0.25">
      <c r="A6" s="11"/>
      <c r="B6" s="157"/>
      <c r="C6" s="142"/>
      <c r="D6" s="151"/>
      <c r="E6" s="71"/>
      <c r="F6" s="71"/>
      <c r="G6" s="71"/>
      <c r="H6" s="71"/>
      <c r="I6" s="70"/>
      <c r="J6" s="10"/>
      <c r="K6" s="1"/>
      <c r="L6" s="1"/>
      <c r="M6" s="1"/>
      <c r="N6" s="1"/>
      <c r="O6" s="1"/>
      <c r="P6" s="1"/>
      <c r="Q6" s="1"/>
      <c r="R6" s="1"/>
      <c r="S6" s="1"/>
      <c r="AA6" s="1"/>
      <c r="AB6" s="1"/>
    </row>
    <row r="7" spans="1:28" ht="13.5" customHeight="1" x14ac:dyDescent="0.25">
      <c r="A7" s="141" t="s">
        <v>11</v>
      </c>
      <c r="B7" s="142"/>
      <c r="C7" s="143"/>
      <c r="D7" s="13">
        <v>0.67569999999999997</v>
      </c>
      <c r="E7" s="75">
        <f t="shared" ref="E7:H7" si="2">D7*(1+$I7)</f>
        <v>0.67569999999999997</v>
      </c>
      <c r="F7" s="75">
        <f t="shared" si="2"/>
        <v>0.67569999999999997</v>
      </c>
      <c r="G7" s="75">
        <f t="shared" si="2"/>
        <v>0.67569999999999997</v>
      </c>
      <c r="H7" s="75">
        <f t="shared" si="2"/>
        <v>0.67569999999999997</v>
      </c>
      <c r="I7" s="70">
        <v>0</v>
      </c>
      <c r="J7" s="10"/>
      <c r="K7" s="1" t="s">
        <v>12</v>
      </c>
      <c r="L7" s="1"/>
      <c r="M7" s="1"/>
      <c r="N7" s="1"/>
      <c r="O7" s="1"/>
      <c r="P7" s="1"/>
      <c r="Q7" s="1"/>
      <c r="R7" s="1"/>
      <c r="S7" s="1"/>
      <c r="AA7" s="1"/>
      <c r="AB7" s="1"/>
    </row>
    <row r="8" spans="1:28" ht="13.5" customHeight="1" x14ac:dyDescent="0.25">
      <c r="A8" s="150"/>
      <c r="B8" s="142"/>
      <c r="C8" s="142"/>
      <c r="D8" s="151"/>
      <c r="E8" s="71"/>
      <c r="F8" s="71"/>
      <c r="G8" s="71"/>
      <c r="H8" s="71"/>
      <c r="I8" s="70"/>
      <c r="J8" s="10"/>
      <c r="K8" s="1"/>
      <c r="L8" s="1"/>
      <c r="M8" s="1"/>
      <c r="N8" s="1"/>
      <c r="O8" s="1"/>
      <c r="P8" s="1"/>
      <c r="Q8" s="1"/>
      <c r="R8" s="1"/>
      <c r="S8" s="1"/>
      <c r="AA8" s="1"/>
      <c r="AB8" s="1"/>
    </row>
    <row r="9" spans="1:28" ht="13.5" customHeight="1" x14ac:dyDescent="0.25">
      <c r="A9" s="141" t="s">
        <v>13</v>
      </c>
      <c r="B9" s="142"/>
      <c r="C9" s="143"/>
      <c r="D9" s="9">
        <f>52*5*6.5*7</f>
        <v>11830</v>
      </c>
      <c r="E9" s="73">
        <f t="shared" ref="E9:H9" si="3">D9*(1+$I9)</f>
        <v>12421.5</v>
      </c>
      <c r="F9" s="73">
        <f t="shared" si="3"/>
        <v>13042.575000000001</v>
      </c>
      <c r="G9" s="73">
        <f t="shared" si="3"/>
        <v>13694.703750000001</v>
      </c>
      <c r="H9" s="73">
        <f t="shared" si="3"/>
        <v>14379.438937500001</v>
      </c>
      <c r="I9" s="70">
        <v>0.05</v>
      </c>
      <c r="J9" s="10"/>
      <c r="K9" s="1" t="s">
        <v>14</v>
      </c>
      <c r="L9" s="1" t="s">
        <v>180</v>
      </c>
      <c r="M9" s="1"/>
      <c r="N9" s="1"/>
      <c r="P9" s="1"/>
      <c r="Q9" s="1"/>
      <c r="R9" s="1"/>
      <c r="S9" s="1"/>
      <c r="AA9" s="1"/>
      <c r="AB9" s="1"/>
    </row>
    <row r="10" spans="1:28" ht="13.5" customHeight="1" x14ac:dyDescent="0.25">
      <c r="A10" s="141" t="s">
        <v>15</v>
      </c>
      <c r="B10" s="142"/>
      <c r="C10" s="143"/>
      <c r="D10" s="14">
        <f>15*(1.062)</f>
        <v>15.930000000000001</v>
      </c>
      <c r="E10" s="71">
        <f t="shared" ref="E10:H10" si="4">D10*(1+$I10)</f>
        <v>16.328250000000001</v>
      </c>
      <c r="F10" s="71">
        <f t="shared" si="4"/>
        <v>16.73645625</v>
      </c>
      <c r="G10" s="71">
        <f t="shared" si="4"/>
        <v>17.154867656249998</v>
      </c>
      <c r="H10" s="71">
        <f t="shared" si="4"/>
        <v>17.583739347656245</v>
      </c>
      <c r="I10" s="70">
        <v>2.5000000000000001E-2</v>
      </c>
      <c r="J10" s="82"/>
      <c r="K10" s="1" t="s">
        <v>12</v>
      </c>
      <c r="L10" s="1"/>
      <c r="M10" s="1"/>
      <c r="N10" s="1"/>
      <c r="O10" s="1"/>
      <c r="P10" s="1"/>
      <c r="Q10" s="1"/>
      <c r="R10" s="1"/>
      <c r="S10" s="1"/>
      <c r="AA10" s="1"/>
      <c r="AB10" s="1"/>
    </row>
    <row r="11" spans="1:28" ht="13.5" customHeight="1" x14ac:dyDescent="0.25">
      <c r="A11" s="146"/>
      <c r="B11" s="147"/>
      <c r="C11" s="147"/>
      <c r="D11" s="148"/>
      <c r="E11" s="71"/>
      <c r="F11" s="71"/>
      <c r="G11" s="71"/>
      <c r="H11" s="71"/>
      <c r="I11" s="66"/>
      <c r="J11" s="10"/>
      <c r="K11" s="1"/>
      <c r="L11" s="1"/>
      <c r="M11" s="1"/>
      <c r="N11" s="1"/>
      <c r="O11" s="1"/>
      <c r="P11" s="1"/>
      <c r="Q11" s="1"/>
      <c r="R11" s="1"/>
      <c r="S11" s="1"/>
      <c r="AA11" s="1"/>
      <c r="AB11" s="1"/>
    </row>
    <row r="12" spans="1:28" ht="13.5" customHeight="1" x14ac:dyDescent="0.25">
      <c r="A12" s="141" t="s">
        <v>16</v>
      </c>
      <c r="B12" s="142"/>
      <c r="C12" s="143"/>
      <c r="D12" s="15">
        <v>0.1</v>
      </c>
      <c r="E12" s="74">
        <f t="shared" ref="E12:H12" si="5">D12*(1+$I12)</f>
        <v>0.1</v>
      </c>
      <c r="F12" s="74">
        <f t="shared" si="5"/>
        <v>0.1</v>
      </c>
      <c r="G12" s="74">
        <f t="shared" si="5"/>
        <v>0.1</v>
      </c>
      <c r="H12" s="74">
        <f t="shared" si="5"/>
        <v>0.1</v>
      </c>
      <c r="I12" s="66">
        <v>0</v>
      </c>
      <c r="J12" s="10"/>
      <c r="K12" s="1" t="s">
        <v>17</v>
      </c>
      <c r="L12" s="1"/>
      <c r="M12" s="1"/>
      <c r="N12" s="1"/>
      <c r="O12" s="1"/>
      <c r="P12" s="1"/>
      <c r="Q12" s="1"/>
      <c r="R12" s="1"/>
      <c r="S12" s="1"/>
      <c r="AA12" s="1"/>
      <c r="AB12" s="1"/>
    </row>
    <row r="13" spans="1:28" ht="13.5" customHeight="1" x14ac:dyDescent="0.25">
      <c r="A13" s="152"/>
      <c r="B13" s="147"/>
      <c r="C13" s="147"/>
      <c r="D13" s="153"/>
      <c r="E13" s="71"/>
      <c r="F13" s="71"/>
      <c r="G13" s="71"/>
      <c r="H13" s="71"/>
      <c r="I13" s="66"/>
      <c r="J13" s="10"/>
      <c r="K13" s="1"/>
      <c r="L13" s="1"/>
      <c r="M13" s="1"/>
      <c r="N13" s="1"/>
      <c r="O13" s="1"/>
      <c r="P13" s="1"/>
      <c r="Q13" s="1"/>
      <c r="R13" s="1"/>
      <c r="S13" s="1"/>
      <c r="AA13" s="1"/>
      <c r="AB13" s="1"/>
    </row>
    <row r="14" spans="1:28" ht="13.5" customHeight="1" x14ac:dyDescent="0.25">
      <c r="A14" s="141" t="s">
        <v>18</v>
      </c>
      <c r="B14" s="142"/>
      <c r="C14" s="143"/>
      <c r="D14" s="9">
        <v>30</v>
      </c>
      <c r="E14" s="72">
        <f t="shared" ref="E14:H14" si="6">D14*(1+$I14)</f>
        <v>30</v>
      </c>
      <c r="F14" s="72">
        <f t="shared" si="6"/>
        <v>30</v>
      </c>
      <c r="G14" s="72">
        <f t="shared" si="6"/>
        <v>30</v>
      </c>
      <c r="H14" s="72">
        <f t="shared" si="6"/>
        <v>30</v>
      </c>
      <c r="I14" s="66">
        <v>0</v>
      </c>
      <c r="J14" s="10"/>
      <c r="K14" s="1" t="s">
        <v>19</v>
      </c>
      <c r="L14" s="1"/>
      <c r="M14" s="1"/>
      <c r="N14" s="1"/>
      <c r="O14" s="1"/>
      <c r="P14" s="1"/>
      <c r="Q14" s="1"/>
      <c r="R14" s="1"/>
      <c r="S14" s="1"/>
      <c r="AA14" s="1"/>
      <c r="AB14" s="1"/>
    </row>
    <row r="15" spans="1:28" ht="13.5" customHeight="1" x14ac:dyDescent="0.25">
      <c r="A15" s="150"/>
      <c r="B15" s="142"/>
      <c r="C15" s="142"/>
      <c r="D15" s="143"/>
      <c r="E15" s="71"/>
      <c r="F15" s="71"/>
      <c r="G15" s="71"/>
      <c r="H15" s="71"/>
      <c r="I15" s="66"/>
      <c r="J15" s="10"/>
      <c r="K15" s="1"/>
      <c r="L15" s="1"/>
      <c r="M15" s="1"/>
      <c r="N15" s="1"/>
      <c r="O15" s="1"/>
      <c r="P15" s="1"/>
      <c r="Q15" s="1"/>
      <c r="R15" s="1"/>
      <c r="S15" s="1"/>
      <c r="AA15" s="1"/>
      <c r="AB15" s="1"/>
    </row>
    <row r="16" spans="1:28" ht="13.5" customHeight="1" x14ac:dyDescent="0.25">
      <c r="A16" s="141" t="s">
        <v>20</v>
      </c>
      <c r="B16" s="142"/>
      <c r="C16" s="143"/>
      <c r="D16" s="15">
        <v>0.25</v>
      </c>
      <c r="E16" s="74">
        <f t="shared" ref="E16:H16" si="7">D16*(1+$I16)</f>
        <v>0.25</v>
      </c>
      <c r="F16" s="74">
        <f t="shared" si="7"/>
        <v>0.25</v>
      </c>
      <c r="G16" s="74">
        <f t="shared" si="7"/>
        <v>0.25</v>
      </c>
      <c r="H16" s="74">
        <f t="shared" si="7"/>
        <v>0.25</v>
      </c>
      <c r="I16" s="66">
        <v>0</v>
      </c>
      <c r="J16" s="10"/>
      <c r="K16" s="1" t="s">
        <v>21</v>
      </c>
      <c r="L16" s="1"/>
      <c r="M16" s="1"/>
      <c r="N16" s="1"/>
      <c r="O16" s="1"/>
      <c r="P16" s="1"/>
      <c r="Q16" s="1"/>
      <c r="R16" s="1"/>
      <c r="S16" s="1"/>
      <c r="AA16" s="1"/>
      <c r="AB16" s="1"/>
    </row>
    <row r="17" spans="1:28" ht="13.5" customHeight="1" x14ac:dyDescent="0.25">
      <c r="A17" s="11"/>
      <c r="B17" s="16"/>
      <c r="C17" s="16"/>
      <c r="D17" s="16"/>
      <c r="E17" s="71"/>
      <c r="F17" s="71"/>
      <c r="G17" s="71"/>
      <c r="H17" s="71"/>
      <c r="I17" s="66"/>
      <c r="J17" s="10"/>
      <c r="K17" s="1"/>
      <c r="L17" s="1"/>
      <c r="M17" s="1"/>
      <c r="N17" s="1"/>
      <c r="O17" s="1"/>
      <c r="P17" s="1"/>
      <c r="Q17" s="1"/>
      <c r="R17" s="1"/>
      <c r="S17" s="1"/>
      <c r="AA17" s="1"/>
      <c r="AB17" s="1"/>
    </row>
    <row r="18" spans="1:28" ht="13.5" customHeight="1" x14ac:dyDescent="0.25">
      <c r="A18" s="141" t="s">
        <v>22</v>
      </c>
      <c r="B18" s="142"/>
      <c r="C18" s="143"/>
      <c r="D18" s="15">
        <v>0.03</v>
      </c>
      <c r="E18" s="74">
        <f t="shared" ref="E18:H18" si="8">D18*(1+$I18)</f>
        <v>0.03</v>
      </c>
      <c r="F18" s="74">
        <f t="shared" si="8"/>
        <v>0.03</v>
      </c>
      <c r="G18" s="74">
        <f t="shared" si="8"/>
        <v>0.03</v>
      </c>
      <c r="H18" s="74">
        <f t="shared" si="8"/>
        <v>0.03</v>
      </c>
      <c r="I18" s="66">
        <v>0</v>
      </c>
      <c r="J18" s="10"/>
      <c r="K18" s="1" t="s">
        <v>23</v>
      </c>
      <c r="L18" s="1"/>
      <c r="M18" s="1"/>
      <c r="N18" s="1"/>
      <c r="O18" s="1"/>
      <c r="P18" s="1"/>
      <c r="Q18" s="1"/>
      <c r="R18" s="1"/>
      <c r="S18" s="1"/>
      <c r="AA18" s="1"/>
      <c r="AB18" s="1"/>
    </row>
    <row r="19" spans="1:28" ht="13.5" customHeight="1" x14ac:dyDescent="0.25">
      <c r="A19" s="141" t="s">
        <v>24</v>
      </c>
      <c r="B19" s="142"/>
      <c r="C19" s="143"/>
      <c r="D19" s="9">
        <v>3</v>
      </c>
      <c r="E19" s="73">
        <v>2</v>
      </c>
      <c r="F19" s="73">
        <v>2</v>
      </c>
      <c r="G19" s="73">
        <v>2</v>
      </c>
      <c r="H19" s="73">
        <v>2</v>
      </c>
      <c r="I19" s="66">
        <v>0</v>
      </c>
      <c r="J19" s="10"/>
      <c r="K19" s="1" t="s">
        <v>25</v>
      </c>
      <c r="L19" s="1"/>
      <c r="M19" s="1"/>
      <c r="N19" s="1"/>
      <c r="O19" s="1"/>
      <c r="P19" s="1"/>
      <c r="Q19" s="1"/>
      <c r="R19" s="1"/>
      <c r="S19" s="1"/>
      <c r="AA19" s="1"/>
      <c r="AB19" s="1"/>
    </row>
    <row r="20" spans="1:28" ht="13.5" customHeight="1" x14ac:dyDescent="0.25">
      <c r="A20" s="141" t="s">
        <v>26</v>
      </c>
      <c r="B20" s="142"/>
      <c r="C20" s="143"/>
      <c r="D20" s="9">
        <v>6</v>
      </c>
      <c r="E20" s="73">
        <v>5</v>
      </c>
      <c r="F20" s="73">
        <v>4</v>
      </c>
      <c r="G20" s="73">
        <v>3</v>
      </c>
      <c r="H20" s="73">
        <v>2</v>
      </c>
      <c r="I20" s="66">
        <v>0</v>
      </c>
      <c r="J20" s="10"/>
      <c r="K20" s="1" t="s">
        <v>27</v>
      </c>
      <c r="L20" s="1"/>
      <c r="M20" s="1"/>
      <c r="N20" s="1"/>
      <c r="O20" s="1"/>
      <c r="P20" s="1"/>
      <c r="Q20" s="1"/>
      <c r="R20" s="1"/>
      <c r="S20" s="1"/>
      <c r="AA20" s="1"/>
      <c r="AB20" s="1"/>
    </row>
    <row r="21" spans="1:28" ht="13.5" customHeight="1" x14ac:dyDescent="0.25">
      <c r="A21" s="141" t="s">
        <v>28</v>
      </c>
      <c r="B21" s="142"/>
      <c r="C21" s="143"/>
      <c r="D21" s="9">
        <v>33</v>
      </c>
      <c r="E21" s="73">
        <v>34</v>
      </c>
      <c r="F21" s="73">
        <v>35</v>
      </c>
      <c r="G21" s="73">
        <v>36</v>
      </c>
      <c r="H21" s="73">
        <v>37</v>
      </c>
      <c r="I21" s="66">
        <v>0</v>
      </c>
      <c r="J21" s="10"/>
      <c r="K21" s="1" t="s">
        <v>27</v>
      </c>
      <c r="L21" s="1"/>
      <c r="M21" s="1"/>
      <c r="N21" s="1"/>
      <c r="O21" s="1"/>
      <c r="P21" s="1"/>
      <c r="Q21" s="1"/>
      <c r="R21" s="1"/>
      <c r="S21" s="1"/>
      <c r="AA21" s="1"/>
      <c r="AB21" s="1"/>
    </row>
    <row r="22" spans="1:28" ht="13.5" customHeight="1" x14ac:dyDescent="0.25">
      <c r="A22" s="150"/>
      <c r="B22" s="142"/>
      <c r="C22" s="142"/>
      <c r="D22" s="151"/>
      <c r="E22" s="71"/>
      <c r="F22" s="71"/>
      <c r="G22" s="71"/>
      <c r="H22" s="71"/>
      <c r="I22" s="66"/>
      <c r="J22" s="10"/>
      <c r="K22" s="1"/>
      <c r="L22" s="1"/>
      <c r="M22" s="1"/>
      <c r="N22" s="1"/>
      <c r="O22" s="1"/>
      <c r="P22" s="1"/>
      <c r="Q22" s="1"/>
      <c r="R22" s="1"/>
      <c r="S22" s="1"/>
      <c r="AA22" s="1"/>
      <c r="AB22" s="1"/>
    </row>
    <row r="23" spans="1:28" ht="13.5" customHeight="1" x14ac:dyDescent="0.25">
      <c r="A23" s="141" t="s">
        <v>29</v>
      </c>
      <c r="B23" s="142"/>
      <c r="C23" s="143"/>
      <c r="D23" s="7">
        <v>212000</v>
      </c>
      <c r="E23" s="71"/>
      <c r="F23" s="71"/>
      <c r="G23" s="71"/>
      <c r="H23" s="71"/>
      <c r="I23" s="66"/>
      <c r="J23" s="10"/>
      <c r="K23" s="1" t="s">
        <v>27</v>
      </c>
      <c r="L23" s="1"/>
      <c r="M23" s="1"/>
      <c r="N23" s="1"/>
      <c r="O23" s="1"/>
      <c r="P23" s="1"/>
      <c r="Q23" s="1"/>
      <c r="R23" s="1"/>
      <c r="S23" s="1"/>
      <c r="AA23" s="1"/>
      <c r="AB23" s="1"/>
    </row>
    <row r="24" spans="1:28" ht="13.5" customHeight="1" x14ac:dyDescent="0.25">
      <c r="A24" s="141" t="s">
        <v>30</v>
      </c>
      <c r="B24" s="142"/>
      <c r="C24" s="143"/>
      <c r="D24" s="17">
        <v>7.0000000000000007E-2</v>
      </c>
      <c r="E24" s="72"/>
      <c r="F24" s="72"/>
      <c r="G24" s="72"/>
      <c r="H24" s="72"/>
      <c r="I24" s="67"/>
      <c r="J24" s="6"/>
      <c r="K24" s="1" t="s">
        <v>14</v>
      </c>
      <c r="L24" s="1" t="s">
        <v>31</v>
      </c>
      <c r="M24" s="1"/>
      <c r="N24" s="1"/>
      <c r="P24" s="1"/>
      <c r="Q24" s="1"/>
      <c r="R24" s="1"/>
      <c r="S24" s="1"/>
      <c r="AA24" s="1"/>
      <c r="AB24" s="1"/>
    </row>
    <row r="25" spans="1:28" ht="13.5" customHeight="1" x14ac:dyDescent="0.25">
      <c r="A25" s="141" t="s">
        <v>32</v>
      </c>
      <c r="B25" s="142"/>
      <c r="C25" s="143"/>
      <c r="D25" s="7">
        <v>541</v>
      </c>
      <c r="E25" s="71"/>
      <c r="F25" s="71"/>
      <c r="G25" s="71"/>
      <c r="H25" s="71"/>
      <c r="I25" s="67"/>
      <c r="J25" s="6"/>
      <c r="K25" s="1" t="s">
        <v>27</v>
      </c>
      <c r="L25" s="1"/>
      <c r="M25" s="1"/>
      <c r="N25" s="1"/>
      <c r="O25" s="1"/>
      <c r="P25" s="1"/>
      <c r="Q25" s="1"/>
      <c r="R25" s="1"/>
      <c r="S25" s="1"/>
      <c r="AA25" s="1"/>
      <c r="AB25" s="1"/>
    </row>
    <row r="26" spans="1:28" ht="13.5" customHeight="1" x14ac:dyDescent="0.25">
      <c r="A26" s="141" t="s">
        <v>33</v>
      </c>
      <c r="B26" s="142"/>
      <c r="C26" s="143"/>
      <c r="D26" s="9">
        <v>2300</v>
      </c>
      <c r="E26" s="73"/>
      <c r="F26" s="73"/>
      <c r="G26" s="73"/>
      <c r="H26" s="73"/>
      <c r="I26" s="67"/>
      <c r="J26" s="6"/>
      <c r="K26" s="1" t="s">
        <v>14</v>
      </c>
      <c r="L26" s="1"/>
      <c r="M26" s="1"/>
      <c r="N26" s="1"/>
      <c r="O26" s="1"/>
      <c r="P26" s="1"/>
      <c r="Q26" s="1"/>
      <c r="R26" s="1"/>
      <c r="S26" s="1"/>
      <c r="AA26" s="1"/>
      <c r="AB26" s="1"/>
    </row>
    <row r="27" spans="1:28" ht="13.5" customHeight="1" x14ac:dyDescent="0.25">
      <c r="A27" s="11"/>
      <c r="B27" s="18"/>
      <c r="C27" s="18"/>
      <c r="D27" s="18"/>
      <c r="E27" s="71"/>
      <c r="F27" s="71"/>
      <c r="G27" s="71"/>
      <c r="H27" s="71"/>
      <c r="I27" s="67"/>
      <c r="J27" s="6"/>
      <c r="K27" s="1"/>
      <c r="L27" s="1"/>
      <c r="M27" s="1"/>
      <c r="N27" s="1"/>
      <c r="O27" s="1"/>
      <c r="P27" s="1"/>
      <c r="Q27" s="1"/>
      <c r="R27" s="1"/>
      <c r="S27" s="1"/>
      <c r="AA27" s="1"/>
      <c r="AB27" s="1"/>
    </row>
    <row r="28" spans="1:28" ht="16.5" customHeight="1" x14ac:dyDescent="0.25">
      <c r="A28" s="149" t="s">
        <v>34</v>
      </c>
      <c r="B28" s="142"/>
      <c r="C28" s="143"/>
      <c r="D28" s="1"/>
      <c r="E28" s="71"/>
      <c r="F28" s="71"/>
      <c r="G28" s="71"/>
      <c r="H28" s="71"/>
      <c r="I28" s="67"/>
      <c r="J28" s="6"/>
      <c r="K28" s="1"/>
      <c r="L28" s="1"/>
      <c r="M28" s="1"/>
      <c r="N28" s="1"/>
      <c r="O28" s="1"/>
      <c r="P28" s="1"/>
      <c r="Q28" s="1"/>
      <c r="R28" s="1"/>
      <c r="S28" s="1"/>
      <c r="AA28" s="1"/>
      <c r="AB28" s="1"/>
    </row>
    <row r="29" spans="1:28" ht="16.5" customHeight="1" x14ac:dyDescent="0.25">
      <c r="A29" s="141" t="s">
        <v>35</v>
      </c>
      <c r="B29" s="142"/>
      <c r="C29" s="143"/>
      <c r="D29" s="7">
        <f>0.5*H37</f>
        <v>546748</v>
      </c>
      <c r="E29" s="71"/>
      <c r="F29" s="71"/>
      <c r="G29" s="71"/>
      <c r="H29" s="71"/>
      <c r="I29" s="67"/>
      <c r="J29" s="6"/>
      <c r="K29" s="1" t="s">
        <v>36</v>
      </c>
      <c r="L29" s="1" t="s">
        <v>37</v>
      </c>
      <c r="M29" s="1" t="s">
        <v>38</v>
      </c>
      <c r="N29" s="1"/>
      <c r="O29" s="1" t="s">
        <v>39</v>
      </c>
      <c r="P29" s="1"/>
      <c r="Q29" s="1"/>
      <c r="R29" s="1"/>
      <c r="S29" s="1"/>
      <c r="AA29" s="1"/>
      <c r="AB29" s="1"/>
    </row>
    <row r="30" spans="1:28" ht="16.5" customHeight="1" x14ac:dyDescent="0.25">
      <c r="A30" s="141" t="s">
        <v>40</v>
      </c>
      <c r="B30" s="142"/>
      <c r="C30" s="143"/>
      <c r="D30" s="135">
        <v>0.06</v>
      </c>
      <c r="E30" s="74">
        <v>0.06</v>
      </c>
      <c r="F30" s="74">
        <v>0.06</v>
      </c>
      <c r="G30" s="74">
        <v>0.06</v>
      </c>
      <c r="H30" s="74">
        <v>0.06</v>
      </c>
      <c r="I30" s="68">
        <v>0</v>
      </c>
      <c r="K30" s="1" t="s">
        <v>41</v>
      </c>
      <c r="L30" s="1"/>
      <c r="M30" s="1"/>
      <c r="N30" s="1"/>
      <c r="O30" s="1"/>
      <c r="P30" s="1"/>
      <c r="Q30" s="1"/>
      <c r="R30" s="1"/>
      <c r="S30" s="1"/>
      <c r="AA30" s="1"/>
      <c r="AB30" s="1"/>
    </row>
    <row r="31" spans="1:28" ht="16.5" customHeight="1" x14ac:dyDescent="0.25">
      <c r="A31" s="141" t="s">
        <v>42</v>
      </c>
      <c r="B31" s="142"/>
      <c r="C31" s="143"/>
      <c r="D31" s="19">
        <v>30</v>
      </c>
      <c r="E31" s="72"/>
      <c r="F31" s="72"/>
      <c r="G31" s="72"/>
      <c r="H31" s="72"/>
      <c r="I31" s="68"/>
      <c r="K31" s="1" t="s">
        <v>43</v>
      </c>
      <c r="L31" s="1"/>
      <c r="M31" s="1"/>
      <c r="N31" s="1"/>
      <c r="O31" s="1"/>
      <c r="P31" s="1"/>
      <c r="Q31" s="1"/>
      <c r="R31" s="1"/>
      <c r="S31" s="1"/>
      <c r="AA31" s="1"/>
      <c r="AB31" s="1"/>
    </row>
    <row r="32" spans="1:28" ht="13.5" customHeight="1" x14ac:dyDescent="0.25">
      <c r="A32" s="146"/>
      <c r="B32" s="147"/>
      <c r="C32" s="147"/>
      <c r="D32" s="148"/>
      <c r="E32" s="71"/>
      <c r="F32" s="71"/>
      <c r="G32" s="71"/>
      <c r="H32" s="71"/>
      <c r="I32" s="68"/>
      <c r="K32" s="1"/>
      <c r="L32" s="1"/>
      <c r="M32" s="1"/>
      <c r="N32" s="1"/>
      <c r="O32" s="1"/>
      <c r="P32" s="1"/>
      <c r="Q32" s="1"/>
      <c r="R32" s="1"/>
      <c r="S32" s="1"/>
      <c r="AA32" s="1"/>
      <c r="AB32" s="1"/>
    </row>
    <row r="33" spans="1:28" ht="13.5" customHeight="1" x14ac:dyDescent="0.25">
      <c r="A33" s="141" t="s">
        <v>44</v>
      </c>
      <c r="B33" s="142"/>
      <c r="C33" s="143"/>
      <c r="D33" s="7">
        <f>0.3*H37</f>
        <v>328048.8</v>
      </c>
      <c r="E33" s="71"/>
      <c r="F33" s="71"/>
      <c r="G33" s="71"/>
      <c r="H33" s="71"/>
      <c r="I33" s="68"/>
      <c r="K33" s="1" t="s">
        <v>36</v>
      </c>
      <c r="L33" s="1"/>
      <c r="M33" s="1"/>
      <c r="N33" s="1"/>
      <c r="O33" s="1"/>
      <c r="P33" s="1"/>
      <c r="Q33" s="1"/>
      <c r="R33" s="1"/>
      <c r="S33" s="1"/>
      <c r="AA33" s="1"/>
      <c r="AB33" s="1"/>
    </row>
    <row r="34" spans="1:28" ht="13.5" customHeight="1" x14ac:dyDescent="0.25">
      <c r="A34" s="141" t="s">
        <v>45</v>
      </c>
      <c r="B34" s="142"/>
      <c r="C34" s="143"/>
      <c r="D34" s="135">
        <v>0.09</v>
      </c>
      <c r="E34" s="75">
        <v>0.09</v>
      </c>
      <c r="F34" s="75">
        <v>0.09</v>
      </c>
      <c r="G34" s="75">
        <v>0.09</v>
      </c>
      <c r="H34" s="75">
        <v>0.09</v>
      </c>
      <c r="I34" s="92">
        <v>0</v>
      </c>
      <c r="K34" s="1" t="s">
        <v>46</v>
      </c>
      <c r="L34" s="1"/>
      <c r="M34" s="1"/>
      <c r="N34" s="1"/>
      <c r="O34" s="1"/>
      <c r="P34" s="1"/>
      <c r="Q34" s="1"/>
      <c r="R34" s="1"/>
      <c r="S34" s="1"/>
      <c r="AA34" s="1"/>
      <c r="AB34" s="1"/>
    </row>
    <row r="35" spans="1:28" ht="13.5" customHeight="1" x14ac:dyDescent="0.25">
      <c r="A35" s="146"/>
      <c r="B35" s="147"/>
      <c r="C35" s="147"/>
      <c r="D35" s="148"/>
      <c r="E35" s="71"/>
      <c r="F35" s="71"/>
      <c r="G35" s="71"/>
      <c r="H35" s="71"/>
      <c r="I35" s="68"/>
      <c r="K35" s="1"/>
      <c r="L35" s="1"/>
      <c r="M35" s="1"/>
      <c r="N35" s="1"/>
      <c r="O35" s="1"/>
      <c r="P35" s="1"/>
      <c r="Q35" s="1"/>
      <c r="R35" s="1"/>
      <c r="S35" s="1"/>
      <c r="AA35" s="1"/>
      <c r="AB35" s="1"/>
    </row>
    <row r="36" spans="1:28" ht="13.5" customHeight="1" x14ac:dyDescent="0.25">
      <c r="A36" s="141" t="s">
        <v>47</v>
      </c>
      <c r="B36" s="142"/>
      <c r="C36" s="143"/>
      <c r="D36" s="7">
        <f>0.2*H37</f>
        <v>218699.2</v>
      </c>
      <c r="E36" s="71"/>
      <c r="F36" s="71"/>
      <c r="G36" s="71"/>
      <c r="H36" s="71"/>
      <c r="I36" s="68"/>
      <c r="K36" s="1" t="s">
        <v>36</v>
      </c>
      <c r="L36" s="1"/>
      <c r="M36" s="1"/>
      <c r="N36" s="1"/>
      <c r="O36" s="1"/>
      <c r="P36" s="1"/>
      <c r="Q36" s="1"/>
      <c r="R36" s="1"/>
      <c r="S36" s="1"/>
      <c r="AA36" s="1"/>
      <c r="AB36" s="1"/>
    </row>
    <row r="37" spans="1:28" ht="13.5" customHeight="1" x14ac:dyDescent="0.25">
      <c r="A37" s="20"/>
      <c r="B37" s="20"/>
      <c r="C37" s="20"/>
      <c r="D37" s="21"/>
      <c r="E37" s="1"/>
      <c r="F37" s="1"/>
      <c r="G37" s="1"/>
      <c r="H37" s="93">
        <v>1093496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3.5" customHeight="1" x14ac:dyDescent="0.25">
      <c r="A38" s="1"/>
      <c r="B38" s="1"/>
      <c r="C38" s="1"/>
      <c r="D38" s="2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3.5" customHeight="1" x14ac:dyDescent="0.25">
      <c r="A39" s="76" t="s">
        <v>48</v>
      </c>
      <c r="B39" s="77"/>
      <c r="C39" s="77"/>
      <c r="D39" s="78"/>
      <c r="E39" s="77"/>
      <c r="F39" s="77"/>
      <c r="G39" s="77"/>
      <c r="H39" s="7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5" customHeight="1" x14ac:dyDescent="0.25">
      <c r="A40" s="137" t="s">
        <v>49</v>
      </c>
      <c r="B40" s="138"/>
      <c r="C40" s="138"/>
      <c r="D40" s="83">
        <f>D4*D5</f>
        <v>1500000</v>
      </c>
      <c r="E40" s="83">
        <f t="shared" ref="E40:H40" si="9">E4*E5</f>
        <v>1785374.9999999995</v>
      </c>
      <c r="F40" s="83">
        <f t="shared" si="9"/>
        <v>2125042.5937499991</v>
      </c>
      <c r="G40" s="83">
        <f t="shared" si="9"/>
        <v>2529331.9472109359</v>
      </c>
      <c r="H40" s="83">
        <f t="shared" si="9"/>
        <v>3010537.350167816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5" customHeight="1" x14ac:dyDescent="0.25">
      <c r="A41" s="137" t="s">
        <v>50</v>
      </c>
      <c r="B41" s="138"/>
      <c r="C41" s="138"/>
      <c r="D41" s="83">
        <f>D7*D40</f>
        <v>1013550</v>
      </c>
      <c r="E41" s="83">
        <f t="shared" ref="E41:H41" si="10">E7*E40</f>
        <v>1206377.8874999997</v>
      </c>
      <c r="F41" s="83">
        <f t="shared" si="10"/>
        <v>1435891.2805968742</v>
      </c>
      <c r="G41" s="83">
        <f t="shared" si="10"/>
        <v>1709069.5967304292</v>
      </c>
      <c r="H41" s="83">
        <f t="shared" si="10"/>
        <v>2034220.0875083932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5" customHeight="1" x14ac:dyDescent="0.25">
      <c r="A42" s="137" t="s">
        <v>51</v>
      </c>
      <c r="B42" s="138"/>
      <c r="C42" s="138"/>
      <c r="D42" s="83">
        <f>D40-D41</f>
        <v>486450</v>
      </c>
      <c r="E42" s="83">
        <f t="shared" ref="E42:H42" si="11">E40-E41</f>
        <v>578997.11249999981</v>
      </c>
      <c r="F42" s="83">
        <f t="shared" si="11"/>
        <v>689151.31315312488</v>
      </c>
      <c r="G42" s="83">
        <f t="shared" si="11"/>
        <v>820262.35048050666</v>
      </c>
      <c r="H42" s="83">
        <f t="shared" si="11"/>
        <v>976317.26265942282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5" customHeight="1" x14ac:dyDescent="0.25">
      <c r="A43" s="77"/>
      <c r="B43" s="77"/>
      <c r="C43" s="77"/>
      <c r="D43" s="78"/>
      <c r="E43" s="12"/>
      <c r="F43" s="12"/>
      <c r="G43" s="12"/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5" customHeight="1" x14ac:dyDescent="0.25">
      <c r="A44" s="144" t="s">
        <v>52</v>
      </c>
      <c r="B44" s="145"/>
      <c r="C44" s="145"/>
      <c r="D44" s="78"/>
      <c r="E44" s="12"/>
      <c r="F44" s="12"/>
      <c r="G44" s="12"/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5" customHeight="1" x14ac:dyDescent="0.25">
      <c r="A45" s="77"/>
      <c r="B45" s="137" t="s">
        <v>53</v>
      </c>
      <c r="C45" s="138"/>
      <c r="D45" s="83">
        <f>D9*D10</f>
        <v>188451.90000000002</v>
      </c>
      <c r="E45" s="83">
        <f t="shared" ref="E45:H45" si="12">E9*E10</f>
        <v>202821.35737500002</v>
      </c>
      <c r="F45" s="83">
        <f t="shared" si="12"/>
        <v>218286.48587484375</v>
      </c>
      <c r="G45" s="83">
        <f t="shared" si="12"/>
        <v>234930.83042280056</v>
      </c>
      <c r="H45" s="83">
        <f t="shared" si="12"/>
        <v>252844.30624253908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5" customHeight="1" x14ac:dyDescent="0.25">
      <c r="A46" s="77"/>
      <c r="B46" s="137" t="s">
        <v>54</v>
      </c>
      <c r="C46" s="138"/>
      <c r="D46" s="83">
        <f>D12*D40</f>
        <v>150000</v>
      </c>
      <c r="E46" s="83">
        <f t="shared" ref="E46:H46" si="13">E12*E40</f>
        <v>178537.49999999997</v>
      </c>
      <c r="F46" s="83">
        <f t="shared" si="13"/>
        <v>212504.25937499991</v>
      </c>
      <c r="G46" s="83">
        <f t="shared" si="13"/>
        <v>252933.19472109361</v>
      </c>
      <c r="H46" s="83">
        <f t="shared" si="13"/>
        <v>301053.7350167816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5" customHeight="1" x14ac:dyDescent="0.25">
      <c r="A47" s="77"/>
      <c r="B47" s="139" t="s">
        <v>55</v>
      </c>
      <c r="C47" s="140"/>
      <c r="D47" s="84">
        <f>D70/D14</f>
        <v>41476.666666666664</v>
      </c>
      <c r="E47" s="84">
        <f t="shared" ref="E47:H47" si="14">E70/E14</f>
        <v>41476.666666666664</v>
      </c>
      <c r="F47" s="84">
        <f t="shared" si="14"/>
        <v>41476.666666666664</v>
      </c>
      <c r="G47" s="84">
        <f t="shared" si="14"/>
        <v>41476.666666666664</v>
      </c>
      <c r="H47" s="84">
        <f t="shared" si="14"/>
        <v>41476.666666666664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5" customHeight="1" x14ac:dyDescent="0.25">
      <c r="A48" s="137" t="s">
        <v>56</v>
      </c>
      <c r="B48" s="138"/>
      <c r="C48" s="138"/>
      <c r="D48" s="83">
        <f>SUM(D45:D47)</f>
        <v>379928.56666666671</v>
      </c>
      <c r="E48" s="83">
        <f t="shared" ref="E48:H48" si="15">SUM(E45:E47)</f>
        <v>422835.52404166671</v>
      </c>
      <c r="F48" s="83">
        <f t="shared" si="15"/>
        <v>472267.41191651038</v>
      </c>
      <c r="G48" s="83">
        <f t="shared" si="15"/>
        <v>529340.69181056076</v>
      </c>
      <c r="H48" s="83">
        <f t="shared" si="15"/>
        <v>595374.70792598731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5" customHeight="1" x14ac:dyDescent="0.25">
      <c r="A49" s="77"/>
      <c r="B49" s="77"/>
      <c r="C49" s="77"/>
      <c r="D49" s="78"/>
      <c r="E49" s="79"/>
      <c r="F49" s="79"/>
      <c r="G49" s="79"/>
      <c r="H49" s="7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5" customHeight="1" x14ac:dyDescent="0.25">
      <c r="A50" s="137" t="s">
        <v>57</v>
      </c>
      <c r="B50" s="138"/>
      <c r="C50" s="138"/>
      <c r="D50" s="83">
        <f>D42-D48</f>
        <v>106521.43333333329</v>
      </c>
      <c r="E50" s="83">
        <f t="shared" ref="E50:H50" si="16">E42-E48</f>
        <v>156161.58845833311</v>
      </c>
      <c r="F50" s="83">
        <f t="shared" si="16"/>
        <v>216883.9012366145</v>
      </c>
      <c r="G50" s="83">
        <f t="shared" si="16"/>
        <v>290921.6586699459</v>
      </c>
      <c r="H50" s="83">
        <f t="shared" si="16"/>
        <v>380942.55473343551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5" customHeight="1" x14ac:dyDescent="0.25">
      <c r="A51" s="77"/>
      <c r="B51" s="77"/>
      <c r="C51" s="77"/>
      <c r="D51" s="78"/>
      <c r="E51" s="12"/>
      <c r="F51" s="12"/>
      <c r="G51" s="12"/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5" customHeight="1" x14ac:dyDescent="0.25">
      <c r="A52" s="137" t="s">
        <v>58</v>
      </c>
      <c r="B52" s="138"/>
      <c r="C52" s="138"/>
      <c r="D52" s="83">
        <f>SUM('Mortgage Table'!D17:D28)</f>
        <v>32538.345993282361</v>
      </c>
      <c r="E52" s="83">
        <f>SUM('Mortgage Table'!D29:D40)</f>
        <v>31934.025554768712</v>
      </c>
      <c r="F52" s="83">
        <f>SUM('Mortgage Table'!D41:D52)</f>
        <v>31292.431953942556</v>
      </c>
      <c r="G52" s="83">
        <f>SUM('Mortgage Table'!D53:D64)</f>
        <v>30611.266263711168</v>
      </c>
      <c r="H52" s="83">
        <f>SUM('Mortgage Table'!D65:D76)</f>
        <v>29888.087764189142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5" customHeight="1" x14ac:dyDescent="0.25">
      <c r="A53" s="137" t="s">
        <v>59</v>
      </c>
      <c r="B53" s="138"/>
      <c r="C53" s="138"/>
      <c r="D53" s="83">
        <f>D34*D83</f>
        <v>36631.47379248638</v>
      </c>
      <c r="E53" s="83">
        <f t="shared" ref="E53:H53" si="17">E34*E83</f>
        <v>24348.805602769859</v>
      </c>
      <c r="F53" s="83">
        <f t="shared" si="17"/>
        <v>6471.6709406011742</v>
      </c>
      <c r="G53" s="83">
        <f t="shared" si="17"/>
        <v>0</v>
      </c>
      <c r="H53" s="83">
        <f t="shared" si="17"/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5" customHeight="1" x14ac:dyDescent="0.25">
      <c r="A54" s="77"/>
      <c r="B54" s="77"/>
      <c r="C54" s="77"/>
      <c r="D54" s="78"/>
      <c r="E54" s="12"/>
      <c r="F54" s="12"/>
      <c r="G54" s="12"/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5" customHeight="1" x14ac:dyDescent="0.25">
      <c r="A55" s="137" t="s">
        <v>60</v>
      </c>
      <c r="B55" s="138"/>
      <c r="C55" s="138"/>
      <c r="D55" s="83">
        <f>D50-D52-D53</f>
        <v>37351.61354756455</v>
      </c>
      <c r="E55" s="83">
        <f t="shared" ref="E55:H55" si="18">E50-E52-E53</f>
        <v>99878.757300794532</v>
      </c>
      <c r="F55" s="83">
        <f t="shared" si="18"/>
        <v>179119.79834207078</v>
      </c>
      <c r="G55" s="83">
        <f t="shared" si="18"/>
        <v>260310.39240623472</v>
      </c>
      <c r="H55" s="83">
        <f t="shared" si="18"/>
        <v>351054.46696924639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5" customHeight="1" x14ac:dyDescent="0.25">
      <c r="A56" s="137" t="s">
        <v>61</v>
      </c>
      <c r="B56" s="138"/>
      <c r="C56" s="138"/>
      <c r="D56" s="83">
        <f>D16*D55</f>
        <v>9337.9033868911374</v>
      </c>
      <c r="E56" s="83">
        <f t="shared" ref="E56:H56" si="19">E16*E55</f>
        <v>24969.689325198633</v>
      </c>
      <c r="F56" s="83">
        <f t="shared" si="19"/>
        <v>44779.949585517694</v>
      </c>
      <c r="G56" s="83">
        <f t="shared" si="19"/>
        <v>65077.59810155868</v>
      </c>
      <c r="H56" s="83">
        <f t="shared" si="19"/>
        <v>87763.616742311599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5" customHeight="1" x14ac:dyDescent="0.25">
      <c r="A57" s="137" t="s">
        <v>62</v>
      </c>
      <c r="B57" s="138"/>
      <c r="C57" s="138"/>
      <c r="D57" s="83">
        <f>D55-D56</f>
        <v>28013.710160673414</v>
      </c>
      <c r="E57" s="83">
        <f t="shared" ref="E57:H57" si="20">E55-E56</f>
        <v>74909.067975595899</v>
      </c>
      <c r="F57" s="83">
        <f t="shared" si="20"/>
        <v>134339.84875655308</v>
      </c>
      <c r="G57" s="83">
        <f t="shared" si="20"/>
        <v>195232.79430467603</v>
      </c>
      <c r="H57" s="83">
        <f t="shared" si="20"/>
        <v>263290.85022693477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5" customHeight="1" x14ac:dyDescent="0.25">
      <c r="A58" s="77"/>
      <c r="B58" s="77"/>
      <c r="C58" s="77"/>
      <c r="D58" s="80">
        <f>D57/D40</f>
        <v>1.8675806773782277E-2</v>
      </c>
      <c r="E58" s="80">
        <f t="shared" ref="E58:H58" si="21">E57/E40</f>
        <v>4.1957049905815821E-2</v>
      </c>
      <c r="F58" s="80">
        <f t="shared" si="21"/>
        <v>6.3217485217313962E-2</v>
      </c>
      <c r="G58" s="80">
        <f t="shared" si="21"/>
        <v>7.718749392303248E-2</v>
      </c>
      <c r="H58" s="80">
        <f t="shared" si="21"/>
        <v>8.7456430398466303E-2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5" customHeight="1" x14ac:dyDescent="0.25">
      <c r="A59" s="76" t="s">
        <v>63</v>
      </c>
      <c r="B59" s="77"/>
      <c r="C59" s="77"/>
      <c r="D59" s="77"/>
      <c r="E59" s="12"/>
      <c r="F59" s="12"/>
      <c r="G59" s="12"/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5" customHeight="1" x14ac:dyDescent="0.25">
      <c r="A60" s="144" t="s">
        <v>64</v>
      </c>
      <c r="B60" s="145"/>
      <c r="C60" s="145"/>
      <c r="D60" s="78"/>
      <c r="E60" s="12"/>
      <c r="F60" s="12"/>
      <c r="G60" s="12"/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5" customHeight="1" x14ac:dyDescent="0.25">
      <c r="A61" s="144" t="s">
        <v>65</v>
      </c>
      <c r="B61" s="145"/>
      <c r="C61" s="145"/>
      <c r="D61" s="78"/>
      <c r="E61" s="12"/>
      <c r="F61" s="12"/>
      <c r="G61" s="12"/>
      <c r="H61" s="12"/>
      <c r="I61" s="1"/>
      <c r="J61" s="72"/>
      <c r="K61" s="9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5" customHeight="1" x14ac:dyDescent="0.25">
      <c r="A62" s="77"/>
      <c r="B62" s="137" t="s">
        <v>66</v>
      </c>
      <c r="C62" s="138"/>
      <c r="D62" s="83">
        <f>D18*D40</f>
        <v>45000</v>
      </c>
      <c r="E62" s="83">
        <f t="shared" ref="E62:H62" si="22">E18*E40</f>
        <v>53561.249999999985</v>
      </c>
      <c r="F62" s="83">
        <f t="shared" si="22"/>
        <v>63751.277812499968</v>
      </c>
      <c r="G62" s="83">
        <f t="shared" si="22"/>
        <v>75879.958416328067</v>
      </c>
      <c r="H62" s="83">
        <f t="shared" si="22"/>
        <v>90316.120505034472</v>
      </c>
      <c r="I62" s="1"/>
      <c r="J62" s="95" t="s">
        <v>193</v>
      </c>
      <c r="K62" s="96"/>
      <c r="L62" s="96"/>
      <c r="M62" s="96"/>
      <c r="N62" s="96"/>
      <c r="O62" s="9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5" customHeight="1" x14ac:dyDescent="0.25">
      <c r="A63" s="77"/>
      <c r="B63" s="137" t="s">
        <v>67</v>
      </c>
      <c r="C63" s="138"/>
      <c r="D63" s="83"/>
      <c r="E63" s="85"/>
      <c r="F63" s="85"/>
      <c r="G63" s="136">
        <v>191597</v>
      </c>
      <c r="H63" s="136">
        <v>530073</v>
      </c>
      <c r="I63" s="1"/>
      <c r="J63" s="96" t="s">
        <v>194</v>
      </c>
      <c r="K63" s="97">
        <f>D50/(D52+D53)</f>
        <v>1.5399987113346418</v>
      </c>
      <c r="L63" s="96" t="s">
        <v>208</v>
      </c>
      <c r="M63" s="96"/>
      <c r="N63" s="96"/>
      <c r="O63" s="9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5" customHeight="1" x14ac:dyDescent="0.25">
      <c r="A64" s="77"/>
      <c r="B64" s="137" t="s">
        <v>68</v>
      </c>
      <c r="C64" s="138"/>
      <c r="D64" s="83">
        <f t="shared" ref="D64:H65" si="23">D19*(D40/365)</f>
        <v>12328.767123287671</v>
      </c>
      <c r="E64" s="83">
        <f t="shared" si="23"/>
        <v>9782.8767123287653</v>
      </c>
      <c r="F64" s="83">
        <f t="shared" si="23"/>
        <v>11644.06900684931</v>
      </c>
      <c r="G64" s="83">
        <f t="shared" si="23"/>
        <v>13859.353135402389</v>
      </c>
      <c r="H64" s="83">
        <f t="shared" si="23"/>
        <v>16496.095069412691</v>
      </c>
      <c r="I64" s="1"/>
      <c r="J64" s="96" t="s">
        <v>195</v>
      </c>
      <c r="K64" s="98" t="s">
        <v>210</v>
      </c>
      <c r="L64" s="96" t="s">
        <v>204</v>
      </c>
      <c r="M64" s="96"/>
      <c r="N64" s="96"/>
      <c r="O64" s="9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5" customHeight="1" x14ac:dyDescent="0.25">
      <c r="A65" s="77"/>
      <c r="B65" s="139" t="s">
        <v>69</v>
      </c>
      <c r="C65" s="140"/>
      <c r="D65" s="84">
        <f t="shared" si="23"/>
        <v>16661.095890410958</v>
      </c>
      <c r="E65" s="84">
        <f t="shared" si="23"/>
        <v>16525.724486301366</v>
      </c>
      <c r="F65" s="84">
        <f t="shared" si="23"/>
        <v>15735.794855856155</v>
      </c>
      <c r="G65" s="84">
        <f t="shared" si="23"/>
        <v>14047.147370387089</v>
      </c>
      <c r="H65" s="84">
        <f t="shared" si="23"/>
        <v>11146.411438402154</v>
      </c>
      <c r="I65" s="1"/>
      <c r="J65" s="96" t="s">
        <v>196</v>
      </c>
      <c r="K65" s="99">
        <v>3.61E-2</v>
      </c>
      <c r="L65" s="96" t="s">
        <v>204</v>
      </c>
      <c r="M65" s="96"/>
      <c r="N65" s="96"/>
      <c r="O65" s="9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5" customHeight="1" x14ac:dyDescent="0.25">
      <c r="A66" s="137" t="s">
        <v>70</v>
      </c>
      <c r="B66" s="138"/>
      <c r="C66" s="138"/>
      <c r="D66" s="83">
        <f>SUM(D62:D65)</f>
        <v>73989.863013698632</v>
      </c>
      <c r="E66" s="83">
        <f t="shared" ref="E66:H66" si="24">SUM(E62:E65)</f>
        <v>79869.851198630116</v>
      </c>
      <c r="F66" s="83">
        <f t="shared" si="24"/>
        <v>91131.141675205436</v>
      </c>
      <c r="G66" s="83">
        <f t="shared" si="24"/>
        <v>295383.45892211754</v>
      </c>
      <c r="H66" s="83">
        <f t="shared" si="24"/>
        <v>648031.62701284932</v>
      </c>
      <c r="I66" s="1"/>
      <c r="J66" s="96"/>
      <c r="K66" s="96"/>
      <c r="L66" s="96"/>
      <c r="M66" s="96"/>
      <c r="N66" s="96"/>
      <c r="O66" s="9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5" customHeight="1" x14ac:dyDescent="0.25">
      <c r="A67" s="77"/>
      <c r="B67" s="77"/>
      <c r="C67" s="77"/>
      <c r="D67" s="78"/>
      <c r="E67" s="12"/>
      <c r="F67" s="12"/>
      <c r="G67" s="12"/>
      <c r="H67" s="12"/>
      <c r="I67" s="1"/>
      <c r="J67" s="96" t="s">
        <v>197</v>
      </c>
      <c r="K67" s="100">
        <v>4.4299999999999999E-2</v>
      </c>
      <c r="L67" s="96" t="s">
        <v>205</v>
      </c>
      <c r="M67" s="96"/>
      <c r="N67" s="96"/>
      <c r="O67" s="9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5" customHeight="1" x14ac:dyDescent="0.25">
      <c r="A68" s="144" t="s">
        <v>71</v>
      </c>
      <c r="B68" s="145"/>
      <c r="C68" s="145"/>
      <c r="D68" s="78"/>
      <c r="E68" s="12"/>
      <c r="F68" s="12"/>
      <c r="G68" s="12"/>
      <c r="H68" s="12"/>
      <c r="I68" s="1"/>
      <c r="J68" s="96"/>
      <c r="K68" s="100"/>
      <c r="L68" s="96"/>
      <c r="M68" s="96"/>
      <c r="N68" s="96"/>
      <c r="O68" s="9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5" customHeight="1" x14ac:dyDescent="0.25">
      <c r="A69" s="77"/>
      <c r="B69" s="137" t="s">
        <v>72</v>
      </c>
      <c r="C69" s="138"/>
      <c r="D69" s="83">
        <f>D23*D24</f>
        <v>14840.000000000002</v>
      </c>
      <c r="E69" s="83">
        <f>D69</f>
        <v>14840.000000000002</v>
      </c>
      <c r="F69" s="83">
        <f t="shared" ref="F69:H69" si="25">E69</f>
        <v>14840.000000000002</v>
      </c>
      <c r="G69" s="83">
        <f t="shared" si="25"/>
        <v>14840.000000000002</v>
      </c>
      <c r="H69" s="83">
        <f t="shared" si="25"/>
        <v>14840.000000000002</v>
      </c>
      <c r="I69" s="1"/>
      <c r="J69" s="96" t="s">
        <v>198</v>
      </c>
      <c r="K69" s="99">
        <f>K65+K67</f>
        <v>8.0399999999999999E-2</v>
      </c>
      <c r="L69" s="96" t="s">
        <v>206</v>
      </c>
      <c r="M69" s="96"/>
      <c r="N69" s="96"/>
      <c r="O69" s="9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5" customHeight="1" x14ac:dyDescent="0.25">
      <c r="A70" s="77"/>
      <c r="B70" s="137" t="s">
        <v>73</v>
      </c>
      <c r="C70" s="138"/>
      <c r="D70" s="83">
        <f>D25*D26</f>
        <v>1244300</v>
      </c>
      <c r="E70" s="83">
        <f>D70</f>
        <v>1244300</v>
      </c>
      <c r="F70" s="83">
        <f t="shared" ref="F70:H70" si="26">E70</f>
        <v>1244300</v>
      </c>
      <c r="G70" s="83">
        <f t="shared" si="26"/>
        <v>1244300</v>
      </c>
      <c r="H70" s="83">
        <f t="shared" si="26"/>
        <v>1244300</v>
      </c>
      <c r="I70" s="1"/>
      <c r="J70" s="96"/>
      <c r="K70" s="96"/>
      <c r="L70" s="96"/>
      <c r="M70" s="96"/>
      <c r="N70" s="96"/>
      <c r="O70" s="9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5" customHeight="1" x14ac:dyDescent="0.25">
      <c r="A71" s="77"/>
      <c r="B71" s="139" t="s">
        <v>74</v>
      </c>
      <c r="C71" s="140"/>
      <c r="D71" s="84">
        <f>-D47</f>
        <v>-41476.666666666664</v>
      </c>
      <c r="E71" s="84">
        <f>D71-E47</f>
        <v>-82953.333333333328</v>
      </c>
      <c r="F71" s="84">
        <f t="shared" ref="F71:H71" si="27">E71-F47</f>
        <v>-124430</v>
      </c>
      <c r="G71" s="84">
        <f t="shared" si="27"/>
        <v>-165906.66666666666</v>
      </c>
      <c r="H71" s="84">
        <f t="shared" si="27"/>
        <v>-207383.33333333331</v>
      </c>
      <c r="I71" s="1"/>
      <c r="J71" s="96" t="s">
        <v>199</v>
      </c>
      <c r="K71" s="100">
        <f>D16</f>
        <v>0.25</v>
      </c>
      <c r="L71" s="96" t="s">
        <v>209</v>
      </c>
      <c r="M71" s="96"/>
      <c r="N71" s="96"/>
      <c r="O71" s="9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5" customHeight="1" x14ac:dyDescent="0.25">
      <c r="A72" s="137" t="s">
        <v>75</v>
      </c>
      <c r="B72" s="138"/>
      <c r="C72" s="138"/>
      <c r="D72" s="83">
        <f>SUM(D69:D71)</f>
        <v>1217663.3333333333</v>
      </c>
      <c r="E72" s="83">
        <f t="shared" ref="E72:H72" si="28">SUM(E69:E71)</f>
        <v>1176186.6666666667</v>
      </c>
      <c r="F72" s="83">
        <f t="shared" si="28"/>
        <v>1134710</v>
      </c>
      <c r="G72" s="83">
        <f t="shared" si="28"/>
        <v>1093233.3333333333</v>
      </c>
      <c r="H72" s="83">
        <f t="shared" si="28"/>
        <v>1051756.6666666667</v>
      </c>
      <c r="I72" s="1"/>
      <c r="J72" s="90"/>
      <c r="K72" s="90"/>
      <c r="L72" s="90"/>
      <c r="M72" s="90"/>
      <c r="N72" s="90"/>
      <c r="O72" s="90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5" customHeight="1" x14ac:dyDescent="0.25">
      <c r="A73" s="77"/>
      <c r="B73" s="77"/>
      <c r="C73" s="77"/>
      <c r="D73" s="78"/>
      <c r="E73" s="79"/>
      <c r="F73" s="79"/>
      <c r="G73" s="79"/>
      <c r="H73" s="79"/>
      <c r="I73" s="1"/>
      <c r="J73" s="95" t="s">
        <v>200</v>
      </c>
      <c r="K73" s="96"/>
      <c r="L73" s="96"/>
      <c r="M73" s="96"/>
      <c r="N73" s="96"/>
      <c r="O73" s="9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5" customHeight="1" x14ac:dyDescent="0.25">
      <c r="A74" s="137" t="s">
        <v>76</v>
      </c>
      <c r="B74" s="138"/>
      <c r="C74" s="138"/>
      <c r="D74" s="83">
        <f>D66+D72</f>
        <v>1291653.196347032</v>
      </c>
      <c r="E74" s="83">
        <f t="shared" ref="E74:H74" si="29">E66+E72</f>
        <v>1256056.5178652969</v>
      </c>
      <c r="F74" s="83">
        <f t="shared" si="29"/>
        <v>1225841.1416752054</v>
      </c>
      <c r="G74" s="83">
        <f t="shared" si="29"/>
        <v>1388616.7922554507</v>
      </c>
      <c r="H74" s="83">
        <f t="shared" si="29"/>
        <v>1699788.2936795161</v>
      </c>
      <c r="I74" s="1"/>
      <c r="J74" s="96" t="s">
        <v>201</v>
      </c>
      <c r="K74" s="97">
        <v>1.19</v>
      </c>
      <c r="L74" s="96" t="s">
        <v>207</v>
      </c>
      <c r="M74" s="96"/>
      <c r="N74" s="96"/>
      <c r="O74" s="9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5" customHeight="1" x14ac:dyDescent="0.25">
      <c r="A75" s="77"/>
      <c r="B75" s="77"/>
      <c r="C75" s="77"/>
      <c r="D75" s="77"/>
      <c r="E75" s="12"/>
      <c r="F75" s="12"/>
      <c r="G75" s="12"/>
      <c r="H75" s="12"/>
      <c r="I75" s="1"/>
      <c r="J75" s="96" t="s">
        <v>202</v>
      </c>
      <c r="K75" s="99">
        <v>0.1</v>
      </c>
      <c r="L75" s="96" t="s">
        <v>211</v>
      </c>
      <c r="M75" s="96"/>
      <c r="N75" s="96"/>
      <c r="O75" s="9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5" customHeight="1" x14ac:dyDescent="0.25">
      <c r="A76" s="144" t="s">
        <v>77</v>
      </c>
      <c r="B76" s="145"/>
      <c r="C76" s="145"/>
      <c r="D76" s="78"/>
      <c r="E76" s="12"/>
      <c r="F76" s="12"/>
      <c r="G76" s="12"/>
      <c r="H76" s="12"/>
      <c r="I76" s="1"/>
      <c r="J76" s="96" t="s">
        <v>197</v>
      </c>
      <c r="K76" s="99">
        <f>K67</f>
        <v>4.4299999999999999E-2</v>
      </c>
      <c r="L76" s="96"/>
      <c r="M76" s="96"/>
      <c r="N76" s="96"/>
      <c r="O76" s="9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5" customHeight="1" x14ac:dyDescent="0.25">
      <c r="A77" s="144" t="s">
        <v>78</v>
      </c>
      <c r="B77" s="145"/>
      <c r="C77" s="145"/>
      <c r="D77" s="78"/>
      <c r="E77" s="12"/>
      <c r="F77" s="12"/>
      <c r="G77" s="12"/>
      <c r="H77" s="12"/>
      <c r="I77" s="1"/>
      <c r="J77" s="96" t="s">
        <v>203</v>
      </c>
      <c r="K77" s="101">
        <f>K76+K74*(K75-K76)</f>
        <v>0.11058300000000001</v>
      </c>
      <c r="L77" s="96"/>
      <c r="M77" s="96"/>
      <c r="N77" s="96"/>
      <c r="O77" s="9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5" customHeight="1" x14ac:dyDescent="0.25">
      <c r="A78" s="77"/>
      <c r="B78" s="137" t="s">
        <v>79</v>
      </c>
      <c r="C78" s="138"/>
      <c r="D78" s="83">
        <f>D21*(D41/365)</f>
        <v>91636.027397260274</v>
      </c>
      <c r="E78" s="83">
        <f t="shared" ref="E78:H78" si="30">E21*(E41/365)</f>
        <v>112374.9265068493</v>
      </c>
      <c r="F78" s="83">
        <f t="shared" si="30"/>
        <v>137688.20498874135</v>
      </c>
      <c r="G78" s="83">
        <f t="shared" si="30"/>
        <v>168565.76844464507</v>
      </c>
      <c r="H78" s="83">
        <f t="shared" si="30"/>
        <v>206208.61161043984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5" customHeight="1" x14ac:dyDescent="0.25">
      <c r="A79" s="77"/>
      <c r="B79" s="139" t="s">
        <v>80</v>
      </c>
      <c r="C79" s="140"/>
      <c r="D79" s="84">
        <f>D56</f>
        <v>9337.9033868911374</v>
      </c>
      <c r="E79" s="84">
        <f t="shared" ref="E79:H79" si="31">E56</f>
        <v>24969.689325198633</v>
      </c>
      <c r="F79" s="84">
        <f t="shared" si="31"/>
        <v>44779.949585517694</v>
      </c>
      <c r="G79" s="84">
        <f t="shared" si="31"/>
        <v>65077.59810155868</v>
      </c>
      <c r="H79" s="84">
        <f t="shared" si="31"/>
        <v>87763.616742311599</v>
      </c>
      <c r="I79" s="1"/>
      <c r="J79" s="95" t="s">
        <v>187</v>
      </c>
      <c r="K79" s="96"/>
      <c r="L79" s="96"/>
      <c r="M79" s="96"/>
      <c r="N79" s="96"/>
      <c r="O79" s="9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5" customHeight="1" x14ac:dyDescent="0.25">
      <c r="A80" s="137" t="s">
        <v>81</v>
      </c>
      <c r="B80" s="138"/>
      <c r="C80" s="138"/>
      <c r="D80" s="83">
        <f>SUM(D78:D79)</f>
        <v>100973.93078415141</v>
      </c>
      <c r="E80" s="83">
        <f t="shared" ref="E80:H80" si="32">SUM(E78:E79)</f>
        <v>137344.61583204794</v>
      </c>
      <c r="F80" s="83">
        <f t="shared" si="32"/>
        <v>182468.15457425904</v>
      </c>
      <c r="G80" s="83">
        <f t="shared" si="32"/>
        <v>233643.36654620376</v>
      </c>
      <c r="H80" s="83">
        <f t="shared" si="32"/>
        <v>293972.22835275147</v>
      </c>
      <c r="I80" s="1"/>
      <c r="J80" s="96"/>
      <c r="K80" s="96"/>
      <c r="L80" s="96"/>
      <c r="M80" s="96"/>
      <c r="N80" s="96"/>
      <c r="O80" s="9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5" customHeight="1" x14ac:dyDescent="0.25">
      <c r="A81" s="77"/>
      <c r="B81" s="77"/>
      <c r="C81" s="77"/>
      <c r="D81" s="78" t="s">
        <v>182</v>
      </c>
      <c r="E81" s="79" t="s">
        <v>183</v>
      </c>
      <c r="F81" s="79" t="s">
        <v>184</v>
      </c>
      <c r="G81" s="79" t="s">
        <v>185</v>
      </c>
      <c r="H81" s="79" t="s">
        <v>186</v>
      </c>
      <c r="I81" s="1"/>
      <c r="J81" s="102" t="s">
        <v>188</v>
      </c>
      <c r="K81" s="102" t="s">
        <v>189</v>
      </c>
      <c r="L81" s="102" t="s">
        <v>190</v>
      </c>
      <c r="M81" s="102" t="s">
        <v>191</v>
      </c>
      <c r="N81" s="102" t="s">
        <v>192</v>
      </c>
      <c r="O81" s="9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5" customHeight="1" x14ac:dyDescent="0.25">
      <c r="A82" s="137" t="s">
        <v>82</v>
      </c>
      <c r="B82" s="138"/>
      <c r="C82" s="138"/>
      <c r="D82" s="83">
        <f>'Mortgage Table'!G28</f>
        <v>536949.97993013635</v>
      </c>
      <c r="E82" s="86">
        <f>'Mortgage Table'!G40</f>
        <v>526547.63942175906</v>
      </c>
      <c r="F82" s="86">
        <f>'Mortgage Table'!G52</f>
        <v>515503.70531255554</v>
      </c>
      <c r="G82" s="86">
        <f>'Mortgage Table'!G64</f>
        <v>503778.60551312065</v>
      </c>
      <c r="H82" s="86">
        <f>'Mortgage Table'!G76</f>
        <v>491330.32721416373</v>
      </c>
      <c r="I82" s="1"/>
      <c r="J82" s="103">
        <f>AVERAGE(D82:H82)</f>
        <v>514822.0514783471</v>
      </c>
      <c r="K82" s="101">
        <f>J82/$J$91</f>
        <v>0.40137705958433695</v>
      </c>
      <c r="L82" s="99">
        <f>K69</f>
        <v>8.0399999999999999E-2</v>
      </c>
      <c r="M82" s="101">
        <f>L82*(1-K71)</f>
        <v>6.0299999999999999E-2</v>
      </c>
      <c r="N82" s="101">
        <f>K82*M82</f>
        <v>2.4203036692935519E-2</v>
      </c>
      <c r="O82" s="9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5" customHeight="1" x14ac:dyDescent="0.25">
      <c r="A83" s="137" t="s">
        <v>83</v>
      </c>
      <c r="B83" s="138"/>
      <c r="C83" s="138"/>
      <c r="D83" s="83">
        <v>407016.37547207088</v>
      </c>
      <c r="E83" s="83">
        <v>270542.28447522066</v>
      </c>
      <c r="F83" s="83">
        <v>71907.454895568604</v>
      </c>
      <c r="G83" s="83"/>
      <c r="H83" s="83"/>
      <c r="I83" s="1"/>
      <c r="J83" s="103">
        <f>AVERAGE(D83:H83)</f>
        <v>249822.03828095333</v>
      </c>
      <c r="K83" s="101">
        <f>J83/$J$91</f>
        <v>0.19477183398930628</v>
      </c>
      <c r="L83" s="99">
        <f>L82+0.03</f>
        <v>0.1104</v>
      </c>
      <c r="M83" s="101">
        <f>L83*(1-K71)</f>
        <v>8.2799999999999999E-2</v>
      </c>
      <c r="N83" s="101">
        <f>K83*M83</f>
        <v>1.6127107854314558E-2</v>
      </c>
      <c r="O83" s="9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5" customHeight="1" x14ac:dyDescent="0.25">
      <c r="A84" s="137" t="s">
        <v>84</v>
      </c>
      <c r="B84" s="138"/>
      <c r="C84" s="138"/>
      <c r="D84" s="83">
        <f>SUM(D82:D83)</f>
        <v>943966.35540220723</v>
      </c>
      <c r="E84" s="83">
        <f>SUM(E82:E83)</f>
        <v>797089.92389697977</v>
      </c>
      <c r="F84" s="83">
        <f>SUM(F82:F83)</f>
        <v>587411.1602081242</v>
      </c>
      <c r="G84" s="83">
        <f>SUM(G82:G83)</f>
        <v>503778.60551312065</v>
      </c>
      <c r="H84" s="83">
        <f>SUM(H82:H83)</f>
        <v>491330.32721416373</v>
      </c>
      <c r="I84" s="1"/>
      <c r="J84" s="104"/>
      <c r="K84" s="105"/>
      <c r="L84" s="100"/>
      <c r="M84" s="105"/>
      <c r="N84" s="105"/>
      <c r="O84" s="9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5" customHeight="1" x14ac:dyDescent="0.25">
      <c r="A85" s="77"/>
      <c r="B85" s="77"/>
      <c r="C85" s="77"/>
      <c r="D85" s="78"/>
      <c r="E85" s="79"/>
      <c r="F85" s="79"/>
      <c r="G85" s="79"/>
      <c r="H85" s="79"/>
      <c r="I85" s="1"/>
      <c r="J85" s="108"/>
      <c r="K85" s="108"/>
      <c r="L85" s="108"/>
      <c r="M85" s="108"/>
      <c r="N85" s="108"/>
      <c r="O85" s="108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5" customHeight="1" x14ac:dyDescent="0.25">
      <c r="A86" s="137" t="s">
        <v>85</v>
      </c>
      <c r="B86" s="138"/>
      <c r="C86" s="138"/>
      <c r="D86" s="83">
        <f>+D80+D84</f>
        <v>1044940.2861863587</v>
      </c>
      <c r="E86" s="83">
        <f t="shared" ref="E86:H86" si="33">+E80+E84</f>
        <v>934434.53972902778</v>
      </c>
      <c r="F86" s="83">
        <f t="shared" si="33"/>
        <v>769879.31478238327</v>
      </c>
      <c r="G86" s="83">
        <f t="shared" si="33"/>
        <v>737421.97205932438</v>
      </c>
      <c r="H86" s="83">
        <f t="shared" si="33"/>
        <v>785302.55556691519</v>
      </c>
      <c r="I86" s="1"/>
      <c r="J86" s="108"/>
      <c r="K86" s="108"/>
      <c r="L86" s="108"/>
      <c r="M86" s="108"/>
      <c r="N86" s="108"/>
      <c r="O86" s="108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5" customHeight="1" x14ac:dyDescent="0.25">
      <c r="A87" s="77"/>
      <c r="B87" s="77"/>
      <c r="C87" s="77"/>
      <c r="D87" s="78"/>
      <c r="E87" s="12"/>
      <c r="F87" s="12"/>
      <c r="G87" s="12"/>
      <c r="H87" s="12"/>
      <c r="I87" s="1"/>
      <c r="J87" s="108"/>
      <c r="K87" s="108"/>
      <c r="L87" s="108"/>
      <c r="M87" s="108"/>
      <c r="N87" s="108"/>
      <c r="O87" s="108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5" customHeight="1" x14ac:dyDescent="0.25">
      <c r="A88" s="137" t="s">
        <v>86</v>
      </c>
      <c r="B88" s="138"/>
      <c r="C88" s="138"/>
      <c r="D88" s="83">
        <f>$D$36</f>
        <v>218699.2</v>
      </c>
      <c r="E88" s="83">
        <f t="shared" ref="E88:H88" si="34">$D$36</f>
        <v>218699.2</v>
      </c>
      <c r="F88" s="83">
        <f t="shared" si="34"/>
        <v>218699.2</v>
      </c>
      <c r="G88" s="83">
        <f t="shared" si="34"/>
        <v>218699.2</v>
      </c>
      <c r="H88" s="83">
        <f t="shared" si="34"/>
        <v>218699.2</v>
      </c>
      <c r="I88" s="1"/>
      <c r="J88" s="103"/>
      <c r="K88" s="101"/>
      <c r="L88" s="99"/>
      <c r="M88" s="101"/>
      <c r="N88" s="101"/>
      <c r="O88" s="9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5" customHeight="1" x14ac:dyDescent="0.25">
      <c r="A89" s="137" t="s">
        <v>87</v>
      </c>
      <c r="B89" s="138"/>
      <c r="C89" s="138"/>
      <c r="D89" s="83">
        <f>D57</f>
        <v>28013.710160673414</v>
      </c>
      <c r="E89" s="87">
        <f>D89+E57</f>
        <v>102922.77813626931</v>
      </c>
      <c r="F89" s="87">
        <f t="shared" ref="F89:H89" si="35">E89+F57</f>
        <v>237262.62689282239</v>
      </c>
      <c r="G89" s="87">
        <f t="shared" si="35"/>
        <v>432495.42119749845</v>
      </c>
      <c r="H89" s="87">
        <f t="shared" si="35"/>
        <v>695786.27142443322</v>
      </c>
      <c r="I89" s="1"/>
      <c r="J89" s="103"/>
      <c r="K89" s="105"/>
      <c r="L89" s="100"/>
      <c r="M89" s="105"/>
      <c r="N89" s="105"/>
      <c r="O89" s="9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5" customHeight="1" x14ac:dyDescent="0.25">
      <c r="A90" s="137" t="s">
        <v>88</v>
      </c>
      <c r="B90" s="138"/>
      <c r="C90" s="138"/>
      <c r="D90" s="83">
        <f>SUM(D88:D89)</f>
        <v>246712.91016067343</v>
      </c>
      <c r="E90" s="83">
        <f>SUM(E88:E89)</f>
        <v>321621.97813626932</v>
      </c>
      <c r="F90" s="83">
        <f>SUM(F88:F89)</f>
        <v>455961.8268928224</v>
      </c>
      <c r="G90" s="83">
        <f>SUM(G88:G89)</f>
        <v>651194.6211974984</v>
      </c>
      <c r="H90" s="83">
        <f>SUM(H88:H89)</f>
        <v>914485.47142443317</v>
      </c>
      <c r="I90" s="1"/>
      <c r="J90" s="106">
        <f>AVERAGE(D90:H90)</f>
        <v>517995.36156233941</v>
      </c>
      <c r="K90" s="105">
        <f>J90/J91</f>
        <v>0.40385110642635674</v>
      </c>
      <c r="L90" s="100">
        <f>K77</f>
        <v>0.11058300000000001</v>
      </c>
      <c r="M90" s="100">
        <f>L90</f>
        <v>0.11058300000000001</v>
      </c>
      <c r="N90" s="105">
        <f>K90*M90</f>
        <v>4.4659066901945814E-2</v>
      </c>
      <c r="O90" s="9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5" customHeight="1" x14ac:dyDescent="0.25">
      <c r="A91" s="77"/>
      <c r="B91" s="77"/>
      <c r="C91" s="77"/>
      <c r="D91" s="78"/>
      <c r="E91" s="79"/>
      <c r="F91" s="79"/>
      <c r="G91" s="79"/>
      <c r="H91" s="79"/>
      <c r="I91" s="1"/>
      <c r="J91" s="103">
        <f>SUM(J82:J90)</f>
        <v>1282639.4513216398</v>
      </c>
      <c r="K91" s="105">
        <f>SUM(K82:K90)</f>
        <v>1</v>
      </c>
      <c r="L91" s="96"/>
      <c r="M91" s="96"/>
      <c r="N91" s="107">
        <f>SUM(N82:N90)</f>
        <v>8.4989211449195884E-2</v>
      </c>
      <c r="O91" s="95" t="s">
        <v>187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5" customHeight="1" x14ac:dyDescent="0.25">
      <c r="A92" s="137" t="s">
        <v>89</v>
      </c>
      <c r="B92" s="138"/>
      <c r="C92" s="138"/>
      <c r="D92" s="83">
        <f>D86+D90</f>
        <v>1291653.1963470322</v>
      </c>
      <c r="E92" s="83">
        <f t="shared" ref="E92:H92" si="36">E86+E90</f>
        <v>1256056.5178652972</v>
      </c>
      <c r="F92" s="83">
        <f t="shared" si="36"/>
        <v>1225841.1416752057</v>
      </c>
      <c r="G92" s="83">
        <f t="shared" si="36"/>
        <v>1388616.5932568228</v>
      </c>
      <c r="H92" s="83">
        <f t="shared" si="36"/>
        <v>1699788.0269913482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5" customHeight="1" x14ac:dyDescent="0.25">
      <c r="A93" s="88" t="s">
        <v>90</v>
      </c>
      <c r="B93" s="88"/>
      <c r="C93" s="88"/>
      <c r="D93" s="83">
        <f>D74-D92</f>
        <v>0</v>
      </c>
      <c r="E93" s="83">
        <f t="shared" ref="E93:H93" si="37">E74-E92</f>
        <v>0</v>
      </c>
      <c r="F93" s="83">
        <f t="shared" si="37"/>
        <v>0</v>
      </c>
      <c r="G93" s="83">
        <f t="shared" si="37"/>
        <v>0.19899862795136869</v>
      </c>
      <c r="H93" s="83">
        <f t="shared" si="37"/>
        <v>0.266688167816028</v>
      </c>
      <c r="I93" s="1"/>
      <c r="J93" s="1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" customHeight="1" x14ac:dyDescent="0.25">
      <c r="A94" s="77"/>
      <c r="B94" s="77"/>
      <c r="C94" s="81" t="s">
        <v>91</v>
      </c>
      <c r="D94" s="77"/>
      <c r="E94" s="12"/>
      <c r="F94" s="12"/>
      <c r="G94" s="12"/>
      <c r="H94" s="1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" customHeight="1" x14ac:dyDescent="0.25">
      <c r="A95" s="77"/>
      <c r="B95" s="77"/>
      <c r="C95" s="88" t="s">
        <v>92</v>
      </c>
      <c r="D95" s="89">
        <v>0.5</v>
      </c>
      <c r="E95" s="79"/>
      <c r="F95" s="79"/>
      <c r="G95" s="79"/>
      <c r="H95" s="7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" customHeight="1" x14ac:dyDescent="0.25">
      <c r="A96" s="77"/>
      <c r="B96" s="77"/>
      <c r="C96" s="88" t="s">
        <v>83</v>
      </c>
      <c r="D96" s="89">
        <v>0.3</v>
      </c>
      <c r="E96" s="79"/>
      <c r="F96" s="79"/>
      <c r="G96" s="79"/>
      <c r="H96" s="7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" customHeight="1" x14ac:dyDescent="0.25">
      <c r="A97" s="77"/>
      <c r="B97" s="77"/>
      <c r="C97" s="88" t="s">
        <v>93</v>
      </c>
      <c r="D97" s="89">
        <v>0.2</v>
      </c>
      <c r="E97" s="79"/>
      <c r="F97" s="79"/>
      <c r="G97" s="79"/>
      <c r="H97" s="7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" customHeight="1" x14ac:dyDescent="0.25">
      <c r="A98" s="77"/>
      <c r="B98" s="77"/>
      <c r="C98" s="77"/>
      <c r="D98" s="89">
        <f>SUM(D95:D97)</f>
        <v>1</v>
      </c>
      <c r="E98" s="79"/>
      <c r="F98" s="79"/>
      <c r="G98" s="79"/>
      <c r="H98" s="7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68"/>
      <c r="B101" s="168"/>
      <c r="C101" s="168"/>
      <c r="D101" s="168"/>
      <c r="E101" s="169" t="s">
        <v>212</v>
      </c>
      <c r="F101" s="169"/>
      <c r="G101" s="169"/>
      <c r="H101" s="16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68" t="s">
        <v>213</v>
      </c>
      <c r="B102" s="168"/>
      <c r="C102" s="168"/>
      <c r="D102" s="170" t="s">
        <v>1</v>
      </c>
      <c r="E102" s="170" t="s">
        <v>2</v>
      </c>
      <c r="F102" s="170" t="s">
        <v>3</v>
      </c>
      <c r="G102" s="170" t="s">
        <v>4</v>
      </c>
      <c r="H102" s="170" t="s">
        <v>181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68"/>
      <c r="B103" s="168"/>
      <c r="C103" s="168"/>
      <c r="D103" s="168"/>
      <c r="E103" s="168"/>
      <c r="F103" s="168"/>
      <c r="G103" s="168"/>
      <c r="H103" s="16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68" t="s">
        <v>214</v>
      </c>
      <c r="B104" s="168"/>
      <c r="C104" s="168"/>
      <c r="D104" s="168"/>
      <c r="E104" s="168"/>
      <c r="F104" s="168"/>
      <c r="G104" s="168"/>
      <c r="H104" s="16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68"/>
      <c r="B105" s="168"/>
      <c r="C105" s="168" t="s">
        <v>215</v>
      </c>
      <c r="D105" s="171">
        <f>D50</f>
        <v>106521.43333333329</v>
      </c>
      <c r="E105" s="171">
        <f t="shared" ref="E105:H105" si="38">E50</f>
        <v>156161.58845833311</v>
      </c>
      <c r="F105" s="171">
        <f t="shared" si="38"/>
        <v>216883.9012366145</v>
      </c>
      <c r="G105" s="171">
        <f t="shared" si="38"/>
        <v>290921.6586699459</v>
      </c>
      <c r="H105" s="171">
        <f t="shared" si="38"/>
        <v>380942.55473343551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68"/>
      <c r="B106" s="168"/>
      <c r="C106" s="168" t="s">
        <v>216</v>
      </c>
      <c r="D106" s="172">
        <f>D16</f>
        <v>0.25</v>
      </c>
      <c r="E106" s="172">
        <f t="shared" ref="E106:H106" si="39">E16</f>
        <v>0.25</v>
      </c>
      <c r="F106" s="172">
        <f t="shared" si="39"/>
        <v>0.25</v>
      </c>
      <c r="G106" s="172">
        <f t="shared" si="39"/>
        <v>0.25</v>
      </c>
      <c r="H106" s="172">
        <f t="shared" si="39"/>
        <v>0.25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68"/>
      <c r="B107" s="168"/>
      <c r="C107" s="168" t="s">
        <v>217</v>
      </c>
      <c r="D107" s="171">
        <f>D105*(1-D106)</f>
        <v>79891.074999999968</v>
      </c>
      <c r="E107" s="171">
        <f>E105*(1-E106)</f>
        <v>117121.19134374983</v>
      </c>
      <c r="F107" s="171">
        <f t="shared" ref="F107:H107" si="40">F105*(1-F106)</f>
        <v>162662.92592746089</v>
      </c>
      <c r="G107" s="171">
        <f t="shared" si="40"/>
        <v>218191.24400245943</v>
      </c>
      <c r="H107" s="171">
        <f t="shared" si="40"/>
        <v>285706.9160500766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68"/>
      <c r="B108" s="168"/>
      <c r="C108" s="168" t="s">
        <v>218</v>
      </c>
      <c r="D108" s="173">
        <f>D47</f>
        <v>41476.666666666664</v>
      </c>
      <c r="E108" s="173">
        <f t="shared" ref="E108:H108" si="41">E47</f>
        <v>41476.666666666664</v>
      </c>
      <c r="F108" s="173">
        <f t="shared" si="41"/>
        <v>41476.666666666664</v>
      </c>
      <c r="G108" s="173">
        <f t="shared" si="41"/>
        <v>41476.666666666664</v>
      </c>
      <c r="H108" s="173">
        <f t="shared" si="41"/>
        <v>41476.666666666664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68"/>
      <c r="B109" s="168"/>
      <c r="C109" s="174" t="s">
        <v>219</v>
      </c>
      <c r="D109" s="171">
        <f>SUM(D107:D108)</f>
        <v>121367.74166666664</v>
      </c>
      <c r="E109" s="171">
        <f>SUM(E107:E108)</f>
        <v>158597.8580104165</v>
      </c>
      <c r="F109" s="171">
        <f t="shared" ref="F109:H109" si="42">SUM(F107:F108)</f>
        <v>204139.59259412755</v>
      </c>
      <c r="G109" s="171">
        <f t="shared" si="42"/>
        <v>259667.91066912608</v>
      </c>
      <c r="H109" s="171">
        <f t="shared" si="42"/>
        <v>327183.58271674329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68"/>
      <c r="B110" s="168"/>
      <c r="C110" s="168"/>
      <c r="D110" s="168"/>
      <c r="E110" s="168"/>
      <c r="F110" s="168"/>
      <c r="G110" s="168"/>
      <c r="H110" s="16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68" t="s">
        <v>220</v>
      </c>
      <c r="B111" s="168"/>
      <c r="C111" s="168"/>
      <c r="D111" s="168"/>
      <c r="E111" s="168"/>
      <c r="F111" s="168"/>
      <c r="G111" s="168"/>
      <c r="H111" s="16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68"/>
      <c r="B112" s="168"/>
      <c r="C112" s="168" t="s">
        <v>68</v>
      </c>
      <c r="D112" s="168">
        <v>0</v>
      </c>
      <c r="E112" s="171">
        <f>-(E64-D64)</f>
        <v>2545.8904109589057</v>
      </c>
      <c r="F112" s="171">
        <f t="shared" ref="F112:H112" si="43">-(F64-E64)</f>
        <v>-1861.1922945205442</v>
      </c>
      <c r="G112" s="171">
        <f t="shared" si="43"/>
        <v>-2215.2841285530794</v>
      </c>
      <c r="H112" s="171">
        <f t="shared" si="43"/>
        <v>-2636.7419340103024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68"/>
      <c r="B113" s="168"/>
      <c r="C113" s="168" t="s">
        <v>221</v>
      </c>
      <c r="D113" s="168">
        <v>0</v>
      </c>
      <c r="E113" s="171">
        <f>-(E65-D65)</f>
        <v>135.37140410959182</v>
      </c>
      <c r="F113" s="171">
        <f t="shared" ref="F113:H113" si="44">-(F65-E65)</f>
        <v>789.92963044521093</v>
      </c>
      <c r="G113" s="171">
        <f t="shared" si="44"/>
        <v>1688.6474854690659</v>
      </c>
      <c r="H113" s="171">
        <f t="shared" si="44"/>
        <v>2900.7359319849347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68"/>
      <c r="B114" s="168"/>
      <c r="C114" s="168" t="s">
        <v>79</v>
      </c>
      <c r="D114" s="168">
        <v>0</v>
      </c>
      <c r="E114" s="171">
        <f>E78-D78</f>
        <v>20738.899109589023</v>
      </c>
      <c r="F114" s="171">
        <f t="shared" ref="F114:H114" si="45">F78-E78</f>
        <v>25313.278481892048</v>
      </c>
      <c r="G114" s="171">
        <f t="shared" si="45"/>
        <v>30877.563455903728</v>
      </c>
      <c r="H114" s="171">
        <f t="shared" si="45"/>
        <v>37642.843165794766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68"/>
      <c r="B115" s="168"/>
      <c r="C115" s="174" t="s">
        <v>220</v>
      </c>
      <c r="D115" s="175">
        <f>SUM(D112:D114)</f>
        <v>0</v>
      </c>
      <c r="E115" s="175">
        <f>SUM(E112:E114)</f>
        <v>23420.160924657521</v>
      </c>
      <c r="F115" s="175">
        <f t="shared" ref="F115:H115" si="46">SUM(F112:F114)</f>
        <v>24242.015817816715</v>
      </c>
      <c r="G115" s="175">
        <f t="shared" si="46"/>
        <v>30350.926812819715</v>
      </c>
      <c r="H115" s="175">
        <f t="shared" si="46"/>
        <v>37906.8371637694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68"/>
      <c r="B116" s="168"/>
      <c r="C116" s="168"/>
      <c r="D116" s="168"/>
      <c r="E116" s="168"/>
      <c r="F116" s="168"/>
      <c r="G116" s="168"/>
      <c r="H116" s="16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68" t="s">
        <v>222</v>
      </c>
      <c r="B117" s="168"/>
      <c r="C117" s="168"/>
      <c r="D117" s="168"/>
      <c r="E117" s="168"/>
      <c r="F117" s="168"/>
      <c r="G117" s="168"/>
      <c r="H117" s="16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68"/>
      <c r="B118" s="168"/>
      <c r="C118" s="168" t="s">
        <v>72</v>
      </c>
      <c r="D118" s="171">
        <v>0</v>
      </c>
      <c r="E118" s="171">
        <f>-(E69-D69)</f>
        <v>0</v>
      </c>
      <c r="F118" s="171">
        <f>-(F69-E69)</f>
        <v>0</v>
      </c>
      <c r="G118" s="171">
        <f t="shared" ref="F118:H118" si="47">-(G69-F69)</f>
        <v>0</v>
      </c>
      <c r="H118" s="171">
        <f t="shared" si="47"/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68"/>
      <c r="B119" s="168"/>
      <c r="C119" s="168" t="s">
        <v>73</v>
      </c>
      <c r="D119" s="171">
        <v>0</v>
      </c>
      <c r="E119" s="171">
        <f>-(E70-D70)</f>
        <v>0</v>
      </c>
      <c r="F119" s="171">
        <f t="shared" ref="F119:H119" si="48">-(F70-E70)</f>
        <v>0</v>
      </c>
      <c r="G119" s="171">
        <f t="shared" si="48"/>
        <v>0</v>
      </c>
      <c r="H119" s="171">
        <f t="shared" si="48"/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68"/>
      <c r="B120" s="168"/>
      <c r="C120" s="174" t="s">
        <v>222</v>
      </c>
      <c r="D120" s="175">
        <f>SUM(D118:D119)</f>
        <v>0</v>
      </c>
      <c r="E120" s="175">
        <f>SUM(E118:E119)</f>
        <v>0</v>
      </c>
      <c r="F120" s="175">
        <f t="shared" ref="F120:H120" si="49">SUM(F118:F119)</f>
        <v>0</v>
      </c>
      <c r="G120" s="175">
        <f t="shared" si="49"/>
        <v>0</v>
      </c>
      <c r="H120" s="175">
        <f t="shared" si="49"/>
        <v>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68"/>
      <c r="B121" s="168"/>
      <c r="C121" s="168"/>
      <c r="D121" s="168"/>
      <c r="E121" s="168"/>
      <c r="F121" s="168"/>
      <c r="G121" s="168"/>
      <c r="H121" s="16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74" t="s">
        <v>223</v>
      </c>
      <c r="B122" s="168"/>
      <c r="C122" s="168"/>
      <c r="D122" s="175">
        <f>D109+D115+D120</f>
        <v>121367.74166666664</v>
      </c>
      <c r="E122" s="175">
        <f>E109+E115+E120</f>
        <v>182018.01893507401</v>
      </c>
      <c r="F122" s="175">
        <f t="shared" ref="F122:H122" si="50">F109+F115+F120</f>
        <v>228381.60841194427</v>
      </c>
      <c r="G122" s="175">
        <f t="shared" si="50"/>
        <v>290018.83748194581</v>
      </c>
      <c r="H122" s="175">
        <f t="shared" si="50"/>
        <v>365090.41988051269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68"/>
      <c r="B123" s="168"/>
      <c r="C123" s="168"/>
      <c r="D123" s="168"/>
      <c r="E123" s="168"/>
      <c r="F123" s="168"/>
      <c r="G123" s="168"/>
      <c r="H123" s="16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74" t="s">
        <v>224</v>
      </c>
      <c r="B124" s="168"/>
      <c r="C124" s="168"/>
      <c r="D124" s="168"/>
      <c r="E124" s="168"/>
      <c r="F124" s="168"/>
      <c r="G124" s="168"/>
      <c r="H124" s="16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74" t="s">
        <v>225</v>
      </c>
      <c r="B125" s="168"/>
      <c r="C125" s="168"/>
      <c r="D125" s="168"/>
      <c r="E125" s="168"/>
      <c r="F125" s="168"/>
      <c r="G125" s="168"/>
      <c r="H125" s="179">
        <f>H90</f>
        <v>914485.47142443317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74" t="s">
        <v>226</v>
      </c>
      <c r="B126" s="168"/>
      <c r="C126" s="168"/>
      <c r="D126" s="176">
        <f>D122</f>
        <v>121367.74166666664</v>
      </c>
      <c r="E126" s="177">
        <f t="shared" ref="E126:H126" si="51">E122</f>
        <v>182018.01893507401</v>
      </c>
      <c r="F126" s="177">
        <f t="shared" si="51"/>
        <v>228381.60841194427</v>
      </c>
      <c r="G126" s="177">
        <f t="shared" si="51"/>
        <v>290018.83748194581</v>
      </c>
      <c r="H126" s="178">
        <f>H122+H125</f>
        <v>1279575.8913049458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74"/>
      <c r="B127" s="168"/>
      <c r="C127" s="168"/>
      <c r="D127" s="168"/>
      <c r="E127" s="168"/>
      <c r="F127" s="168"/>
      <c r="G127" s="168"/>
      <c r="H127" s="16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74" t="s">
        <v>227</v>
      </c>
      <c r="B128" s="168"/>
      <c r="C128" s="168"/>
      <c r="D128" s="179">
        <f>NPV(D130,D126:H126)</f>
        <v>1505584.0279207965</v>
      </c>
      <c r="E128" s="168"/>
      <c r="F128" s="168"/>
      <c r="G128" s="168"/>
      <c r="H128" s="16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74" t="s">
        <v>228</v>
      </c>
      <c r="B129" s="168"/>
      <c r="C129" s="168"/>
      <c r="D129" s="180"/>
      <c r="E129" s="168"/>
      <c r="F129" s="168"/>
      <c r="G129" s="168"/>
      <c r="H129" s="16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74" t="s">
        <v>187</v>
      </c>
      <c r="B130" s="168"/>
      <c r="C130" s="168"/>
      <c r="D130" s="181">
        <f>N91</f>
        <v>8.4989211449195884E-2</v>
      </c>
      <c r="E130" s="168"/>
      <c r="F130" s="168"/>
      <c r="G130" s="168"/>
      <c r="H130" s="16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74" t="s">
        <v>229</v>
      </c>
      <c r="B131" s="168"/>
      <c r="C131" s="168"/>
      <c r="D131" s="180"/>
      <c r="E131" s="168"/>
      <c r="F131" s="168"/>
      <c r="G131" s="168"/>
      <c r="H131" s="16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74">
    <mergeCell ref="E101:H101"/>
    <mergeCell ref="A52:C52"/>
    <mergeCell ref="A53:C53"/>
    <mergeCell ref="A55:C55"/>
    <mergeCell ref="A56:C56"/>
    <mergeCell ref="A57:C57"/>
    <mergeCell ref="A60:C60"/>
    <mergeCell ref="A61:C61"/>
    <mergeCell ref="B62:C62"/>
    <mergeCell ref="B63:C63"/>
    <mergeCell ref="B64:C64"/>
    <mergeCell ref="B65:C65"/>
    <mergeCell ref="A66:C66"/>
    <mergeCell ref="A68:C68"/>
    <mergeCell ref="B69:C69"/>
    <mergeCell ref="A89:C89"/>
    <mergeCell ref="B70:C70"/>
    <mergeCell ref="B71:C71"/>
    <mergeCell ref="A72:C72"/>
    <mergeCell ref="A74:C74"/>
    <mergeCell ref="A76:C76"/>
    <mergeCell ref="A77:C77"/>
    <mergeCell ref="B78:C78"/>
    <mergeCell ref="A90:C90"/>
    <mergeCell ref="A92:C92"/>
    <mergeCell ref="B79:C79"/>
    <mergeCell ref="A80:C80"/>
    <mergeCell ref="A82:C82"/>
    <mergeCell ref="A83:C83"/>
    <mergeCell ref="A84:C84"/>
    <mergeCell ref="A86:C86"/>
    <mergeCell ref="A88:C88"/>
    <mergeCell ref="A1:D1"/>
    <mergeCell ref="A3:C3"/>
    <mergeCell ref="A4:C4"/>
    <mergeCell ref="A5:C5"/>
    <mergeCell ref="B6:D6"/>
    <mergeCell ref="A7:C7"/>
    <mergeCell ref="A8:D8"/>
    <mergeCell ref="A9:C9"/>
    <mergeCell ref="A10:C10"/>
    <mergeCell ref="A11:D11"/>
    <mergeCell ref="A12:C12"/>
    <mergeCell ref="A13:D13"/>
    <mergeCell ref="A14:C14"/>
    <mergeCell ref="A15:D15"/>
    <mergeCell ref="A16:C16"/>
    <mergeCell ref="A18:C18"/>
    <mergeCell ref="A19:C19"/>
    <mergeCell ref="A20:C20"/>
    <mergeCell ref="A21:C21"/>
    <mergeCell ref="A22:D22"/>
    <mergeCell ref="A23:C23"/>
    <mergeCell ref="A24:C24"/>
    <mergeCell ref="A25:C25"/>
    <mergeCell ref="A26:C26"/>
    <mergeCell ref="A28:C28"/>
    <mergeCell ref="A29:C29"/>
    <mergeCell ref="A30:C30"/>
    <mergeCell ref="A31:C31"/>
    <mergeCell ref="A42:C42"/>
    <mergeCell ref="A44:C44"/>
    <mergeCell ref="A32:D32"/>
    <mergeCell ref="A33:C33"/>
    <mergeCell ref="A34:C34"/>
    <mergeCell ref="A35:D35"/>
    <mergeCell ref="A36:C36"/>
    <mergeCell ref="A40:C40"/>
    <mergeCell ref="A41:C41"/>
    <mergeCell ref="B45:C45"/>
    <mergeCell ref="B46:C46"/>
    <mergeCell ref="B47:C47"/>
    <mergeCell ref="A48:C48"/>
    <mergeCell ref="A50:C50"/>
  </mergeCells>
  <phoneticPr fontId="22" type="noConversion"/>
  <pageMargins left="0.75" right="0.75" top="1" bottom="1" header="0" footer="0"/>
  <pageSetup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61" workbookViewId="0">
      <selection activeCell="H89" sqref="H89"/>
    </sheetView>
  </sheetViews>
  <sheetFormatPr defaultColWidth="14.42578125" defaultRowHeight="15" customHeight="1" x14ac:dyDescent="0.25"/>
  <cols>
    <col min="1" max="1" width="4.85546875" customWidth="1"/>
    <col min="2" max="2" width="17.42578125" customWidth="1"/>
    <col min="3" max="6" width="15.42578125" customWidth="1"/>
    <col min="7" max="7" width="16.140625" customWidth="1"/>
    <col min="8" max="26" width="9.28515625" customWidth="1"/>
  </cols>
  <sheetData>
    <row r="1" spans="1:26" x14ac:dyDescent="0.25">
      <c r="A1" s="23" t="s">
        <v>94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x14ac:dyDescent="0.25">
      <c r="A3" s="25" t="s">
        <v>95</v>
      </c>
      <c r="B3" s="26"/>
      <c r="C3" s="27">
        <f>'Ratios and Year 1 Forecast'!D29</f>
        <v>546748</v>
      </c>
      <c r="D3" s="24"/>
      <c r="E3" s="28" t="s">
        <v>96</v>
      </c>
      <c r="F3" s="29"/>
      <c r="G3" s="30">
        <v>250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x14ac:dyDescent="0.25">
      <c r="A4" s="31" t="s">
        <v>97</v>
      </c>
      <c r="B4" s="29"/>
      <c r="C4" s="91">
        <f>'Ratios and Year 1 Forecast'!D30</f>
        <v>0.06</v>
      </c>
      <c r="D4" s="24"/>
      <c r="E4" s="28" t="s">
        <v>98</v>
      </c>
      <c r="F4" s="29"/>
      <c r="G4" s="30">
        <f>SUMIF(D17:D376,"&gt;0")</f>
        <v>507971.43544269144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x14ac:dyDescent="0.25">
      <c r="A5" s="32" t="s">
        <v>99</v>
      </c>
      <c r="B5" s="33"/>
      <c r="C5" s="34">
        <v>30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x14ac:dyDescent="0.25">
      <c r="A7" s="161" t="s">
        <v>100</v>
      </c>
      <c r="B7" s="162"/>
      <c r="C7" s="35">
        <f>C4/12</f>
        <v>5.0000000000000001E-3</v>
      </c>
      <c r="D7" s="24" t="s">
        <v>101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x14ac:dyDescent="0.25">
      <c r="A8" s="163" t="s">
        <v>102</v>
      </c>
      <c r="B8" s="143"/>
      <c r="C8" s="36">
        <f>C5*12</f>
        <v>360</v>
      </c>
      <c r="D8" s="24" t="s">
        <v>103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x14ac:dyDescent="0.25">
      <c r="A9" s="163" t="s">
        <v>104</v>
      </c>
      <c r="B9" s="143"/>
      <c r="C9" s="37">
        <f>C3</f>
        <v>546748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25">
      <c r="A10" s="164" t="s">
        <v>105</v>
      </c>
      <c r="B10" s="165"/>
      <c r="C10" s="38">
        <v>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25">
      <c r="A12" s="166" t="s">
        <v>106</v>
      </c>
      <c r="B12" s="167"/>
      <c r="C12" s="39">
        <f>-PMT(C7,C8,C9,C10)</f>
        <v>3278.0305052621702</v>
      </c>
      <c r="D12" s="24" t="s">
        <v>101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25">
      <c r="A15" s="40"/>
      <c r="B15" s="41" t="s">
        <v>107</v>
      </c>
      <c r="C15" s="41" t="s">
        <v>108</v>
      </c>
      <c r="D15" s="41" t="s">
        <v>109</v>
      </c>
      <c r="E15" s="41" t="s">
        <v>110</v>
      </c>
      <c r="F15" s="41" t="s">
        <v>111</v>
      </c>
      <c r="G15" s="42" t="s">
        <v>112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x14ac:dyDescent="0.25">
      <c r="A16" s="158"/>
      <c r="B16" s="159"/>
      <c r="C16" s="159"/>
      <c r="D16" s="159"/>
      <c r="E16" s="159"/>
      <c r="F16" s="160"/>
      <c r="G16" s="43">
        <f>C3</f>
        <v>546748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25">
      <c r="A17" s="109">
        <f t="shared" ref="A17:A271" si="0">A16+1</f>
        <v>1</v>
      </c>
      <c r="B17" s="110">
        <f t="shared" ref="B17:B271" si="1">G16</f>
        <v>546748</v>
      </c>
      <c r="C17" s="110">
        <f t="shared" ref="C17:C271" si="2">$C$12</f>
        <v>3278.0305052621702</v>
      </c>
      <c r="D17" s="110">
        <f t="shared" ref="D17:D271" si="3">B17*$C$7</f>
        <v>2733.7400000000002</v>
      </c>
      <c r="E17" s="110">
        <f t="shared" ref="E17:E271" si="4">C17-D17</f>
        <v>544.29050526216997</v>
      </c>
      <c r="F17" s="111">
        <f t="shared" ref="F17:F271" si="5">$G$3</f>
        <v>250</v>
      </c>
      <c r="G17" s="112">
        <f t="shared" ref="G17:G271" si="6">B17-E17-F17</f>
        <v>545953.70949473779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25">
      <c r="A18" s="109">
        <f t="shared" si="0"/>
        <v>2</v>
      </c>
      <c r="B18" s="110">
        <f t="shared" si="1"/>
        <v>545953.70949473779</v>
      </c>
      <c r="C18" s="110">
        <f t="shared" si="2"/>
        <v>3278.0305052621702</v>
      </c>
      <c r="D18" s="110">
        <f t="shared" si="3"/>
        <v>2729.7685474736891</v>
      </c>
      <c r="E18" s="110">
        <f t="shared" si="4"/>
        <v>548.26195778848114</v>
      </c>
      <c r="F18" s="111">
        <f t="shared" si="5"/>
        <v>250</v>
      </c>
      <c r="G18" s="112">
        <f t="shared" si="6"/>
        <v>545155.4475369493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x14ac:dyDescent="0.25">
      <c r="A19" s="109">
        <f t="shared" si="0"/>
        <v>3</v>
      </c>
      <c r="B19" s="110">
        <f t="shared" si="1"/>
        <v>545155.4475369493</v>
      </c>
      <c r="C19" s="110">
        <f t="shared" si="2"/>
        <v>3278.0305052621702</v>
      </c>
      <c r="D19" s="110">
        <f t="shared" si="3"/>
        <v>2725.7772376847465</v>
      </c>
      <c r="E19" s="110">
        <f t="shared" si="4"/>
        <v>552.25326757742368</v>
      </c>
      <c r="F19" s="111">
        <f t="shared" si="5"/>
        <v>250</v>
      </c>
      <c r="G19" s="112">
        <f t="shared" si="6"/>
        <v>544353.19426937192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x14ac:dyDescent="0.25">
      <c r="A20" s="109">
        <f t="shared" si="0"/>
        <v>4</v>
      </c>
      <c r="B20" s="110">
        <f t="shared" si="1"/>
        <v>544353.19426937192</v>
      </c>
      <c r="C20" s="110">
        <f t="shared" si="2"/>
        <v>3278.0305052621702</v>
      </c>
      <c r="D20" s="110">
        <f t="shared" si="3"/>
        <v>2721.7659713468597</v>
      </c>
      <c r="E20" s="110">
        <f t="shared" si="4"/>
        <v>556.26453391531049</v>
      </c>
      <c r="F20" s="111">
        <f t="shared" si="5"/>
        <v>250</v>
      </c>
      <c r="G20" s="112">
        <f t="shared" si="6"/>
        <v>543546.92973545659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 x14ac:dyDescent="0.25">
      <c r="A21" s="109">
        <f t="shared" si="0"/>
        <v>5</v>
      </c>
      <c r="B21" s="110">
        <f t="shared" si="1"/>
        <v>543546.92973545659</v>
      </c>
      <c r="C21" s="110">
        <f t="shared" si="2"/>
        <v>3278.0305052621702</v>
      </c>
      <c r="D21" s="110">
        <f t="shared" si="3"/>
        <v>2717.7346486772831</v>
      </c>
      <c r="E21" s="110">
        <f t="shared" si="4"/>
        <v>560.29585658488713</v>
      </c>
      <c r="F21" s="111">
        <f t="shared" si="5"/>
        <v>250</v>
      </c>
      <c r="G21" s="112">
        <f t="shared" si="6"/>
        <v>542736.63387887168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 x14ac:dyDescent="0.25">
      <c r="A22" s="109">
        <f t="shared" si="0"/>
        <v>6</v>
      </c>
      <c r="B22" s="110">
        <f t="shared" si="1"/>
        <v>542736.63387887168</v>
      </c>
      <c r="C22" s="110">
        <f t="shared" si="2"/>
        <v>3278.0305052621702</v>
      </c>
      <c r="D22" s="110">
        <f t="shared" si="3"/>
        <v>2713.6831693943586</v>
      </c>
      <c r="E22" s="110">
        <f t="shared" si="4"/>
        <v>564.34733586781158</v>
      </c>
      <c r="F22" s="111">
        <f t="shared" si="5"/>
        <v>250</v>
      </c>
      <c r="G22" s="112">
        <f t="shared" si="6"/>
        <v>541922.28654300387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 x14ac:dyDescent="0.25">
      <c r="A23" s="109">
        <f t="shared" si="0"/>
        <v>7</v>
      </c>
      <c r="B23" s="110">
        <f t="shared" si="1"/>
        <v>541922.28654300387</v>
      </c>
      <c r="C23" s="110">
        <f t="shared" si="2"/>
        <v>3278.0305052621702</v>
      </c>
      <c r="D23" s="110">
        <f t="shared" si="3"/>
        <v>2709.6114327150194</v>
      </c>
      <c r="E23" s="110">
        <f t="shared" si="4"/>
        <v>568.41907254715079</v>
      </c>
      <c r="F23" s="111">
        <f t="shared" si="5"/>
        <v>250</v>
      </c>
      <c r="G23" s="112">
        <f t="shared" si="6"/>
        <v>541103.86747045675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 x14ac:dyDescent="0.25">
      <c r="A24" s="109">
        <f t="shared" si="0"/>
        <v>8</v>
      </c>
      <c r="B24" s="110">
        <f t="shared" si="1"/>
        <v>541103.86747045675</v>
      </c>
      <c r="C24" s="110">
        <f t="shared" si="2"/>
        <v>3278.0305052621702</v>
      </c>
      <c r="D24" s="110">
        <f t="shared" si="3"/>
        <v>2705.5193373522839</v>
      </c>
      <c r="E24" s="110">
        <f t="shared" si="4"/>
        <v>572.51116790988635</v>
      </c>
      <c r="F24" s="111">
        <f t="shared" si="5"/>
        <v>250</v>
      </c>
      <c r="G24" s="112">
        <f t="shared" si="6"/>
        <v>540281.35630254692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 x14ac:dyDescent="0.25">
      <c r="A25" s="109">
        <f t="shared" si="0"/>
        <v>9</v>
      </c>
      <c r="B25" s="110">
        <f t="shared" si="1"/>
        <v>540281.35630254692</v>
      </c>
      <c r="C25" s="110">
        <f t="shared" si="2"/>
        <v>3278.0305052621702</v>
      </c>
      <c r="D25" s="110">
        <f t="shared" si="3"/>
        <v>2701.4067815127346</v>
      </c>
      <c r="E25" s="110">
        <f t="shared" si="4"/>
        <v>576.62372374943561</v>
      </c>
      <c r="F25" s="111">
        <f t="shared" si="5"/>
        <v>250</v>
      </c>
      <c r="G25" s="112">
        <f t="shared" si="6"/>
        <v>539454.7325787975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 x14ac:dyDescent="0.25">
      <c r="A26" s="109">
        <f t="shared" si="0"/>
        <v>10</v>
      </c>
      <c r="B26" s="110">
        <f t="shared" si="1"/>
        <v>539454.7325787975</v>
      </c>
      <c r="C26" s="110">
        <f t="shared" si="2"/>
        <v>3278.0305052621702</v>
      </c>
      <c r="D26" s="110">
        <f t="shared" si="3"/>
        <v>2697.2736628939874</v>
      </c>
      <c r="E26" s="110">
        <f t="shared" si="4"/>
        <v>580.75684236818279</v>
      </c>
      <c r="F26" s="111">
        <f t="shared" si="5"/>
        <v>250</v>
      </c>
      <c r="G26" s="112">
        <f t="shared" si="6"/>
        <v>538623.97573642933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25">
      <c r="A27" s="109">
        <f t="shared" si="0"/>
        <v>11</v>
      </c>
      <c r="B27" s="110">
        <f t="shared" si="1"/>
        <v>538623.97573642933</v>
      </c>
      <c r="C27" s="110">
        <f t="shared" si="2"/>
        <v>3278.0305052621702</v>
      </c>
      <c r="D27" s="110">
        <f t="shared" si="3"/>
        <v>2693.1198786821469</v>
      </c>
      <c r="E27" s="110">
        <f t="shared" si="4"/>
        <v>584.91062658002329</v>
      </c>
      <c r="F27" s="111">
        <f t="shared" si="5"/>
        <v>250</v>
      </c>
      <c r="G27" s="112">
        <f t="shared" si="6"/>
        <v>537789.06510984933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 x14ac:dyDescent="0.25">
      <c r="A28" s="109">
        <f t="shared" si="0"/>
        <v>12</v>
      </c>
      <c r="B28" s="110">
        <f t="shared" si="1"/>
        <v>537789.06510984933</v>
      </c>
      <c r="C28" s="110">
        <f t="shared" si="2"/>
        <v>3278.0305052621702</v>
      </c>
      <c r="D28" s="110">
        <f t="shared" si="3"/>
        <v>2688.9453255492467</v>
      </c>
      <c r="E28" s="110">
        <f t="shared" si="4"/>
        <v>589.08517971292349</v>
      </c>
      <c r="F28" s="111">
        <f t="shared" si="5"/>
        <v>250</v>
      </c>
      <c r="G28" s="112">
        <f t="shared" si="6"/>
        <v>536949.97993013635</v>
      </c>
      <c r="H28" s="24">
        <v>1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 x14ac:dyDescent="0.25">
      <c r="A29" s="113">
        <f t="shared" si="0"/>
        <v>13</v>
      </c>
      <c r="B29" s="114">
        <f t="shared" si="1"/>
        <v>536949.97993013635</v>
      </c>
      <c r="C29" s="114">
        <f t="shared" si="2"/>
        <v>3278.0305052621702</v>
      </c>
      <c r="D29" s="114">
        <f t="shared" si="3"/>
        <v>2684.749899650682</v>
      </c>
      <c r="E29" s="114">
        <f t="shared" si="4"/>
        <v>593.28060561148823</v>
      </c>
      <c r="F29" s="115">
        <f t="shared" si="5"/>
        <v>250</v>
      </c>
      <c r="G29" s="116">
        <f t="shared" si="6"/>
        <v>536106.69932452484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5">
      <c r="A30" s="113">
        <f t="shared" si="0"/>
        <v>14</v>
      </c>
      <c r="B30" s="114">
        <f t="shared" si="1"/>
        <v>536106.69932452484</v>
      </c>
      <c r="C30" s="114">
        <f t="shared" si="2"/>
        <v>3278.0305052621702</v>
      </c>
      <c r="D30" s="114">
        <f t="shared" si="3"/>
        <v>2680.5334966226242</v>
      </c>
      <c r="E30" s="114">
        <f t="shared" si="4"/>
        <v>597.49700863954604</v>
      </c>
      <c r="F30" s="115">
        <f t="shared" si="5"/>
        <v>250</v>
      </c>
      <c r="G30" s="116">
        <f t="shared" si="6"/>
        <v>535259.20231588534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 x14ac:dyDescent="0.25">
      <c r="A31" s="113">
        <f t="shared" si="0"/>
        <v>15</v>
      </c>
      <c r="B31" s="114">
        <f t="shared" si="1"/>
        <v>535259.20231588534</v>
      </c>
      <c r="C31" s="114">
        <f t="shared" si="2"/>
        <v>3278.0305052621702</v>
      </c>
      <c r="D31" s="114">
        <f t="shared" si="3"/>
        <v>2676.2960115794267</v>
      </c>
      <c r="E31" s="114">
        <f t="shared" si="4"/>
        <v>601.7344936827435</v>
      </c>
      <c r="F31" s="115">
        <f t="shared" si="5"/>
        <v>250</v>
      </c>
      <c r="G31" s="116">
        <f t="shared" si="6"/>
        <v>534407.4678222026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 x14ac:dyDescent="0.25">
      <c r="A32" s="113">
        <f t="shared" si="0"/>
        <v>16</v>
      </c>
      <c r="B32" s="114">
        <f t="shared" si="1"/>
        <v>534407.4678222026</v>
      </c>
      <c r="C32" s="114">
        <f t="shared" si="2"/>
        <v>3278.0305052621702</v>
      </c>
      <c r="D32" s="114">
        <f t="shared" si="3"/>
        <v>2672.0373391110129</v>
      </c>
      <c r="E32" s="114">
        <f t="shared" si="4"/>
        <v>605.99316615115731</v>
      </c>
      <c r="F32" s="115">
        <f t="shared" si="5"/>
        <v>250</v>
      </c>
      <c r="G32" s="116">
        <f t="shared" si="6"/>
        <v>533551.47465605149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5">
      <c r="A33" s="113">
        <f t="shared" si="0"/>
        <v>17</v>
      </c>
      <c r="B33" s="114">
        <f t="shared" si="1"/>
        <v>533551.47465605149</v>
      </c>
      <c r="C33" s="114">
        <f t="shared" si="2"/>
        <v>3278.0305052621702</v>
      </c>
      <c r="D33" s="114">
        <f t="shared" si="3"/>
        <v>2667.7573732802575</v>
      </c>
      <c r="E33" s="114">
        <f t="shared" si="4"/>
        <v>610.27313198191268</v>
      </c>
      <c r="F33" s="115">
        <f t="shared" si="5"/>
        <v>250</v>
      </c>
      <c r="G33" s="116">
        <f t="shared" si="6"/>
        <v>532691.20152406953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5">
      <c r="A34" s="113">
        <f t="shared" si="0"/>
        <v>18</v>
      </c>
      <c r="B34" s="114">
        <f t="shared" si="1"/>
        <v>532691.20152406953</v>
      </c>
      <c r="C34" s="114">
        <f t="shared" si="2"/>
        <v>3278.0305052621702</v>
      </c>
      <c r="D34" s="114">
        <f t="shared" si="3"/>
        <v>2663.4560076203479</v>
      </c>
      <c r="E34" s="114">
        <f t="shared" si="4"/>
        <v>614.57449764182229</v>
      </c>
      <c r="F34" s="115">
        <f t="shared" si="5"/>
        <v>250</v>
      </c>
      <c r="G34" s="116">
        <f t="shared" si="6"/>
        <v>531826.62702642765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5">
      <c r="A35" s="113">
        <f t="shared" si="0"/>
        <v>19</v>
      </c>
      <c r="B35" s="114">
        <f t="shared" si="1"/>
        <v>531826.62702642765</v>
      </c>
      <c r="C35" s="114">
        <f t="shared" si="2"/>
        <v>3278.0305052621702</v>
      </c>
      <c r="D35" s="114">
        <f t="shared" si="3"/>
        <v>2659.1331351321382</v>
      </c>
      <c r="E35" s="114">
        <f t="shared" si="4"/>
        <v>618.89737013003196</v>
      </c>
      <c r="F35" s="115">
        <f t="shared" si="5"/>
        <v>250</v>
      </c>
      <c r="G35" s="116">
        <f t="shared" si="6"/>
        <v>530957.7296562976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5">
      <c r="A36" s="113">
        <f t="shared" si="0"/>
        <v>20</v>
      </c>
      <c r="B36" s="114">
        <f t="shared" si="1"/>
        <v>530957.7296562976</v>
      </c>
      <c r="C36" s="114">
        <f t="shared" si="2"/>
        <v>3278.0305052621702</v>
      </c>
      <c r="D36" s="114">
        <f t="shared" si="3"/>
        <v>2654.7886482814879</v>
      </c>
      <c r="E36" s="114">
        <f t="shared" si="4"/>
        <v>623.24185698068231</v>
      </c>
      <c r="F36" s="115">
        <f t="shared" si="5"/>
        <v>250</v>
      </c>
      <c r="G36" s="116">
        <f t="shared" si="6"/>
        <v>530084.48779931688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 x14ac:dyDescent="0.25">
      <c r="A37" s="113">
        <f t="shared" si="0"/>
        <v>21</v>
      </c>
      <c r="B37" s="114">
        <f t="shared" si="1"/>
        <v>530084.48779931688</v>
      </c>
      <c r="C37" s="114">
        <f t="shared" si="2"/>
        <v>3278.0305052621702</v>
      </c>
      <c r="D37" s="114">
        <f t="shared" si="3"/>
        <v>2650.4224389965843</v>
      </c>
      <c r="E37" s="114">
        <f t="shared" si="4"/>
        <v>627.60806626558588</v>
      </c>
      <c r="F37" s="115">
        <f t="shared" si="5"/>
        <v>250</v>
      </c>
      <c r="G37" s="116">
        <f t="shared" si="6"/>
        <v>529206.87973305129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 x14ac:dyDescent="0.25">
      <c r="A38" s="113">
        <f t="shared" si="0"/>
        <v>22</v>
      </c>
      <c r="B38" s="114">
        <f t="shared" si="1"/>
        <v>529206.87973305129</v>
      </c>
      <c r="C38" s="114">
        <f t="shared" si="2"/>
        <v>3278.0305052621702</v>
      </c>
      <c r="D38" s="114">
        <f t="shared" si="3"/>
        <v>2646.0343986652565</v>
      </c>
      <c r="E38" s="114">
        <f t="shared" si="4"/>
        <v>631.99610659691371</v>
      </c>
      <c r="F38" s="115">
        <f t="shared" si="5"/>
        <v>250</v>
      </c>
      <c r="G38" s="116">
        <f t="shared" si="6"/>
        <v>528324.88362645439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 x14ac:dyDescent="0.25">
      <c r="A39" s="113">
        <f t="shared" si="0"/>
        <v>23</v>
      </c>
      <c r="B39" s="114">
        <f t="shared" si="1"/>
        <v>528324.88362645439</v>
      </c>
      <c r="C39" s="114">
        <f t="shared" si="2"/>
        <v>3278.0305052621702</v>
      </c>
      <c r="D39" s="114">
        <f t="shared" si="3"/>
        <v>2641.6244181322722</v>
      </c>
      <c r="E39" s="114">
        <f t="shared" si="4"/>
        <v>636.40608712989797</v>
      </c>
      <c r="F39" s="115">
        <f t="shared" si="5"/>
        <v>250</v>
      </c>
      <c r="G39" s="116">
        <f t="shared" si="6"/>
        <v>527438.47753932455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 x14ac:dyDescent="0.25">
      <c r="A40" s="113">
        <f t="shared" si="0"/>
        <v>24</v>
      </c>
      <c r="B40" s="114">
        <f t="shared" si="1"/>
        <v>527438.47753932455</v>
      </c>
      <c r="C40" s="114">
        <f t="shared" si="2"/>
        <v>3278.0305052621702</v>
      </c>
      <c r="D40" s="114">
        <f t="shared" si="3"/>
        <v>2637.192387696623</v>
      </c>
      <c r="E40" s="114">
        <f t="shared" si="4"/>
        <v>640.83811756554724</v>
      </c>
      <c r="F40" s="115">
        <f t="shared" si="5"/>
        <v>250</v>
      </c>
      <c r="G40" s="116">
        <f t="shared" si="6"/>
        <v>526547.63942175906</v>
      </c>
      <c r="H40" s="24">
        <v>2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 x14ac:dyDescent="0.25">
      <c r="A41" s="129">
        <f t="shared" si="0"/>
        <v>25</v>
      </c>
      <c r="B41" s="130">
        <f t="shared" si="1"/>
        <v>526547.63942175906</v>
      </c>
      <c r="C41" s="130">
        <f t="shared" si="2"/>
        <v>3278.0305052621702</v>
      </c>
      <c r="D41" s="130">
        <f t="shared" si="3"/>
        <v>2632.7381971087952</v>
      </c>
      <c r="E41" s="130">
        <f t="shared" si="4"/>
        <v>645.29230815337496</v>
      </c>
      <c r="F41" s="131">
        <f t="shared" si="5"/>
        <v>250</v>
      </c>
      <c r="G41" s="132">
        <f t="shared" si="6"/>
        <v>525652.34711360571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5">
      <c r="A42" s="129">
        <f t="shared" si="0"/>
        <v>26</v>
      </c>
      <c r="B42" s="130">
        <f t="shared" si="1"/>
        <v>525652.34711360571</v>
      </c>
      <c r="C42" s="130">
        <f t="shared" si="2"/>
        <v>3278.0305052621702</v>
      </c>
      <c r="D42" s="130">
        <f t="shared" si="3"/>
        <v>2628.2617355680286</v>
      </c>
      <c r="E42" s="130">
        <f t="shared" si="4"/>
        <v>649.76876969414161</v>
      </c>
      <c r="F42" s="131">
        <f t="shared" si="5"/>
        <v>250</v>
      </c>
      <c r="G42" s="132">
        <f t="shared" si="6"/>
        <v>524752.57834391156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5">
      <c r="A43" s="129">
        <f t="shared" si="0"/>
        <v>27</v>
      </c>
      <c r="B43" s="130">
        <f t="shared" si="1"/>
        <v>524752.57834391156</v>
      </c>
      <c r="C43" s="130">
        <f t="shared" si="2"/>
        <v>3278.0305052621702</v>
      </c>
      <c r="D43" s="130">
        <f t="shared" si="3"/>
        <v>2623.762891719558</v>
      </c>
      <c r="E43" s="130">
        <f t="shared" si="4"/>
        <v>654.26761354261225</v>
      </c>
      <c r="F43" s="131">
        <f t="shared" si="5"/>
        <v>250</v>
      </c>
      <c r="G43" s="132">
        <f t="shared" si="6"/>
        <v>523848.31073036895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5">
      <c r="A44" s="129">
        <f t="shared" si="0"/>
        <v>28</v>
      </c>
      <c r="B44" s="130">
        <f t="shared" si="1"/>
        <v>523848.31073036895</v>
      </c>
      <c r="C44" s="130">
        <f t="shared" si="2"/>
        <v>3278.0305052621702</v>
      </c>
      <c r="D44" s="130">
        <f t="shared" si="3"/>
        <v>2619.2415536518447</v>
      </c>
      <c r="E44" s="130">
        <f t="shared" si="4"/>
        <v>658.78895161032551</v>
      </c>
      <c r="F44" s="131">
        <f t="shared" si="5"/>
        <v>250</v>
      </c>
      <c r="G44" s="132">
        <f t="shared" si="6"/>
        <v>522939.52177875862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5">
      <c r="A45" s="129">
        <f t="shared" si="0"/>
        <v>29</v>
      </c>
      <c r="B45" s="130">
        <f t="shared" si="1"/>
        <v>522939.52177875862</v>
      </c>
      <c r="C45" s="130">
        <f t="shared" si="2"/>
        <v>3278.0305052621702</v>
      </c>
      <c r="D45" s="130">
        <f t="shared" si="3"/>
        <v>2614.6976088937931</v>
      </c>
      <c r="E45" s="130">
        <f t="shared" si="4"/>
        <v>663.33289636837708</v>
      </c>
      <c r="F45" s="131">
        <f t="shared" si="5"/>
        <v>250</v>
      </c>
      <c r="G45" s="132">
        <f t="shared" si="6"/>
        <v>522026.18888239021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5">
      <c r="A46" s="129">
        <f t="shared" si="0"/>
        <v>30</v>
      </c>
      <c r="B46" s="130">
        <f t="shared" si="1"/>
        <v>522026.18888239021</v>
      </c>
      <c r="C46" s="130">
        <f t="shared" si="2"/>
        <v>3278.0305052621702</v>
      </c>
      <c r="D46" s="130">
        <f t="shared" si="3"/>
        <v>2610.1309444119511</v>
      </c>
      <c r="E46" s="130">
        <f t="shared" si="4"/>
        <v>667.89956085021913</v>
      </c>
      <c r="F46" s="131">
        <f t="shared" si="5"/>
        <v>250</v>
      </c>
      <c r="G46" s="132">
        <f t="shared" si="6"/>
        <v>521108.28932153998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5">
      <c r="A47" s="129">
        <f t="shared" si="0"/>
        <v>31</v>
      </c>
      <c r="B47" s="130">
        <f t="shared" si="1"/>
        <v>521108.28932153998</v>
      </c>
      <c r="C47" s="130">
        <f t="shared" si="2"/>
        <v>3278.0305052621702</v>
      </c>
      <c r="D47" s="130">
        <f t="shared" si="3"/>
        <v>2605.5414466077</v>
      </c>
      <c r="E47" s="130">
        <f t="shared" si="4"/>
        <v>672.48905865447023</v>
      </c>
      <c r="F47" s="131">
        <f t="shared" si="5"/>
        <v>250</v>
      </c>
      <c r="G47" s="132">
        <f t="shared" si="6"/>
        <v>520185.80026288552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5">
      <c r="A48" s="129">
        <f t="shared" si="0"/>
        <v>32</v>
      </c>
      <c r="B48" s="130">
        <f t="shared" si="1"/>
        <v>520185.80026288552</v>
      </c>
      <c r="C48" s="130">
        <f t="shared" si="2"/>
        <v>3278.0305052621702</v>
      </c>
      <c r="D48" s="130">
        <f t="shared" si="3"/>
        <v>2600.9290013144278</v>
      </c>
      <c r="E48" s="130">
        <f t="shared" si="4"/>
        <v>677.10150394774246</v>
      </c>
      <c r="F48" s="131">
        <f t="shared" si="5"/>
        <v>250</v>
      </c>
      <c r="G48" s="132">
        <f t="shared" si="6"/>
        <v>519258.69875893777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5">
      <c r="A49" s="129">
        <f t="shared" si="0"/>
        <v>33</v>
      </c>
      <c r="B49" s="130">
        <f t="shared" si="1"/>
        <v>519258.69875893777</v>
      </c>
      <c r="C49" s="130">
        <f t="shared" si="2"/>
        <v>3278.0305052621702</v>
      </c>
      <c r="D49" s="130">
        <f t="shared" si="3"/>
        <v>2596.2934937946889</v>
      </c>
      <c r="E49" s="130">
        <f t="shared" si="4"/>
        <v>681.73701146748135</v>
      </c>
      <c r="F49" s="131">
        <f t="shared" si="5"/>
        <v>250</v>
      </c>
      <c r="G49" s="132">
        <f t="shared" si="6"/>
        <v>518326.96174747031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5">
      <c r="A50" s="129">
        <f t="shared" si="0"/>
        <v>34</v>
      </c>
      <c r="B50" s="130">
        <f t="shared" si="1"/>
        <v>518326.96174747031</v>
      </c>
      <c r="C50" s="130">
        <f t="shared" si="2"/>
        <v>3278.0305052621702</v>
      </c>
      <c r="D50" s="130">
        <f t="shared" si="3"/>
        <v>2591.6348087373517</v>
      </c>
      <c r="E50" s="130">
        <f t="shared" si="4"/>
        <v>686.3956965248185</v>
      </c>
      <c r="F50" s="131">
        <f t="shared" si="5"/>
        <v>250</v>
      </c>
      <c r="G50" s="132">
        <f t="shared" si="6"/>
        <v>517390.56605094549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5">
      <c r="A51" s="129">
        <f t="shared" si="0"/>
        <v>35</v>
      </c>
      <c r="B51" s="130">
        <f t="shared" si="1"/>
        <v>517390.56605094549</v>
      </c>
      <c r="C51" s="130">
        <f t="shared" si="2"/>
        <v>3278.0305052621702</v>
      </c>
      <c r="D51" s="130">
        <f t="shared" si="3"/>
        <v>2586.9528302547274</v>
      </c>
      <c r="E51" s="130">
        <f t="shared" si="4"/>
        <v>691.07767500744285</v>
      </c>
      <c r="F51" s="131">
        <f t="shared" si="5"/>
        <v>250</v>
      </c>
      <c r="G51" s="132">
        <f t="shared" si="6"/>
        <v>516449.48837593803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5">
      <c r="A52" s="129">
        <f t="shared" si="0"/>
        <v>36</v>
      </c>
      <c r="B52" s="130">
        <f t="shared" si="1"/>
        <v>516449.48837593803</v>
      </c>
      <c r="C52" s="130">
        <f t="shared" si="2"/>
        <v>3278.0305052621702</v>
      </c>
      <c r="D52" s="130">
        <f t="shared" si="3"/>
        <v>2582.2474418796901</v>
      </c>
      <c r="E52" s="130">
        <f t="shared" si="4"/>
        <v>695.78306338248012</v>
      </c>
      <c r="F52" s="131">
        <f t="shared" si="5"/>
        <v>250</v>
      </c>
      <c r="G52" s="132">
        <f t="shared" si="6"/>
        <v>515503.70531255554</v>
      </c>
      <c r="H52" s="24">
        <v>3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5">
      <c r="A53" s="117">
        <f t="shared" si="0"/>
        <v>37</v>
      </c>
      <c r="B53" s="118">
        <f t="shared" si="1"/>
        <v>515503.70531255554</v>
      </c>
      <c r="C53" s="118">
        <f t="shared" si="2"/>
        <v>3278.0305052621702</v>
      </c>
      <c r="D53" s="118">
        <f t="shared" si="3"/>
        <v>2577.5185265627779</v>
      </c>
      <c r="E53" s="118">
        <f t="shared" si="4"/>
        <v>700.51197869939233</v>
      </c>
      <c r="F53" s="119">
        <f t="shared" si="5"/>
        <v>250</v>
      </c>
      <c r="G53" s="120">
        <f t="shared" si="6"/>
        <v>514553.19333385612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5">
      <c r="A54" s="117">
        <f t="shared" si="0"/>
        <v>38</v>
      </c>
      <c r="B54" s="118">
        <f t="shared" si="1"/>
        <v>514553.19333385612</v>
      </c>
      <c r="C54" s="118">
        <f t="shared" si="2"/>
        <v>3278.0305052621702</v>
      </c>
      <c r="D54" s="118">
        <f t="shared" si="3"/>
        <v>2572.7659666692807</v>
      </c>
      <c r="E54" s="118">
        <f t="shared" si="4"/>
        <v>705.26453859288949</v>
      </c>
      <c r="F54" s="119">
        <f t="shared" si="5"/>
        <v>250</v>
      </c>
      <c r="G54" s="120">
        <f t="shared" si="6"/>
        <v>513597.92879526323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5">
      <c r="A55" s="117">
        <f t="shared" si="0"/>
        <v>39</v>
      </c>
      <c r="B55" s="118">
        <f t="shared" si="1"/>
        <v>513597.92879526323</v>
      </c>
      <c r="C55" s="118">
        <f t="shared" si="2"/>
        <v>3278.0305052621702</v>
      </c>
      <c r="D55" s="118">
        <f t="shared" si="3"/>
        <v>2567.9896439763161</v>
      </c>
      <c r="E55" s="118">
        <f t="shared" si="4"/>
        <v>710.04086128585413</v>
      </c>
      <c r="F55" s="119">
        <f t="shared" si="5"/>
        <v>250</v>
      </c>
      <c r="G55" s="120">
        <f t="shared" si="6"/>
        <v>512637.88793397736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5">
      <c r="A56" s="117">
        <f t="shared" si="0"/>
        <v>40</v>
      </c>
      <c r="B56" s="118">
        <f t="shared" si="1"/>
        <v>512637.88793397736</v>
      </c>
      <c r="C56" s="118">
        <f t="shared" si="2"/>
        <v>3278.0305052621702</v>
      </c>
      <c r="D56" s="118">
        <f t="shared" si="3"/>
        <v>2563.1894396698867</v>
      </c>
      <c r="E56" s="118">
        <f t="shared" si="4"/>
        <v>714.84106559228348</v>
      </c>
      <c r="F56" s="119">
        <f t="shared" si="5"/>
        <v>250</v>
      </c>
      <c r="G56" s="120">
        <f t="shared" si="6"/>
        <v>511673.04686838505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5">
      <c r="A57" s="117">
        <f t="shared" si="0"/>
        <v>41</v>
      </c>
      <c r="B57" s="118">
        <f t="shared" si="1"/>
        <v>511673.04686838505</v>
      </c>
      <c r="C57" s="118">
        <f t="shared" si="2"/>
        <v>3278.0305052621702</v>
      </c>
      <c r="D57" s="118">
        <f t="shared" si="3"/>
        <v>2558.3652343419253</v>
      </c>
      <c r="E57" s="118">
        <f t="shared" si="4"/>
        <v>719.66527092024489</v>
      </c>
      <c r="F57" s="119">
        <f t="shared" si="5"/>
        <v>250</v>
      </c>
      <c r="G57" s="120">
        <f t="shared" si="6"/>
        <v>510703.38159746479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5">
      <c r="A58" s="117">
        <f t="shared" si="0"/>
        <v>42</v>
      </c>
      <c r="B58" s="118">
        <f t="shared" si="1"/>
        <v>510703.38159746479</v>
      </c>
      <c r="C58" s="118">
        <f t="shared" si="2"/>
        <v>3278.0305052621702</v>
      </c>
      <c r="D58" s="118">
        <f t="shared" si="3"/>
        <v>2553.516907987324</v>
      </c>
      <c r="E58" s="118">
        <f t="shared" si="4"/>
        <v>724.51359727484623</v>
      </c>
      <c r="F58" s="119">
        <f t="shared" si="5"/>
        <v>250</v>
      </c>
      <c r="G58" s="120">
        <f t="shared" si="6"/>
        <v>509728.86800018995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5">
      <c r="A59" s="117">
        <f t="shared" si="0"/>
        <v>43</v>
      </c>
      <c r="B59" s="118">
        <f t="shared" si="1"/>
        <v>509728.86800018995</v>
      </c>
      <c r="C59" s="118">
        <f t="shared" si="2"/>
        <v>3278.0305052621702</v>
      </c>
      <c r="D59" s="118">
        <f t="shared" si="3"/>
        <v>2548.6443400009498</v>
      </c>
      <c r="E59" s="118">
        <f t="shared" si="4"/>
        <v>729.38616526122041</v>
      </c>
      <c r="F59" s="119">
        <f t="shared" si="5"/>
        <v>250</v>
      </c>
      <c r="G59" s="120">
        <f t="shared" si="6"/>
        <v>508749.48183492874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5">
      <c r="A60" s="117">
        <f t="shared" si="0"/>
        <v>44</v>
      </c>
      <c r="B60" s="118">
        <f t="shared" si="1"/>
        <v>508749.48183492874</v>
      </c>
      <c r="C60" s="118">
        <f t="shared" si="2"/>
        <v>3278.0305052621702</v>
      </c>
      <c r="D60" s="118">
        <f t="shared" si="3"/>
        <v>2543.747409174644</v>
      </c>
      <c r="E60" s="118">
        <f t="shared" si="4"/>
        <v>734.28309608752625</v>
      </c>
      <c r="F60" s="119">
        <f t="shared" si="5"/>
        <v>250</v>
      </c>
      <c r="G60" s="120">
        <f t="shared" si="6"/>
        <v>507765.19873884122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5">
      <c r="A61" s="117">
        <f t="shared" si="0"/>
        <v>45</v>
      </c>
      <c r="B61" s="118">
        <f t="shared" si="1"/>
        <v>507765.19873884122</v>
      </c>
      <c r="C61" s="118">
        <f t="shared" si="2"/>
        <v>3278.0305052621702</v>
      </c>
      <c r="D61" s="118">
        <f t="shared" si="3"/>
        <v>2538.8259936942063</v>
      </c>
      <c r="E61" s="118">
        <f t="shared" si="4"/>
        <v>739.20451156796389</v>
      </c>
      <c r="F61" s="119">
        <f t="shared" si="5"/>
        <v>250</v>
      </c>
      <c r="G61" s="120">
        <f t="shared" si="6"/>
        <v>506775.99422727327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5">
      <c r="A62" s="117">
        <f t="shared" si="0"/>
        <v>46</v>
      </c>
      <c r="B62" s="118">
        <f t="shared" si="1"/>
        <v>506775.99422727327</v>
      </c>
      <c r="C62" s="118">
        <f t="shared" si="2"/>
        <v>3278.0305052621702</v>
      </c>
      <c r="D62" s="118">
        <f t="shared" si="3"/>
        <v>2533.8799711363663</v>
      </c>
      <c r="E62" s="118">
        <f t="shared" si="4"/>
        <v>744.15053412580392</v>
      </c>
      <c r="F62" s="119">
        <f t="shared" si="5"/>
        <v>250</v>
      </c>
      <c r="G62" s="120">
        <f t="shared" si="6"/>
        <v>505781.84369314747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5">
      <c r="A63" s="117">
        <f t="shared" si="0"/>
        <v>47</v>
      </c>
      <c r="B63" s="118">
        <f t="shared" si="1"/>
        <v>505781.84369314747</v>
      </c>
      <c r="C63" s="118">
        <f t="shared" si="2"/>
        <v>3278.0305052621702</v>
      </c>
      <c r="D63" s="118">
        <f t="shared" si="3"/>
        <v>2528.9092184657375</v>
      </c>
      <c r="E63" s="118">
        <f t="shared" si="4"/>
        <v>749.12128679643274</v>
      </c>
      <c r="F63" s="119">
        <f t="shared" si="5"/>
        <v>250</v>
      </c>
      <c r="G63" s="120">
        <f t="shared" si="6"/>
        <v>504782.72240635107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5">
      <c r="A64" s="117">
        <f t="shared" si="0"/>
        <v>48</v>
      </c>
      <c r="B64" s="118">
        <f t="shared" si="1"/>
        <v>504782.72240635107</v>
      </c>
      <c r="C64" s="118">
        <f t="shared" si="2"/>
        <v>3278.0305052621702</v>
      </c>
      <c r="D64" s="118">
        <f t="shared" si="3"/>
        <v>2523.9136120317553</v>
      </c>
      <c r="E64" s="118">
        <f t="shared" si="4"/>
        <v>754.11689323041492</v>
      </c>
      <c r="F64" s="119">
        <f t="shared" si="5"/>
        <v>250</v>
      </c>
      <c r="G64" s="120">
        <f t="shared" si="6"/>
        <v>503778.60551312065</v>
      </c>
      <c r="H64" s="24">
        <v>4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5">
      <c r="A65" s="121">
        <f t="shared" si="0"/>
        <v>49</v>
      </c>
      <c r="B65" s="122">
        <f t="shared" si="1"/>
        <v>503778.60551312065</v>
      </c>
      <c r="C65" s="122">
        <f t="shared" si="2"/>
        <v>3278.0305052621702</v>
      </c>
      <c r="D65" s="122">
        <f t="shared" si="3"/>
        <v>2518.8930275656035</v>
      </c>
      <c r="E65" s="122">
        <f t="shared" si="4"/>
        <v>759.13747769656675</v>
      </c>
      <c r="F65" s="123">
        <f t="shared" si="5"/>
        <v>250</v>
      </c>
      <c r="G65" s="124">
        <f t="shared" si="6"/>
        <v>502769.46803542407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5">
      <c r="A66" s="121">
        <f t="shared" si="0"/>
        <v>50</v>
      </c>
      <c r="B66" s="122">
        <f t="shared" si="1"/>
        <v>502769.46803542407</v>
      </c>
      <c r="C66" s="122">
        <f t="shared" si="2"/>
        <v>3278.0305052621702</v>
      </c>
      <c r="D66" s="122">
        <f t="shared" si="3"/>
        <v>2513.8473401771203</v>
      </c>
      <c r="E66" s="122">
        <f t="shared" si="4"/>
        <v>764.18316508504995</v>
      </c>
      <c r="F66" s="123">
        <f t="shared" si="5"/>
        <v>250</v>
      </c>
      <c r="G66" s="124">
        <f t="shared" si="6"/>
        <v>501755.28487033903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5">
      <c r="A67" s="121">
        <f t="shared" si="0"/>
        <v>51</v>
      </c>
      <c r="B67" s="122">
        <f t="shared" si="1"/>
        <v>501755.28487033903</v>
      </c>
      <c r="C67" s="122">
        <f t="shared" si="2"/>
        <v>3278.0305052621702</v>
      </c>
      <c r="D67" s="122">
        <f t="shared" si="3"/>
        <v>2508.7764243516954</v>
      </c>
      <c r="E67" s="122">
        <f t="shared" si="4"/>
        <v>769.25408091047484</v>
      </c>
      <c r="F67" s="123">
        <f t="shared" si="5"/>
        <v>250</v>
      </c>
      <c r="G67" s="124">
        <f t="shared" si="6"/>
        <v>500736.03078942857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5">
      <c r="A68" s="121">
        <f t="shared" si="0"/>
        <v>52</v>
      </c>
      <c r="B68" s="122">
        <f t="shared" si="1"/>
        <v>500736.03078942857</v>
      </c>
      <c r="C68" s="122">
        <f t="shared" si="2"/>
        <v>3278.0305052621702</v>
      </c>
      <c r="D68" s="122">
        <f t="shared" si="3"/>
        <v>2503.680153947143</v>
      </c>
      <c r="E68" s="122">
        <f t="shared" si="4"/>
        <v>774.35035131502718</v>
      </c>
      <c r="F68" s="123">
        <f t="shared" si="5"/>
        <v>250</v>
      </c>
      <c r="G68" s="124">
        <f t="shared" si="6"/>
        <v>499711.68043811352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5">
      <c r="A69" s="121">
        <f t="shared" si="0"/>
        <v>53</v>
      </c>
      <c r="B69" s="122">
        <f t="shared" si="1"/>
        <v>499711.68043811352</v>
      </c>
      <c r="C69" s="122">
        <f t="shared" si="2"/>
        <v>3278.0305052621702</v>
      </c>
      <c r="D69" s="122">
        <f t="shared" si="3"/>
        <v>2498.5584021905674</v>
      </c>
      <c r="E69" s="122">
        <f t="shared" si="4"/>
        <v>779.47210307160276</v>
      </c>
      <c r="F69" s="123">
        <f t="shared" si="5"/>
        <v>250</v>
      </c>
      <c r="G69" s="124">
        <f t="shared" si="6"/>
        <v>498682.20833504188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5">
      <c r="A70" s="121">
        <f t="shared" si="0"/>
        <v>54</v>
      </c>
      <c r="B70" s="122">
        <f t="shared" si="1"/>
        <v>498682.20833504188</v>
      </c>
      <c r="C70" s="122">
        <f t="shared" si="2"/>
        <v>3278.0305052621702</v>
      </c>
      <c r="D70" s="122">
        <f t="shared" si="3"/>
        <v>2493.4110416752096</v>
      </c>
      <c r="E70" s="122">
        <f t="shared" si="4"/>
        <v>784.61946358696059</v>
      </c>
      <c r="F70" s="123">
        <f t="shared" si="5"/>
        <v>250</v>
      </c>
      <c r="G70" s="124">
        <f t="shared" si="6"/>
        <v>497647.58887145494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5">
      <c r="A71" s="121">
        <f t="shared" si="0"/>
        <v>55</v>
      </c>
      <c r="B71" s="122">
        <f t="shared" si="1"/>
        <v>497647.58887145494</v>
      </c>
      <c r="C71" s="122">
        <f t="shared" si="2"/>
        <v>3278.0305052621702</v>
      </c>
      <c r="D71" s="122">
        <f t="shared" si="3"/>
        <v>2488.237944357275</v>
      </c>
      <c r="E71" s="122">
        <f t="shared" si="4"/>
        <v>789.79256090489525</v>
      </c>
      <c r="F71" s="123">
        <f t="shared" si="5"/>
        <v>250</v>
      </c>
      <c r="G71" s="124">
        <f t="shared" si="6"/>
        <v>496607.79631055007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5">
      <c r="A72" s="121">
        <f t="shared" si="0"/>
        <v>56</v>
      </c>
      <c r="B72" s="122">
        <f t="shared" si="1"/>
        <v>496607.79631055007</v>
      </c>
      <c r="C72" s="122">
        <f t="shared" si="2"/>
        <v>3278.0305052621702</v>
      </c>
      <c r="D72" s="122">
        <f t="shared" si="3"/>
        <v>2483.0389815527506</v>
      </c>
      <c r="E72" s="122">
        <f t="shared" si="4"/>
        <v>794.99152370941965</v>
      </c>
      <c r="F72" s="123">
        <f t="shared" si="5"/>
        <v>250</v>
      </c>
      <c r="G72" s="124">
        <f t="shared" si="6"/>
        <v>495562.80478684063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5">
      <c r="A73" s="121">
        <f t="shared" si="0"/>
        <v>57</v>
      </c>
      <c r="B73" s="122">
        <f t="shared" si="1"/>
        <v>495562.80478684063</v>
      </c>
      <c r="C73" s="122">
        <f t="shared" si="2"/>
        <v>3278.0305052621702</v>
      </c>
      <c r="D73" s="122">
        <f t="shared" si="3"/>
        <v>2477.8140239342033</v>
      </c>
      <c r="E73" s="122">
        <f t="shared" si="4"/>
        <v>800.2164813279669</v>
      </c>
      <c r="F73" s="123">
        <f t="shared" si="5"/>
        <v>250</v>
      </c>
      <c r="G73" s="124">
        <f t="shared" si="6"/>
        <v>494512.58830551268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5">
      <c r="A74" s="121">
        <f t="shared" si="0"/>
        <v>58</v>
      </c>
      <c r="B74" s="122">
        <f t="shared" si="1"/>
        <v>494512.58830551268</v>
      </c>
      <c r="C74" s="122">
        <f t="shared" si="2"/>
        <v>3278.0305052621702</v>
      </c>
      <c r="D74" s="122">
        <f t="shared" si="3"/>
        <v>2472.5629415275635</v>
      </c>
      <c r="E74" s="122">
        <f t="shared" si="4"/>
        <v>805.46756373460676</v>
      </c>
      <c r="F74" s="123">
        <f t="shared" si="5"/>
        <v>250</v>
      </c>
      <c r="G74" s="124">
        <f t="shared" si="6"/>
        <v>493457.12074177805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5">
      <c r="A75" s="121">
        <f t="shared" si="0"/>
        <v>59</v>
      </c>
      <c r="B75" s="122">
        <f t="shared" si="1"/>
        <v>493457.12074177805</v>
      </c>
      <c r="C75" s="122">
        <f t="shared" si="2"/>
        <v>3278.0305052621702</v>
      </c>
      <c r="D75" s="122">
        <f t="shared" si="3"/>
        <v>2467.2856037088904</v>
      </c>
      <c r="E75" s="122">
        <f t="shared" si="4"/>
        <v>810.74490155327976</v>
      </c>
      <c r="F75" s="123">
        <f t="shared" si="5"/>
        <v>250</v>
      </c>
      <c r="G75" s="124">
        <f t="shared" si="6"/>
        <v>492396.37584022479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5">
      <c r="A76" s="121">
        <f t="shared" si="0"/>
        <v>60</v>
      </c>
      <c r="B76" s="122">
        <f t="shared" si="1"/>
        <v>492396.37584022479</v>
      </c>
      <c r="C76" s="122">
        <f t="shared" si="2"/>
        <v>3278.0305052621702</v>
      </c>
      <c r="D76" s="122">
        <f t="shared" si="3"/>
        <v>2461.9818792011242</v>
      </c>
      <c r="E76" s="122">
        <f t="shared" si="4"/>
        <v>816.04862606104598</v>
      </c>
      <c r="F76" s="123">
        <f t="shared" si="5"/>
        <v>250</v>
      </c>
      <c r="G76" s="124">
        <f t="shared" si="6"/>
        <v>491330.32721416373</v>
      </c>
      <c r="H76" s="24">
        <v>5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5">
      <c r="A77" s="125">
        <f t="shared" si="0"/>
        <v>61</v>
      </c>
      <c r="B77" s="126">
        <f t="shared" si="1"/>
        <v>491330.32721416373</v>
      </c>
      <c r="C77" s="126">
        <f t="shared" si="2"/>
        <v>3278.0305052621702</v>
      </c>
      <c r="D77" s="126">
        <f t="shared" si="3"/>
        <v>2456.6516360708188</v>
      </c>
      <c r="E77" s="126">
        <f t="shared" si="4"/>
        <v>821.37886919135144</v>
      </c>
      <c r="F77" s="127">
        <f t="shared" si="5"/>
        <v>250</v>
      </c>
      <c r="G77" s="128">
        <f t="shared" si="6"/>
        <v>490258.94834497239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5">
      <c r="A78" s="125">
        <f t="shared" si="0"/>
        <v>62</v>
      </c>
      <c r="B78" s="126">
        <f t="shared" si="1"/>
        <v>490258.94834497239</v>
      </c>
      <c r="C78" s="126">
        <f t="shared" si="2"/>
        <v>3278.0305052621702</v>
      </c>
      <c r="D78" s="126">
        <f t="shared" si="3"/>
        <v>2451.294741724862</v>
      </c>
      <c r="E78" s="126">
        <f t="shared" si="4"/>
        <v>826.73576353730823</v>
      </c>
      <c r="F78" s="127">
        <f t="shared" si="5"/>
        <v>250</v>
      </c>
      <c r="G78" s="128">
        <f t="shared" si="6"/>
        <v>489182.2125814351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5">
      <c r="A79" s="125">
        <f t="shared" si="0"/>
        <v>63</v>
      </c>
      <c r="B79" s="126">
        <f t="shared" si="1"/>
        <v>489182.2125814351</v>
      </c>
      <c r="C79" s="126">
        <f t="shared" si="2"/>
        <v>3278.0305052621702</v>
      </c>
      <c r="D79" s="126">
        <f t="shared" si="3"/>
        <v>2445.9110629071756</v>
      </c>
      <c r="E79" s="126">
        <f t="shared" si="4"/>
        <v>832.11944235499459</v>
      </c>
      <c r="F79" s="127">
        <f t="shared" si="5"/>
        <v>250</v>
      </c>
      <c r="G79" s="128">
        <f t="shared" si="6"/>
        <v>488100.0931390801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5">
      <c r="A80" s="125">
        <f t="shared" si="0"/>
        <v>64</v>
      </c>
      <c r="B80" s="126">
        <f t="shared" si="1"/>
        <v>488100.0931390801</v>
      </c>
      <c r="C80" s="126">
        <f t="shared" si="2"/>
        <v>3278.0305052621702</v>
      </c>
      <c r="D80" s="126">
        <f t="shared" si="3"/>
        <v>2440.5004656954006</v>
      </c>
      <c r="E80" s="126">
        <f t="shared" si="4"/>
        <v>837.53003956676957</v>
      </c>
      <c r="F80" s="127">
        <f t="shared" si="5"/>
        <v>250</v>
      </c>
      <c r="G80" s="128">
        <f t="shared" si="6"/>
        <v>487012.56309951335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5">
      <c r="A81" s="125">
        <f t="shared" si="0"/>
        <v>65</v>
      </c>
      <c r="B81" s="126">
        <f t="shared" si="1"/>
        <v>487012.56309951335</v>
      </c>
      <c r="C81" s="126">
        <f t="shared" si="2"/>
        <v>3278.0305052621702</v>
      </c>
      <c r="D81" s="126">
        <f t="shared" si="3"/>
        <v>2435.062815497567</v>
      </c>
      <c r="E81" s="126">
        <f t="shared" si="4"/>
        <v>842.96768976460316</v>
      </c>
      <c r="F81" s="127">
        <f t="shared" si="5"/>
        <v>250</v>
      </c>
      <c r="G81" s="128">
        <f t="shared" si="6"/>
        <v>485919.59540974873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5">
      <c r="A82" s="125">
        <f t="shared" si="0"/>
        <v>66</v>
      </c>
      <c r="B82" s="126">
        <f t="shared" si="1"/>
        <v>485919.59540974873</v>
      </c>
      <c r="C82" s="126">
        <f t="shared" si="2"/>
        <v>3278.0305052621702</v>
      </c>
      <c r="D82" s="126">
        <f t="shared" si="3"/>
        <v>2429.5979770487438</v>
      </c>
      <c r="E82" s="126">
        <f t="shared" si="4"/>
        <v>848.43252821342639</v>
      </c>
      <c r="F82" s="127">
        <f t="shared" si="5"/>
        <v>250</v>
      </c>
      <c r="G82" s="128">
        <f t="shared" si="6"/>
        <v>484821.1628815353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5">
      <c r="A83" s="125">
        <f t="shared" si="0"/>
        <v>67</v>
      </c>
      <c r="B83" s="126">
        <f t="shared" si="1"/>
        <v>484821.1628815353</v>
      </c>
      <c r="C83" s="126">
        <f t="shared" si="2"/>
        <v>3278.0305052621702</v>
      </c>
      <c r="D83" s="126">
        <f t="shared" si="3"/>
        <v>2424.1058144076765</v>
      </c>
      <c r="E83" s="126">
        <f t="shared" si="4"/>
        <v>853.92469085449375</v>
      </c>
      <c r="F83" s="127">
        <f t="shared" si="5"/>
        <v>250</v>
      </c>
      <c r="G83" s="128">
        <f t="shared" si="6"/>
        <v>483717.2381906808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5">
      <c r="A84" s="125">
        <f t="shared" si="0"/>
        <v>68</v>
      </c>
      <c r="B84" s="126">
        <f t="shared" si="1"/>
        <v>483717.2381906808</v>
      </c>
      <c r="C84" s="126">
        <f t="shared" si="2"/>
        <v>3278.0305052621702</v>
      </c>
      <c r="D84" s="126">
        <f t="shared" si="3"/>
        <v>2418.5861909534042</v>
      </c>
      <c r="E84" s="126">
        <f t="shared" si="4"/>
        <v>859.44431430876602</v>
      </c>
      <c r="F84" s="127">
        <f t="shared" si="5"/>
        <v>250</v>
      </c>
      <c r="G84" s="128">
        <f t="shared" si="6"/>
        <v>482607.79387637204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5">
      <c r="A85" s="125">
        <f t="shared" si="0"/>
        <v>69</v>
      </c>
      <c r="B85" s="126">
        <f t="shared" si="1"/>
        <v>482607.79387637204</v>
      </c>
      <c r="C85" s="126">
        <f t="shared" si="2"/>
        <v>3278.0305052621702</v>
      </c>
      <c r="D85" s="126">
        <f t="shared" si="3"/>
        <v>2413.0389693818602</v>
      </c>
      <c r="E85" s="126">
        <f t="shared" si="4"/>
        <v>864.99153588031004</v>
      </c>
      <c r="F85" s="127">
        <f t="shared" si="5"/>
        <v>250</v>
      </c>
      <c r="G85" s="128">
        <f t="shared" si="6"/>
        <v>481492.80234049173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5">
      <c r="A86" s="125">
        <f t="shared" si="0"/>
        <v>70</v>
      </c>
      <c r="B86" s="126">
        <f t="shared" si="1"/>
        <v>481492.80234049173</v>
      </c>
      <c r="C86" s="126">
        <f t="shared" si="2"/>
        <v>3278.0305052621702</v>
      </c>
      <c r="D86" s="126">
        <f t="shared" si="3"/>
        <v>2407.4640117024587</v>
      </c>
      <c r="E86" s="126">
        <f t="shared" si="4"/>
        <v>870.56649355971149</v>
      </c>
      <c r="F86" s="127">
        <f t="shared" si="5"/>
        <v>250</v>
      </c>
      <c r="G86" s="128">
        <f t="shared" si="6"/>
        <v>480372.23584693205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5">
      <c r="A87" s="125">
        <f t="shared" si="0"/>
        <v>71</v>
      </c>
      <c r="B87" s="126">
        <f t="shared" si="1"/>
        <v>480372.23584693205</v>
      </c>
      <c r="C87" s="126">
        <f t="shared" si="2"/>
        <v>3278.0305052621702</v>
      </c>
      <c r="D87" s="126">
        <f t="shared" si="3"/>
        <v>2401.8611792346601</v>
      </c>
      <c r="E87" s="126">
        <f t="shared" si="4"/>
        <v>876.16932602751012</v>
      </c>
      <c r="F87" s="127">
        <f t="shared" si="5"/>
        <v>250</v>
      </c>
      <c r="G87" s="128">
        <f t="shared" si="6"/>
        <v>479246.06652090454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5">
      <c r="A88" s="125">
        <f t="shared" si="0"/>
        <v>72</v>
      </c>
      <c r="B88" s="126">
        <f t="shared" si="1"/>
        <v>479246.06652090454</v>
      </c>
      <c r="C88" s="126">
        <f t="shared" si="2"/>
        <v>3278.0305052621702</v>
      </c>
      <c r="D88" s="126">
        <f t="shared" si="3"/>
        <v>2396.2303326045226</v>
      </c>
      <c r="E88" s="126">
        <f t="shared" si="4"/>
        <v>881.80017265764764</v>
      </c>
      <c r="F88" s="127">
        <f t="shared" si="5"/>
        <v>250</v>
      </c>
      <c r="G88" s="128">
        <f t="shared" si="6"/>
        <v>478114.26634824689</v>
      </c>
      <c r="H88" s="24">
        <v>6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5">
      <c r="A89" s="44">
        <f t="shared" si="0"/>
        <v>73</v>
      </c>
      <c r="B89" s="45">
        <f t="shared" si="1"/>
        <v>478114.26634824689</v>
      </c>
      <c r="C89" s="45">
        <f t="shared" si="2"/>
        <v>3278.0305052621702</v>
      </c>
      <c r="D89" s="45">
        <f t="shared" si="3"/>
        <v>2390.5713317412346</v>
      </c>
      <c r="E89" s="45">
        <f t="shared" si="4"/>
        <v>887.45917352093556</v>
      </c>
      <c r="F89" s="30">
        <f t="shared" si="5"/>
        <v>250</v>
      </c>
      <c r="G89" s="37">
        <f t="shared" si="6"/>
        <v>476976.80717472598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5">
      <c r="A90" s="44">
        <f t="shared" si="0"/>
        <v>74</v>
      </c>
      <c r="B90" s="45">
        <f t="shared" si="1"/>
        <v>476976.80717472598</v>
      </c>
      <c r="C90" s="45">
        <f t="shared" si="2"/>
        <v>3278.0305052621702</v>
      </c>
      <c r="D90" s="45">
        <f t="shared" si="3"/>
        <v>2384.8840358736302</v>
      </c>
      <c r="E90" s="45">
        <f t="shared" si="4"/>
        <v>893.14646938854003</v>
      </c>
      <c r="F90" s="30">
        <f t="shared" si="5"/>
        <v>250</v>
      </c>
      <c r="G90" s="37">
        <f t="shared" si="6"/>
        <v>475833.66070533742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5">
      <c r="A91" s="44">
        <f t="shared" si="0"/>
        <v>75</v>
      </c>
      <c r="B91" s="45">
        <f t="shared" si="1"/>
        <v>475833.66070533742</v>
      </c>
      <c r="C91" s="45">
        <f t="shared" si="2"/>
        <v>3278.0305052621702</v>
      </c>
      <c r="D91" s="45">
        <f t="shared" si="3"/>
        <v>2379.1683035266869</v>
      </c>
      <c r="E91" s="45">
        <f t="shared" si="4"/>
        <v>898.86220173548327</v>
      </c>
      <c r="F91" s="30">
        <f t="shared" si="5"/>
        <v>250</v>
      </c>
      <c r="G91" s="37">
        <f t="shared" si="6"/>
        <v>474684.79850360192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5">
      <c r="A92" s="44">
        <f t="shared" si="0"/>
        <v>76</v>
      </c>
      <c r="B92" s="45">
        <f t="shared" si="1"/>
        <v>474684.79850360192</v>
      </c>
      <c r="C92" s="45">
        <f t="shared" si="2"/>
        <v>3278.0305052621702</v>
      </c>
      <c r="D92" s="45">
        <f t="shared" si="3"/>
        <v>2373.4239925180095</v>
      </c>
      <c r="E92" s="45">
        <f t="shared" si="4"/>
        <v>904.60651274416068</v>
      </c>
      <c r="F92" s="30">
        <f t="shared" si="5"/>
        <v>250</v>
      </c>
      <c r="G92" s="37">
        <f t="shared" si="6"/>
        <v>473530.19199085777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5">
      <c r="A93" s="44">
        <f t="shared" si="0"/>
        <v>77</v>
      </c>
      <c r="B93" s="45">
        <f t="shared" si="1"/>
        <v>473530.19199085777</v>
      </c>
      <c r="C93" s="45">
        <f t="shared" si="2"/>
        <v>3278.0305052621702</v>
      </c>
      <c r="D93" s="45">
        <f t="shared" si="3"/>
        <v>2367.6509599542887</v>
      </c>
      <c r="E93" s="45">
        <f t="shared" si="4"/>
        <v>910.37954530788147</v>
      </c>
      <c r="F93" s="30">
        <f t="shared" si="5"/>
        <v>250</v>
      </c>
      <c r="G93" s="37">
        <f t="shared" si="6"/>
        <v>472369.81244554988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5">
      <c r="A94" s="44">
        <f t="shared" si="0"/>
        <v>78</v>
      </c>
      <c r="B94" s="45">
        <f t="shared" si="1"/>
        <v>472369.81244554988</v>
      </c>
      <c r="C94" s="45">
        <f t="shared" si="2"/>
        <v>3278.0305052621702</v>
      </c>
      <c r="D94" s="45">
        <f t="shared" si="3"/>
        <v>2361.8490622277495</v>
      </c>
      <c r="E94" s="45">
        <f t="shared" si="4"/>
        <v>916.18144303442068</v>
      </c>
      <c r="F94" s="30">
        <f t="shared" si="5"/>
        <v>250</v>
      </c>
      <c r="G94" s="37">
        <f t="shared" si="6"/>
        <v>471203.63100251544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5">
      <c r="A95" s="44">
        <f t="shared" si="0"/>
        <v>79</v>
      </c>
      <c r="B95" s="45">
        <f t="shared" si="1"/>
        <v>471203.63100251544</v>
      </c>
      <c r="C95" s="45">
        <f t="shared" si="2"/>
        <v>3278.0305052621702</v>
      </c>
      <c r="D95" s="45">
        <f t="shared" si="3"/>
        <v>2356.0181550125772</v>
      </c>
      <c r="E95" s="45">
        <f t="shared" si="4"/>
        <v>922.01235024959306</v>
      </c>
      <c r="F95" s="30">
        <f t="shared" si="5"/>
        <v>250</v>
      </c>
      <c r="G95" s="37">
        <f t="shared" si="6"/>
        <v>470031.61865226587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5">
      <c r="A96" s="44">
        <f t="shared" si="0"/>
        <v>80</v>
      </c>
      <c r="B96" s="45">
        <f t="shared" si="1"/>
        <v>470031.61865226587</v>
      </c>
      <c r="C96" s="45">
        <f t="shared" si="2"/>
        <v>3278.0305052621702</v>
      </c>
      <c r="D96" s="45">
        <f t="shared" si="3"/>
        <v>2350.1580932613292</v>
      </c>
      <c r="E96" s="45">
        <f t="shared" si="4"/>
        <v>927.872412000841</v>
      </c>
      <c r="F96" s="30">
        <f t="shared" si="5"/>
        <v>250</v>
      </c>
      <c r="G96" s="37">
        <f t="shared" si="6"/>
        <v>468853.74624026503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5">
      <c r="A97" s="44">
        <f t="shared" si="0"/>
        <v>81</v>
      </c>
      <c r="B97" s="45">
        <f t="shared" si="1"/>
        <v>468853.74624026503</v>
      </c>
      <c r="C97" s="45">
        <f t="shared" si="2"/>
        <v>3278.0305052621702</v>
      </c>
      <c r="D97" s="45">
        <f t="shared" si="3"/>
        <v>2344.2687312013254</v>
      </c>
      <c r="E97" s="45">
        <f t="shared" si="4"/>
        <v>933.7617740608448</v>
      </c>
      <c r="F97" s="30">
        <f t="shared" si="5"/>
        <v>250</v>
      </c>
      <c r="G97" s="37">
        <f t="shared" si="6"/>
        <v>467669.98446620419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5">
      <c r="A98" s="44">
        <f t="shared" si="0"/>
        <v>82</v>
      </c>
      <c r="B98" s="45">
        <f t="shared" si="1"/>
        <v>467669.98446620419</v>
      </c>
      <c r="C98" s="45">
        <f t="shared" si="2"/>
        <v>3278.0305052621702</v>
      </c>
      <c r="D98" s="45">
        <f t="shared" si="3"/>
        <v>2338.3499223310209</v>
      </c>
      <c r="E98" s="45">
        <f t="shared" si="4"/>
        <v>939.68058293114927</v>
      </c>
      <c r="F98" s="30">
        <f t="shared" si="5"/>
        <v>250</v>
      </c>
      <c r="G98" s="37">
        <f t="shared" si="6"/>
        <v>466480.30388327304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5">
      <c r="A99" s="44">
        <f t="shared" si="0"/>
        <v>83</v>
      </c>
      <c r="B99" s="45">
        <f t="shared" si="1"/>
        <v>466480.30388327304</v>
      </c>
      <c r="C99" s="45">
        <f t="shared" si="2"/>
        <v>3278.0305052621702</v>
      </c>
      <c r="D99" s="45">
        <f t="shared" si="3"/>
        <v>2332.4015194163653</v>
      </c>
      <c r="E99" s="45">
        <f t="shared" si="4"/>
        <v>945.62898584580489</v>
      </c>
      <c r="F99" s="30">
        <f t="shared" si="5"/>
        <v>250</v>
      </c>
      <c r="G99" s="37">
        <f t="shared" si="6"/>
        <v>465284.6748974272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5">
      <c r="A100" s="44">
        <f t="shared" si="0"/>
        <v>84</v>
      </c>
      <c r="B100" s="45">
        <f t="shared" si="1"/>
        <v>465284.6748974272</v>
      </c>
      <c r="C100" s="45">
        <f t="shared" si="2"/>
        <v>3278.0305052621702</v>
      </c>
      <c r="D100" s="45">
        <f t="shared" si="3"/>
        <v>2326.4233744871362</v>
      </c>
      <c r="E100" s="45">
        <f t="shared" si="4"/>
        <v>951.60713077503397</v>
      </c>
      <c r="F100" s="30">
        <f t="shared" si="5"/>
        <v>250</v>
      </c>
      <c r="G100" s="37">
        <f t="shared" si="6"/>
        <v>464083.06776665215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5">
      <c r="A101" s="44">
        <f t="shared" si="0"/>
        <v>85</v>
      </c>
      <c r="B101" s="45">
        <f t="shared" si="1"/>
        <v>464083.06776665215</v>
      </c>
      <c r="C101" s="45">
        <f t="shared" si="2"/>
        <v>3278.0305052621702</v>
      </c>
      <c r="D101" s="45">
        <f t="shared" si="3"/>
        <v>2320.4153388332606</v>
      </c>
      <c r="E101" s="45">
        <f t="shared" si="4"/>
        <v>957.61516642890956</v>
      </c>
      <c r="F101" s="30">
        <f t="shared" si="5"/>
        <v>250</v>
      </c>
      <c r="G101" s="37">
        <f t="shared" si="6"/>
        <v>462875.45260022325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5">
      <c r="A102" s="44">
        <f t="shared" si="0"/>
        <v>86</v>
      </c>
      <c r="B102" s="45">
        <f t="shared" si="1"/>
        <v>462875.45260022325</v>
      </c>
      <c r="C102" s="45">
        <f t="shared" si="2"/>
        <v>3278.0305052621702</v>
      </c>
      <c r="D102" s="45">
        <f t="shared" si="3"/>
        <v>2314.3772630011163</v>
      </c>
      <c r="E102" s="45">
        <f t="shared" si="4"/>
        <v>963.65324226105395</v>
      </c>
      <c r="F102" s="30">
        <f t="shared" si="5"/>
        <v>250</v>
      </c>
      <c r="G102" s="37">
        <f t="shared" si="6"/>
        <v>461661.79935796221</v>
      </c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5">
      <c r="A103" s="44">
        <f t="shared" si="0"/>
        <v>87</v>
      </c>
      <c r="B103" s="45">
        <f t="shared" si="1"/>
        <v>461661.79935796221</v>
      </c>
      <c r="C103" s="45">
        <f t="shared" si="2"/>
        <v>3278.0305052621702</v>
      </c>
      <c r="D103" s="45">
        <f t="shared" si="3"/>
        <v>2308.3089967898113</v>
      </c>
      <c r="E103" s="45">
        <f t="shared" si="4"/>
        <v>969.72150847235889</v>
      </c>
      <c r="F103" s="30">
        <f t="shared" si="5"/>
        <v>250</v>
      </c>
      <c r="G103" s="37">
        <f t="shared" si="6"/>
        <v>460442.07784948987</v>
      </c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5">
      <c r="A104" s="44">
        <f t="shared" si="0"/>
        <v>88</v>
      </c>
      <c r="B104" s="45">
        <f t="shared" si="1"/>
        <v>460442.07784948987</v>
      </c>
      <c r="C104" s="45">
        <f t="shared" si="2"/>
        <v>3278.0305052621702</v>
      </c>
      <c r="D104" s="45">
        <f t="shared" si="3"/>
        <v>2302.2103892474493</v>
      </c>
      <c r="E104" s="45">
        <f t="shared" si="4"/>
        <v>975.82011601472095</v>
      </c>
      <c r="F104" s="30">
        <f t="shared" si="5"/>
        <v>250</v>
      </c>
      <c r="G104" s="37">
        <f t="shared" si="6"/>
        <v>459216.25773347513</v>
      </c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5">
      <c r="A105" s="44">
        <f t="shared" si="0"/>
        <v>89</v>
      </c>
      <c r="B105" s="45">
        <f t="shared" si="1"/>
        <v>459216.25773347513</v>
      </c>
      <c r="C105" s="45">
        <f t="shared" si="2"/>
        <v>3278.0305052621702</v>
      </c>
      <c r="D105" s="45">
        <f t="shared" si="3"/>
        <v>2296.0812886673757</v>
      </c>
      <c r="E105" s="45">
        <f t="shared" si="4"/>
        <v>981.94921659479451</v>
      </c>
      <c r="F105" s="30">
        <f t="shared" si="5"/>
        <v>250</v>
      </c>
      <c r="G105" s="37">
        <f t="shared" si="6"/>
        <v>457984.30851688032</v>
      </c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5">
      <c r="A106" s="44">
        <f t="shared" si="0"/>
        <v>90</v>
      </c>
      <c r="B106" s="45">
        <f t="shared" si="1"/>
        <v>457984.30851688032</v>
      </c>
      <c r="C106" s="45">
        <f t="shared" si="2"/>
        <v>3278.0305052621702</v>
      </c>
      <c r="D106" s="45">
        <f t="shared" si="3"/>
        <v>2289.9215425844018</v>
      </c>
      <c r="E106" s="45">
        <f t="shared" si="4"/>
        <v>988.10896267776843</v>
      </c>
      <c r="F106" s="30">
        <f t="shared" si="5"/>
        <v>250</v>
      </c>
      <c r="G106" s="37">
        <f t="shared" si="6"/>
        <v>456746.19955420255</v>
      </c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5">
      <c r="A107" s="44">
        <f t="shared" si="0"/>
        <v>91</v>
      </c>
      <c r="B107" s="45">
        <f t="shared" si="1"/>
        <v>456746.19955420255</v>
      </c>
      <c r="C107" s="45">
        <f t="shared" si="2"/>
        <v>3278.0305052621702</v>
      </c>
      <c r="D107" s="45">
        <f t="shared" si="3"/>
        <v>2283.7309977710129</v>
      </c>
      <c r="E107" s="45">
        <f t="shared" si="4"/>
        <v>994.29950749115733</v>
      </c>
      <c r="F107" s="30">
        <f t="shared" si="5"/>
        <v>250</v>
      </c>
      <c r="G107" s="37">
        <f t="shared" si="6"/>
        <v>455501.90004671138</v>
      </c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5">
      <c r="A108" s="44">
        <f t="shared" si="0"/>
        <v>92</v>
      </c>
      <c r="B108" s="45">
        <f t="shared" si="1"/>
        <v>455501.90004671138</v>
      </c>
      <c r="C108" s="45">
        <f t="shared" si="2"/>
        <v>3278.0305052621702</v>
      </c>
      <c r="D108" s="45">
        <f t="shared" si="3"/>
        <v>2277.509500233557</v>
      </c>
      <c r="E108" s="45">
        <f t="shared" si="4"/>
        <v>1000.5210050286132</v>
      </c>
      <c r="F108" s="30">
        <f t="shared" si="5"/>
        <v>250</v>
      </c>
      <c r="G108" s="37">
        <f t="shared" si="6"/>
        <v>454251.37904168275</v>
      </c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5">
      <c r="A109" s="44">
        <f t="shared" si="0"/>
        <v>93</v>
      </c>
      <c r="B109" s="45">
        <f t="shared" si="1"/>
        <v>454251.37904168275</v>
      </c>
      <c r="C109" s="45">
        <f t="shared" si="2"/>
        <v>3278.0305052621702</v>
      </c>
      <c r="D109" s="45">
        <f t="shared" si="3"/>
        <v>2271.2568952084139</v>
      </c>
      <c r="E109" s="45">
        <f t="shared" si="4"/>
        <v>1006.7736100537563</v>
      </c>
      <c r="F109" s="30">
        <f t="shared" si="5"/>
        <v>250</v>
      </c>
      <c r="G109" s="37">
        <f t="shared" si="6"/>
        <v>452994.605431629</v>
      </c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5">
      <c r="A110" s="44">
        <f t="shared" si="0"/>
        <v>94</v>
      </c>
      <c r="B110" s="45">
        <f t="shared" si="1"/>
        <v>452994.605431629</v>
      </c>
      <c r="C110" s="45">
        <f t="shared" si="2"/>
        <v>3278.0305052621702</v>
      </c>
      <c r="D110" s="45">
        <f t="shared" si="3"/>
        <v>2264.9730271581452</v>
      </c>
      <c r="E110" s="45">
        <f t="shared" si="4"/>
        <v>1013.057478104025</v>
      </c>
      <c r="F110" s="30">
        <f t="shared" si="5"/>
        <v>250</v>
      </c>
      <c r="G110" s="37">
        <f t="shared" si="6"/>
        <v>451731.54795352498</v>
      </c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5">
      <c r="A111" s="44">
        <f t="shared" si="0"/>
        <v>95</v>
      </c>
      <c r="B111" s="45">
        <f t="shared" si="1"/>
        <v>451731.54795352498</v>
      </c>
      <c r="C111" s="45">
        <f t="shared" si="2"/>
        <v>3278.0305052621702</v>
      </c>
      <c r="D111" s="45">
        <f t="shared" si="3"/>
        <v>2258.6577397676251</v>
      </c>
      <c r="E111" s="45">
        <f t="shared" si="4"/>
        <v>1019.3727654945451</v>
      </c>
      <c r="F111" s="30">
        <f t="shared" si="5"/>
        <v>250</v>
      </c>
      <c r="G111" s="37">
        <f t="shared" si="6"/>
        <v>450462.17518803041</v>
      </c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5">
      <c r="A112" s="44">
        <f t="shared" si="0"/>
        <v>96</v>
      </c>
      <c r="B112" s="45">
        <f t="shared" si="1"/>
        <v>450462.17518803041</v>
      </c>
      <c r="C112" s="45">
        <f t="shared" si="2"/>
        <v>3278.0305052621702</v>
      </c>
      <c r="D112" s="45">
        <f t="shared" si="3"/>
        <v>2252.3108759401521</v>
      </c>
      <c r="E112" s="45">
        <f t="shared" si="4"/>
        <v>1025.7196293220181</v>
      </c>
      <c r="F112" s="30">
        <f t="shared" si="5"/>
        <v>250</v>
      </c>
      <c r="G112" s="37">
        <f t="shared" si="6"/>
        <v>449186.4555587084</v>
      </c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5">
      <c r="A113" s="44">
        <f t="shared" si="0"/>
        <v>97</v>
      </c>
      <c r="B113" s="45">
        <f t="shared" si="1"/>
        <v>449186.4555587084</v>
      </c>
      <c r="C113" s="45">
        <f t="shared" si="2"/>
        <v>3278.0305052621702</v>
      </c>
      <c r="D113" s="45">
        <f t="shared" si="3"/>
        <v>2245.9322777935422</v>
      </c>
      <c r="E113" s="45">
        <f t="shared" si="4"/>
        <v>1032.098227468628</v>
      </c>
      <c r="F113" s="30">
        <f t="shared" si="5"/>
        <v>250</v>
      </c>
      <c r="G113" s="37">
        <f t="shared" si="6"/>
        <v>447904.35733123979</v>
      </c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5">
      <c r="A114" s="44">
        <f t="shared" si="0"/>
        <v>98</v>
      </c>
      <c r="B114" s="45">
        <f t="shared" si="1"/>
        <v>447904.35733123979</v>
      </c>
      <c r="C114" s="45">
        <f t="shared" si="2"/>
        <v>3278.0305052621702</v>
      </c>
      <c r="D114" s="45">
        <f t="shared" si="3"/>
        <v>2239.5217866561989</v>
      </c>
      <c r="E114" s="45">
        <f t="shared" si="4"/>
        <v>1038.5087186059714</v>
      </c>
      <c r="F114" s="30">
        <f t="shared" si="5"/>
        <v>250</v>
      </c>
      <c r="G114" s="37">
        <f t="shared" si="6"/>
        <v>446615.84861263382</v>
      </c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5">
      <c r="A115" s="44">
        <f t="shared" si="0"/>
        <v>99</v>
      </c>
      <c r="B115" s="45">
        <f t="shared" si="1"/>
        <v>446615.84861263382</v>
      </c>
      <c r="C115" s="45">
        <f t="shared" si="2"/>
        <v>3278.0305052621702</v>
      </c>
      <c r="D115" s="45">
        <f t="shared" si="3"/>
        <v>2233.0792430631691</v>
      </c>
      <c r="E115" s="45">
        <f t="shared" si="4"/>
        <v>1044.9512621990011</v>
      </c>
      <c r="F115" s="30">
        <f t="shared" si="5"/>
        <v>250</v>
      </c>
      <c r="G115" s="37">
        <f t="shared" si="6"/>
        <v>445320.8973504348</v>
      </c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5">
      <c r="A116" s="44">
        <f t="shared" si="0"/>
        <v>100</v>
      </c>
      <c r="B116" s="45">
        <f t="shared" si="1"/>
        <v>445320.8973504348</v>
      </c>
      <c r="C116" s="45">
        <f t="shared" si="2"/>
        <v>3278.0305052621702</v>
      </c>
      <c r="D116" s="45">
        <f t="shared" si="3"/>
        <v>2226.6044867521741</v>
      </c>
      <c r="E116" s="45">
        <f t="shared" si="4"/>
        <v>1051.4260185099961</v>
      </c>
      <c r="F116" s="30">
        <f t="shared" si="5"/>
        <v>250</v>
      </c>
      <c r="G116" s="37">
        <f t="shared" si="6"/>
        <v>444019.47133192478</v>
      </c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5">
      <c r="A117" s="44">
        <f t="shared" si="0"/>
        <v>101</v>
      </c>
      <c r="B117" s="45">
        <f t="shared" si="1"/>
        <v>444019.47133192478</v>
      </c>
      <c r="C117" s="45">
        <f t="shared" si="2"/>
        <v>3278.0305052621702</v>
      </c>
      <c r="D117" s="45">
        <f t="shared" si="3"/>
        <v>2220.097356659624</v>
      </c>
      <c r="E117" s="45">
        <f t="shared" si="4"/>
        <v>1057.9331486025462</v>
      </c>
      <c r="F117" s="30">
        <f t="shared" si="5"/>
        <v>250</v>
      </c>
      <c r="G117" s="37">
        <f t="shared" si="6"/>
        <v>442711.53818332223</v>
      </c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5">
      <c r="A118" s="44">
        <f t="shared" si="0"/>
        <v>102</v>
      </c>
      <c r="B118" s="45">
        <f t="shared" si="1"/>
        <v>442711.53818332223</v>
      </c>
      <c r="C118" s="45">
        <f t="shared" si="2"/>
        <v>3278.0305052621702</v>
      </c>
      <c r="D118" s="45">
        <f t="shared" si="3"/>
        <v>2213.5576909166111</v>
      </c>
      <c r="E118" s="45">
        <f t="shared" si="4"/>
        <v>1064.4728143455591</v>
      </c>
      <c r="F118" s="30">
        <f t="shared" si="5"/>
        <v>250</v>
      </c>
      <c r="G118" s="37">
        <f t="shared" si="6"/>
        <v>441397.06536897668</v>
      </c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5">
      <c r="A119" s="44">
        <f t="shared" si="0"/>
        <v>103</v>
      </c>
      <c r="B119" s="45">
        <f t="shared" si="1"/>
        <v>441397.06536897668</v>
      </c>
      <c r="C119" s="45">
        <f t="shared" si="2"/>
        <v>3278.0305052621702</v>
      </c>
      <c r="D119" s="45">
        <f t="shared" si="3"/>
        <v>2206.9853268448833</v>
      </c>
      <c r="E119" s="45">
        <f t="shared" si="4"/>
        <v>1071.0451784172869</v>
      </c>
      <c r="F119" s="30">
        <f t="shared" si="5"/>
        <v>250</v>
      </c>
      <c r="G119" s="37">
        <f t="shared" si="6"/>
        <v>440076.02019055939</v>
      </c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5">
      <c r="A120" s="44">
        <f t="shared" si="0"/>
        <v>104</v>
      </c>
      <c r="B120" s="45">
        <f t="shared" si="1"/>
        <v>440076.02019055939</v>
      </c>
      <c r="C120" s="45">
        <f t="shared" si="2"/>
        <v>3278.0305052621702</v>
      </c>
      <c r="D120" s="45">
        <f t="shared" si="3"/>
        <v>2200.380100952797</v>
      </c>
      <c r="E120" s="45">
        <f t="shared" si="4"/>
        <v>1077.6504043093732</v>
      </c>
      <c r="F120" s="30">
        <f t="shared" si="5"/>
        <v>250</v>
      </c>
      <c r="G120" s="37">
        <f t="shared" si="6"/>
        <v>438748.36978625</v>
      </c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5">
      <c r="A121" s="44">
        <f t="shared" si="0"/>
        <v>105</v>
      </c>
      <c r="B121" s="45">
        <f t="shared" si="1"/>
        <v>438748.36978625</v>
      </c>
      <c r="C121" s="45">
        <f t="shared" si="2"/>
        <v>3278.0305052621702</v>
      </c>
      <c r="D121" s="45">
        <f t="shared" si="3"/>
        <v>2193.7418489312499</v>
      </c>
      <c r="E121" s="45">
        <f t="shared" si="4"/>
        <v>1084.2886563309203</v>
      </c>
      <c r="F121" s="30">
        <f t="shared" si="5"/>
        <v>250</v>
      </c>
      <c r="G121" s="37">
        <f t="shared" si="6"/>
        <v>437414.0811299191</v>
      </c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5">
      <c r="A122" s="44">
        <f t="shared" si="0"/>
        <v>106</v>
      </c>
      <c r="B122" s="45">
        <f t="shared" si="1"/>
        <v>437414.0811299191</v>
      </c>
      <c r="C122" s="45">
        <f t="shared" si="2"/>
        <v>3278.0305052621702</v>
      </c>
      <c r="D122" s="45">
        <f t="shared" si="3"/>
        <v>2187.0704056495956</v>
      </c>
      <c r="E122" s="45">
        <f t="shared" si="4"/>
        <v>1090.9600996125746</v>
      </c>
      <c r="F122" s="30">
        <f t="shared" si="5"/>
        <v>250</v>
      </c>
      <c r="G122" s="37">
        <f t="shared" si="6"/>
        <v>436073.1210303065</v>
      </c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5">
      <c r="A123" s="44">
        <f t="shared" si="0"/>
        <v>107</v>
      </c>
      <c r="B123" s="45">
        <f t="shared" si="1"/>
        <v>436073.1210303065</v>
      </c>
      <c r="C123" s="45">
        <f t="shared" si="2"/>
        <v>3278.0305052621702</v>
      </c>
      <c r="D123" s="45">
        <f t="shared" si="3"/>
        <v>2180.3656051515327</v>
      </c>
      <c r="E123" s="45">
        <f t="shared" si="4"/>
        <v>1097.6649001106375</v>
      </c>
      <c r="F123" s="30">
        <f t="shared" si="5"/>
        <v>250</v>
      </c>
      <c r="G123" s="37">
        <f t="shared" si="6"/>
        <v>434725.45613019587</v>
      </c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5">
      <c r="A124" s="44">
        <f t="shared" si="0"/>
        <v>108</v>
      </c>
      <c r="B124" s="45">
        <f t="shared" si="1"/>
        <v>434725.45613019587</v>
      </c>
      <c r="C124" s="45">
        <f t="shared" si="2"/>
        <v>3278.0305052621702</v>
      </c>
      <c r="D124" s="45">
        <f t="shared" si="3"/>
        <v>2173.6272806509796</v>
      </c>
      <c r="E124" s="45">
        <f t="shared" si="4"/>
        <v>1104.4032246111906</v>
      </c>
      <c r="F124" s="30">
        <f t="shared" si="5"/>
        <v>250</v>
      </c>
      <c r="G124" s="37">
        <f t="shared" si="6"/>
        <v>433371.05290558469</v>
      </c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5">
      <c r="A125" s="44">
        <f t="shared" si="0"/>
        <v>109</v>
      </c>
      <c r="B125" s="45">
        <f t="shared" si="1"/>
        <v>433371.05290558469</v>
      </c>
      <c r="C125" s="45">
        <f t="shared" si="2"/>
        <v>3278.0305052621702</v>
      </c>
      <c r="D125" s="45">
        <f t="shared" si="3"/>
        <v>2166.8552645279233</v>
      </c>
      <c r="E125" s="45">
        <f t="shared" si="4"/>
        <v>1111.1752407342469</v>
      </c>
      <c r="F125" s="30">
        <f t="shared" si="5"/>
        <v>250</v>
      </c>
      <c r="G125" s="37">
        <f t="shared" si="6"/>
        <v>432009.87766485044</v>
      </c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5">
      <c r="A126" s="44">
        <f t="shared" si="0"/>
        <v>110</v>
      </c>
      <c r="B126" s="45">
        <f t="shared" si="1"/>
        <v>432009.87766485044</v>
      </c>
      <c r="C126" s="45">
        <f t="shared" si="2"/>
        <v>3278.0305052621702</v>
      </c>
      <c r="D126" s="45">
        <f t="shared" si="3"/>
        <v>2160.049388324252</v>
      </c>
      <c r="E126" s="45">
        <f t="shared" si="4"/>
        <v>1117.9811169379182</v>
      </c>
      <c r="F126" s="30">
        <f t="shared" si="5"/>
        <v>250</v>
      </c>
      <c r="G126" s="37">
        <f t="shared" si="6"/>
        <v>430641.8965479125</v>
      </c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5">
      <c r="A127" s="44">
        <f t="shared" si="0"/>
        <v>111</v>
      </c>
      <c r="B127" s="45">
        <f t="shared" si="1"/>
        <v>430641.8965479125</v>
      </c>
      <c r="C127" s="45">
        <f t="shared" si="2"/>
        <v>3278.0305052621702</v>
      </c>
      <c r="D127" s="45">
        <f t="shared" si="3"/>
        <v>2153.2094827395626</v>
      </c>
      <c r="E127" s="45">
        <f t="shared" si="4"/>
        <v>1124.8210225226076</v>
      </c>
      <c r="F127" s="30">
        <f t="shared" si="5"/>
        <v>250</v>
      </c>
      <c r="G127" s="37">
        <f t="shared" si="6"/>
        <v>429267.07552538987</v>
      </c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5">
      <c r="A128" s="44">
        <f t="shared" si="0"/>
        <v>112</v>
      </c>
      <c r="B128" s="45">
        <f t="shared" si="1"/>
        <v>429267.07552538987</v>
      </c>
      <c r="C128" s="45">
        <f t="shared" si="2"/>
        <v>3278.0305052621702</v>
      </c>
      <c r="D128" s="45">
        <f t="shared" si="3"/>
        <v>2146.3353776269496</v>
      </c>
      <c r="E128" s="45">
        <f t="shared" si="4"/>
        <v>1131.6951276352206</v>
      </c>
      <c r="F128" s="30">
        <f t="shared" si="5"/>
        <v>250</v>
      </c>
      <c r="G128" s="37">
        <f t="shared" si="6"/>
        <v>427885.38039775466</v>
      </c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5">
      <c r="A129" s="44">
        <f t="shared" si="0"/>
        <v>113</v>
      </c>
      <c r="B129" s="45">
        <f t="shared" si="1"/>
        <v>427885.38039775466</v>
      </c>
      <c r="C129" s="45">
        <f t="shared" si="2"/>
        <v>3278.0305052621702</v>
      </c>
      <c r="D129" s="45">
        <f t="shared" si="3"/>
        <v>2139.4269019887734</v>
      </c>
      <c r="E129" s="45">
        <f t="shared" si="4"/>
        <v>1138.6036032733969</v>
      </c>
      <c r="F129" s="30">
        <f t="shared" si="5"/>
        <v>250</v>
      </c>
      <c r="G129" s="37">
        <f t="shared" si="6"/>
        <v>426496.77679448127</v>
      </c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5">
      <c r="A130" s="44">
        <f t="shared" si="0"/>
        <v>114</v>
      </c>
      <c r="B130" s="45">
        <f t="shared" si="1"/>
        <v>426496.77679448127</v>
      </c>
      <c r="C130" s="45">
        <f t="shared" si="2"/>
        <v>3278.0305052621702</v>
      </c>
      <c r="D130" s="45">
        <f t="shared" si="3"/>
        <v>2132.4838839724061</v>
      </c>
      <c r="E130" s="45">
        <f t="shared" si="4"/>
        <v>1145.5466212897641</v>
      </c>
      <c r="F130" s="30">
        <f t="shared" si="5"/>
        <v>250</v>
      </c>
      <c r="G130" s="37">
        <f t="shared" si="6"/>
        <v>425101.23017319152</v>
      </c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5">
      <c r="A131" s="44">
        <f t="shared" si="0"/>
        <v>115</v>
      </c>
      <c r="B131" s="45">
        <f t="shared" si="1"/>
        <v>425101.23017319152</v>
      </c>
      <c r="C131" s="45">
        <f t="shared" si="2"/>
        <v>3278.0305052621702</v>
      </c>
      <c r="D131" s="45">
        <f t="shared" si="3"/>
        <v>2125.5061508659578</v>
      </c>
      <c r="E131" s="45">
        <f t="shared" si="4"/>
        <v>1152.5243543962124</v>
      </c>
      <c r="F131" s="30">
        <f t="shared" si="5"/>
        <v>250</v>
      </c>
      <c r="G131" s="37">
        <f t="shared" si="6"/>
        <v>423698.70581879531</v>
      </c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5">
      <c r="A132" s="44">
        <f t="shared" si="0"/>
        <v>116</v>
      </c>
      <c r="B132" s="45">
        <f t="shared" si="1"/>
        <v>423698.70581879531</v>
      </c>
      <c r="C132" s="45">
        <f t="shared" si="2"/>
        <v>3278.0305052621702</v>
      </c>
      <c r="D132" s="45">
        <f t="shared" si="3"/>
        <v>2118.4935290939766</v>
      </c>
      <c r="E132" s="45">
        <f t="shared" si="4"/>
        <v>1159.5369761681936</v>
      </c>
      <c r="F132" s="30">
        <f t="shared" si="5"/>
        <v>250</v>
      </c>
      <c r="G132" s="37">
        <f t="shared" si="6"/>
        <v>422289.16884262714</v>
      </c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5">
      <c r="A133" s="44">
        <f t="shared" si="0"/>
        <v>117</v>
      </c>
      <c r="B133" s="45">
        <f t="shared" si="1"/>
        <v>422289.16884262714</v>
      </c>
      <c r="C133" s="45">
        <f t="shared" si="2"/>
        <v>3278.0305052621702</v>
      </c>
      <c r="D133" s="45">
        <f t="shared" si="3"/>
        <v>2111.4458442131358</v>
      </c>
      <c r="E133" s="45">
        <f t="shared" si="4"/>
        <v>1166.5846610490344</v>
      </c>
      <c r="F133" s="30">
        <f t="shared" si="5"/>
        <v>250</v>
      </c>
      <c r="G133" s="37">
        <f t="shared" si="6"/>
        <v>420872.58418157813</v>
      </c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5">
      <c r="A134" s="44">
        <f t="shared" si="0"/>
        <v>118</v>
      </c>
      <c r="B134" s="45">
        <f t="shared" si="1"/>
        <v>420872.58418157813</v>
      </c>
      <c r="C134" s="45">
        <f t="shared" si="2"/>
        <v>3278.0305052621702</v>
      </c>
      <c r="D134" s="45">
        <f t="shared" si="3"/>
        <v>2104.3629209078908</v>
      </c>
      <c r="E134" s="45">
        <f t="shared" si="4"/>
        <v>1173.6675843542794</v>
      </c>
      <c r="F134" s="30">
        <f t="shared" si="5"/>
        <v>250</v>
      </c>
      <c r="G134" s="37">
        <f t="shared" si="6"/>
        <v>419448.91659722384</v>
      </c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5">
      <c r="A135" s="44">
        <f t="shared" si="0"/>
        <v>119</v>
      </c>
      <c r="B135" s="45">
        <f t="shared" si="1"/>
        <v>419448.91659722384</v>
      </c>
      <c r="C135" s="45">
        <f t="shared" si="2"/>
        <v>3278.0305052621702</v>
      </c>
      <c r="D135" s="45">
        <f t="shared" si="3"/>
        <v>2097.2445829861194</v>
      </c>
      <c r="E135" s="45">
        <f t="shared" si="4"/>
        <v>1180.7859222760508</v>
      </c>
      <c r="F135" s="30">
        <f t="shared" si="5"/>
        <v>250</v>
      </c>
      <c r="G135" s="37">
        <f t="shared" si="6"/>
        <v>418018.13067494781</v>
      </c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5">
      <c r="A136" s="44">
        <f t="shared" si="0"/>
        <v>120</v>
      </c>
      <c r="B136" s="45">
        <f t="shared" si="1"/>
        <v>418018.13067494781</v>
      </c>
      <c r="C136" s="45">
        <f t="shared" si="2"/>
        <v>3278.0305052621702</v>
      </c>
      <c r="D136" s="45">
        <f t="shared" si="3"/>
        <v>2090.0906533747393</v>
      </c>
      <c r="E136" s="45">
        <f t="shared" si="4"/>
        <v>1187.9398518874309</v>
      </c>
      <c r="F136" s="30">
        <f t="shared" si="5"/>
        <v>250</v>
      </c>
      <c r="G136" s="37">
        <f t="shared" si="6"/>
        <v>416580.1908230604</v>
      </c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5">
      <c r="A137" s="44">
        <f t="shared" si="0"/>
        <v>121</v>
      </c>
      <c r="B137" s="45">
        <f t="shared" si="1"/>
        <v>416580.1908230604</v>
      </c>
      <c r="C137" s="45">
        <f t="shared" si="2"/>
        <v>3278.0305052621702</v>
      </c>
      <c r="D137" s="45">
        <f t="shared" si="3"/>
        <v>2082.9009541153018</v>
      </c>
      <c r="E137" s="45">
        <f t="shared" si="4"/>
        <v>1195.1295511468684</v>
      </c>
      <c r="F137" s="30">
        <f t="shared" si="5"/>
        <v>250</v>
      </c>
      <c r="G137" s="37">
        <f t="shared" si="6"/>
        <v>415135.06127191352</v>
      </c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5">
      <c r="A138" s="44">
        <f t="shared" si="0"/>
        <v>122</v>
      </c>
      <c r="B138" s="45">
        <f t="shared" si="1"/>
        <v>415135.06127191352</v>
      </c>
      <c r="C138" s="45">
        <f t="shared" si="2"/>
        <v>3278.0305052621702</v>
      </c>
      <c r="D138" s="45">
        <f t="shared" si="3"/>
        <v>2075.6753063595675</v>
      </c>
      <c r="E138" s="45">
        <f t="shared" si="4"/>
        <v>1202.3551989026028</v>
      </c>
      <c r="F138" s="30">
        <f t="shared" si="5"/>
        <v>250</v>
      </c>
      <c r="G138" s="37">
        <f t="shared" si="6"/>
        <v>413682.70607301092</v>
      </c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5">
      <c r="A139" s="44">
        <f t="shared" si="0"/>
        <v>123</v>
      </c>
      <c r="B139" s="45">
        <f t="shared" si="1"/>
        <v>413682.70607301092</v>
      </c>
      <c r="C139" s="45">
        <f t="shared" si="2"/>
        <v>3278.0305052621702</v>
      </c>
      <c r="D139" s="45">
        <f t="shared" si="3"/>
        <v>2068.4135303650546</v>
      </c>
      <c r="E139" s="45">
        <f t="shared" si="4"/>
        <v>1209.6169748971156</v>
      </c>
      <c r="F139" s="30">
        <f t="shared" si="5"/>
        <v>250</v>
      </c>
      <c r="G139" s="37">
        <f t="shared" si="6"/>
        <v>412223.08909811382</v>
      </c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5">
      <c r="A140" s="44">
        <f t="shared" si="0"/>
        <v>124</v>
      </c>
      <c r="B140" s="45">
        <f t="shared" si="1"/>
        <v>412223.08909811382</v>
      </c>
      <c r="C140" s="45">
        <f t="shared" si="2"/>
        <v>3278.0305052621702</v>
      </c>
      <c r="D140" s="45">
        <f t="shared" si="3"/>
        <v>2061.1154454905691</v>
      </c>
      <c r="E140" s="45">
        <f t="shared" si="4"/>
        <v>1216.9150597716011</v>
      </c>
      <c r="F140" s="30">
        <f t="shared" si="5"/>
        <v>250</v>
      </c>
      <c r="G140" s="37">
        <f t="shared" si="6"/>
        <v>410756.1740383422</v>
      </c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5">
      <c r="A141" s="44">
        <f t="shared" si="0"/>
        <v>125</v>
      </c>
      <c r="B141" s="45">
        <f t="shared" si="1"/>
        <v>410756.1740383422</v>
      </c>
      <c r="C141" s="45">
        <f t="shared" si="2"/>
        <v>3278.0305052621702</v>
      </c>
      <c r="D141" s="45">
        <f t="shared" si="3"/>
        <v>2053.7808701917111</v>
      </c>
      <c r="E141" s="45">
        <f t="shared" si="4"/>
        <v>1224.2496350704591</v>
      </c>
      <c r="F141" s="30">
        <f t="shared" si="5"/>
        <v>250</v>
      </c>
      <c r="G141" s="37">
        <f t="shared" si="6"/>
        <v>409281.92440327175</v>
      </c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5">
      <c r="A142" s="44">
        <f t="shared" si="0"/>
        <v>126</v>
      </c>
      <c r="B142" s="45">
        <f t="shared" si="1"/>
        <v>409281.92440327175</v>
      </c>
      <c r="C142" s="45">
        <f t="shared" si="2"/>
        <v>3278.0305052621702</v>
      </c>
      <c r="D142" s="45">
        <f t="shared" si="3"/>
        <v>2046.4096220163588</v>
      </c>
      <c r="E142" s="45">
        <f t="shared" si="4"/>
        <v>1231.6208832458115</v>
      </c>
      <c r="F142" s="30">
        <f t="shared" si="5"/>
        <v>250</v>
      </c>
      <c r="G142" s="37">
        <f t="shared" si="6"/>
        <v>407800.30352002592</v>
      </c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5">
      <c r="A143" s="44">
        <f t="shared" si="0"/>
        <v>127</v>
      </c>
      <c r="B143" s="45">
        <f t="shared" si="1"/>
        <v>407800.30352002592</v>
      </c>
      <c r="C143" s="45">
        <f t="shared" si="2"/>
        <v>3278.0305052621702</v>
      </c>
      <c r="D143" s="45">
        <f t="shared" si="3"/>
        <v>2039.0015176001295</v>
      </c>
      <c r="E143" s="45">
        <f t="shared" si="4"/>
        <v>1239.0289876620407</v>
      </c>
      <c r="F143" s="30">
        <f t="shared" si="5"/>
        <v>250</v>
      </c>
      <c r="G143" s="37">
        <f t="shared" si="6"/>
        <v>406311.27453236387</v>
      </c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5">
      <c r="A144" s="44">
        <f t="shared" si="0"/>
        <v>128</v>
      </c>
      <c r="B144" s="45">
        <f t="shared" si="1"/>
        <v>406311.27453236387</v>
      </c>
      <c r="C144" s="45">
        <f t="shared" si="2"/>
        <v>3278.0305052621702</v>
      </c>
      <c r="D144" s="45">
        <f t="shared" si="3"/>
        <v>2031.5563726618193</v>
      </c>
      <c r="E144" s="45">
        <f t="shared" si="4"/>
        <v>1246.4741326003509</v>
      </c>
      <c r="F144" s="30">
        <f t="shared" si="5"/>
        <v>250</v>
      </c>
      <c r="G144" s="37">
        <f t="shared" si="6"/>
        <v>404814.80039976351</v>
      </c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5">
      <c r="A145" s="44">
        <f t="shared" si="0"/>
        <v>129</v>
      </c>
      <c r="B145" s="45">
        <f t="shared" si="1"/>
        <v>404814.80039976351</v>
      </c>
      <c r="C145" s="45">
        <f t="shared" si="2"/>
        <v>3278.0305052621702</v>
      </c>
      <c r="D145" s="45">
        <f t="shared" si="3"/>
        <v>2024.0740019988175</v>
      </c>
      <c r="E145" s="45">
        <f t="shared" si="4"/>
        <v>1253.9565032633527</v>
      </c>
      <c r="F145" s="30">
        <f t="shared" si="5"/>
        <v>250</v>
      </c>
      <c r="G145" s="37">
        <f t="shared" si="6"/>
        <v>403310.84389650018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5">
      <c r="A146" s="44">
        <f t="shared" si="0"/>
        <v>130</v>
      </c>
      <c r="B146" s="45">
        <f t="shared" si="1"/>
        <v>403310.84389650018</v>
      </c>
      <c r="C146" s="45">
        <f t="shared" si="2"/>
        <v>3278.0305052621702</v>
      </c>
      <c r="D146" s="45">
        <f t="shared" si="3"/>
        <v>2016.5542194825009</v>
      </c>
      <c r="E146" s="45">
        <f t="shared" si="4"/>
        <v>1261.4762857796693</v>
      </c>
      <c r="F146" s="30">
        <f t="shared" si="5"/>
        <v>250</v>
      </c>
      <c r="G146" s="37">
        <f t="shared" si="6"/>
        <v>401799.36761072051</v>
      </c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5">
      <c r="A147" s="44">
        <f t="shared" si="0"/>
        <v>131</v>
      </c>
      <c r="B147" s="45">
        <f t="shared" si="1"/>
        <v>401799.36761072051</v>
      </c>
      <c r="C147" s="45">
        <f t="shared" si="2"/>
        <v>3278.0305052621702</v>
      </c>
      <c r="D147" s="45">
        <f t="shared" si="3"/>
        <v>2008.9968380536027</v>
      </c>
      <c r="E147" s="45">
        <f t="shared" si="4"/>
        <v>1269.0336672085675</v>
      </c>
      <c r="F147" s="30">
        <f t="shared" si="5"/>
        <v>250</v>
      </c>
      <c r="G147" s="37">
        <f t="shared" si="6"/>
        <v>400280.33394351194</v>
      </c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5">
      <c r="A148" s="44">
        <f t="shared" si="0"/>
        <v>132</v>
      </c>
      <c r="B148" s="45">
        <f t="shared" si="1"/>
        <v>400280.33394351194</v>
      </c>
      <c r="C148" s="45">
        <f t="shared" si="2"/>
        <v>3278.0305052621702</v>
      </c>
      <c r="D148" s="45">
        <f t="shared" si="3"/>
        <v>2001.4016697175598</v>
      </c>
      <c r="E148" s="45">
        <f t="shared" si="4"/>
        <v>1276.6288355446104</v>
      </c>
      <c r="F148" s="30">
        <f t="shared" si="5"/>
        <v>250</v>
      </c>
      <c r="G148" s="37">
        <f t="shared" si="6"/>
        <v>398753.70510796731</v>
      </c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5">
      <c r="A149" s="44">
        <f t="shared" si="0"/>
        <v>133</v>
      </c>
      <c r="B149" s="45">
        <f t="shared" si="1"/>
        <v>398753.70510796731</v>
      </c>
      <c r="C149" s="45">
        <f t="shared" si="2"/>
        <v>3278.0305052621702</v>
      </c>
      <c r="D149" s="45">
        <f t="shared" si="3"/>
        <v>1993.7685255398367</v>
      </c>
      <c r="E149" s="45">
        <f t="shared" si="4"/>
        <v>1284.2619797223335</v>
      </c>
      <c r="F149" s="30">
        <f t="shared" si="5"/>
        <v>250</v>
      </c>
      <c r="G149" s="37">
        <f t="shared" si="6"/>
        <v>397219.44312824495</v>
      </c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5">
      <c r="A150" s="44">
        <f t="shared" si="0"/>
        <v>134</v>
      </c>
      <c r="B150" s="45">
        <f t="shared" si="1"/>
        <v>397219.44312824495</v>
      </c>
      <c r="C150" s="45">
        <f t="shared" si="2"/>
        <v>3278.0305052621702</v>
      </c>
      <c r="D150" s="45">
        <f t="shared" si="3"/>
        <v>1986.0972156412247</v>
      </c>
      <c r="E150" s="45">
        <f t="shared" si="4"/>
        <v>1291.9332896209455</v>
      </c>
      <c r="F150" s="30">
        <f t="shared" si="5"/>
        <v>250</v>
      </c>
      <c r="G150" s="37">
        <f t="shared" si="6"/>
        <v>395677.50983862398</v>
      </c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5">
      <c r="A151" s="44">
        <f t="shared" si="0"/>
        <v>135</v>
      </c>
      <c r="B151" s="45">
        <f t="shared" si="1"/>
        <v>395677.50983862398</v>
      </c>
      <c r="C151" s="45">
        <f t="shared" si="2"/>
        <v>3278.0305052621702</v>
      </c>
      <c r="D151" s="45">
        <f t="shared" si="3"/>
        <v>1978.3875491931199</v>
      </c>
      <c r="E151" s="45">
        <f t="shared" si="4"/>
        <v>1299.6429560690503</v>
      </c>
      <c r="F151" s="30">
        <f t="shared" si="5"/>
        <v>250</v>
      </c>
      <c r="G151" s="37">
        <f t="shared" si="6"/>
        <v>394127.86688255495</v>
      </c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5">
      <c r="A152" s="44">
        <f t="shared" si="0"/>
        <v>136</v>
      </c>
      <c r="B152" s="45">
        <f t="shared" si="1"/>
        <v>394127.86688255495</v>
      </c>
      <c r="C152" s="45">
        <f t="shared" si="2"/>
        <v>3278.0305052621702</v>
      </c>
      <c r="D152" s="45">
        <f t="shared" si="3"/>
        <v>1970.6393344127748</v>
      </c>
      <c r="E152" s="45">
        <f t="shared" si="4"/>
        <v>1307.3911708493954</v>
      </c>
      <c r="F152" s="30">
        <f t="shared" si="5"/>
        <v>250</v>
      </c>
      <c r="G152" s="37">
        <f t="shared" si="6"/>
        <v>392570.47571170557</v>
      </c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5">
      <c r="A153" s="44">
        <f t="shared" si="0"/>
        <v>137</v>
      </c>
      <c r="B153" s="45">
        <f t="shared" si="1"/>
        <v>392570.47571170557</v>
      </c>
      <c r="C153" s="45">
        <f t="shared" si="2"/>
        <v>3278.0305052621702</v>
      </c>
      <c r="D153" s="45">
        <f t="shared" si="3"/>
        <v>1962.8523785585278</v>
      </c>
      <c r="E153" s="45">
        <f t="shared" si="4"/>
        <v>1315.1781267036424</v>
      </c>
      <c r="F153" s="30">
        <f t="shared" si="5"/>
        <v>250</v>
      </c>
      <c r="G153" s="37">
        <f t="shared" si="6"/>
        <v>391005.29758500191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5">
      <c r="A154" s="44">
        <f t="shared" si="0"/>
        <v>138</v>
      </c>
      <c r="B154" s="45">
        <f t="shared" si="1"/>
        <v>391005.29758500191</v>
      </c>
      <c r="C154" s="45">
        <f t="shared" si="2"/>
        <v>3278.0305052621702</v>
      </c>
      <c r="D154" s="45">
        <f t="shared" si="3"/>
        <v>1955.0264879250096</v>
      </c>
      <c r="E154" s="45">
        <f t="shared" si="4"/>
        <v>1323.0040173371606</v>
      </c>
      <c r="F154" s="30">
        <f t="shared" si="5"/>
        <v>250</v>
      </c>
      <c r="G154" s="37">
        <f t="shared" si="6"/>
        <v>389432.29356766475</v>
      </c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5">
      <c r="A155" s="44">
        <f t="shared" si="0"/>
        <v>139</v>
      </c>
      <c r="B155" s="45">
        <f t="shared" si="1"/>
        <v>389432.29356766475</v>
      </c>
      <c r="C155" s="45">
        <f t="shared" si="2"/>
        <v>3278.0305052621702</v>
      </c>
      <c r="D155" s="45">
        <f t="shared" si="3"/>
        <v>1947.1614678383237</v>
      </c>
      <c r="E155" s="45">
        <f t="shared" si="4"/>
        <v>1330.8690374238465</v>
      </c>
      <c r="F155" s="30">
        <f t="shared" si="5"/>
        <v>250</v>
      </c>
      <c r="G155" s="37">
        <f t="shared" si="6"/>
        <v>387851.42453024088</v>
      </c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5">
      <c r="A156" s="44">
        <f t="shared" si="0"/>
        <v>140</v>
      </c>
      <c r="B156" s="45">
        <f t="shared" si="1"/>
        <v>387851.42453024088</v>
      </c>
      <c r="C156" s="45">
        <f t="shared" si="2"/>
        <v>3278.0305052621702</v>
      </c>
      <c r="D156" s="45">
        <f t="shared" si="3"/>
        <v>1939.2571226512046</v>
      </c>
      <c r="E156" s="45">
        <f t="shared" si="4"/>
        <v>1338.7733826109657</v>
      </c>
      <c r="F156" s="30">
        <f t="shared" si="5"/>
        <v>250</v>
      </c>
      <c r="G156" s="37">
        <f t="shared" si="6"/>
        <v>386262.65114762989</v>
      </c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5">
      <c r="A157" s="44">
        <f t="shared" si="0"/>
        <v>141</v>
      </c>
      <c r="B157" s="45">
        <f t="shared" si="1"/>
        <v>386262.65114762989</v>
      </c>
      <c r="C157" s="45">
        <f t="shared" si="2"/>
        <v>3278.0305052621702</v>
      </c>
      <c r="D157" s="45">
        <f t="shared" si="3"/>
        <v>1931.3132557381496</v>
      </c>
      <c r="E157" s="45">
        <f t="shared" si="4"/>
        <v>1346.7172495240206</v>
      </c>
      <c r="F157" s="30">
        <f t="shared" si="5"/>
        <v>250</v>
      </c>
      <c r="G157" s="37">
        <f t="shared" si="6"/>
        <v>384665.93389810587</v>
      </c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5">
      <c r="A158" s="44">
        <f t="shared" si="0"/>
        <v>142</v>
      </c>
      <c r="B158" s="45">
        <f t="shared" si="1"/>
        <v>384665.93389810587</v>
      </c>
      <c r="C158" s="45">
        <f t="shared" si="2"/>
        <v>3278.0305052621702</v>
      </c>
      <c r="D158" s="45">
        <f t="shared" si="3"/>
        <v>1923.3296694905293</v>
      </c>
      <c r="E158" s="45">
        <f t="shared" si="4"/>
        <v>1354.7008357716409</v>
      </c>
      <c r="F158" s="30">
        <f t="shared" si="5"/>
        <v>250</v>
      </c>
      <c r="G158" s="37">
        <f t="shared" si="6"/>
        <v>383061.23306233424</v>
      </c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5">
      <c r="A159" s="44">
        <f t="shared" si="0"/>
        <v>143</v>
      </c>
      <c r="B159" s="45">
        <f t="shared" si="1"/>
        <v>383061.23306233424</v>
      </c>
      <c r="C159" s="45">
        <f t="shared" si="2"/>
        <v>3278.0305052621702</v>
      </c>
      <c r="D159" s="45">
        <f t="shared" si="3"/>
        <v>1915.3061653116713</v>
      </c>
      <c r="E159" s="45">
        <f t="shared" si="4"/>
        <v>1362.7243399504989</v>
      </c>
      <c r="F159" s="30">
        <f t="shared" si="5"/>
        <v>250</v>
      </c>
      <c r="G159" s="37">
        <f t="shared" si="6"/>
        <v>381448.50872238376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5">
      <c r="A160" s="44">
        <f t="shared" si="0"/>
        <v>144</v>
      </c>
      <c r="B160" s="45">
        <f t="shared" si="1"/>
        <v>381448.50872238376</v>
      </c>
      <c r="C160" s="45">
        <f t="shared" si="2"/>
        <v>3278.0305052621702</v>
      </c>
      <c r="D160" s="45">
        <f t="shared" si="3"/>
        <v>1907.2425436119188</v>
      </c>
      <c r="E160" s="45">
        <f t="shared" si="4"/>
        <v>1370.7879616502514</v>
      </c>
      <c r="F160" s="30">
        <f t="shared" si="5"/>
        <v>250</v>
      </c>
      <c r="G160" s="37">
        <f t="shared" si="6"/>
        <v>379827.72076073353</v>
      </c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5">
      <c r="A161" s="44">
        <f t="shared" si="0"/>
        <v>145</v>
      </c>
      <c r="B161" s="45">
        <f t="shared" si="1"/>
        <v>379827.72076073353</v>
      </c>
      <c r="C161" s="45">
        <f t="shared" si="2"/>
        <v>3278.0305052621702</v>
      </c>
      <c r="D161" s="45">
        <f t="shared" si="3"/>
        <v>1899.1386038036676</v>
      </c>
      <c r="E161" s="45">
        <f t="shared" si="4"/>
        <v>1378.8919014585026</v>
      </c>
      <c r="F161" s="30">
        <f t="shared" si="5"/>
        <v>250</v>
      </c>
      <c r="G161" s="37">
        <f t="shared" si="6"/>
        <v>378198.82885927503</v>
      </c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5">
      <c r="A162" s="44">
        <f t="shared" si="0"/>
        <v>146</v>
      </c>
      <c r="B162" s="45">
        <f t="shared" si="1"/>
        <v>378198.82885927503</v>
      </c>
      <c r="C162" s="45">
        <f t="shared" si="2"/>
        <v>3278.0305052621702</v>
      </c>
      <c r="D162" s="45">
        <f t="shared" si="3"/>
        <v>1890.9941442963752</v>
      </c>
      <c r="E162" s="45">
        <f t="shared" si="4"/>
        <v>1387.036360965795</v>
      </c>
      <c r="F162" s="30">
        <f t="shared" si="5"/>
        <v>250</v>
      </c>
      <c r="G162" s="37">
        <f t="shared" si="6"/>
        <v>376561.79249830922</v>
      </c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5">
      <c r="A163" s="44">
        <f t="shared" si="0"/>
        <v>147</v>
      </c>
      <c r="B163" s="45">
        <f t="shared" si="1"/>
        <v>376561.79249830922</v>
      </c>
      <c r="C163" s="45">
        <f t="shared" si="2"/>
        <v>3278.0305052621702</v>
      </c>
      <c r="D163" s="45">
        <f t="shared" si="3"/>
        <v>1882.8089624915463</v>
      </c>
      <c r="E163" s="45">
        <f t="shared" si="4"/>
        <v>1395.221542770624</v>
      </c>
      <c r="F163" s="30">
        <f t="shared" si="5"/>
        <v>250</v>
      </c>
      <c r="G163" s="37">
        <f t="shared" si="6"/>
        <v>374916.5709555386</v>
      </c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5">
      <c r="A164" s="44">
        <f t="shared" si="0"/>
        <v>148</v>
      </c>
      <c r="B164" s="45">
        <f t="shared" si="1"/>
        <v>374916.5709555386</v>
      </c>
      <c r="C164" s="45">
        <f t="shared" si="2"/>
        <v>3278.0305052621702</v>
      </c>
      <c r="D164" s="45">
        <f t="shared" si="3"/>
        <v>1874.582854777693</v>
      </c>
      <c r="E164" s="45">
        <f t="shared" si="4"/>
        <v>1403.4476504844772</v>
      </c>
      <c r="F164" s="30">
        <f t="shared" si="5"/>
        <v>250</v>
      </c>
      <c r="G164" s="37">
        <f t="shared" si="6"/>
        <v>373263.12330505415</v>
      </c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5">
      <c r="A165" s="44">
        <f t="shared" si="0"/>
        <v>149</v>
      </c>
      <c r="B165" s="45">
        <f t="shared" si="1"/>
        <v>373263.12330505415</v>
      </c>
      <c r="C165" s="45">
        <f t="shared" si="2"/>
        <v>3278.0305052621702</v>
      </c>
      <c r="D165" s="45">
        <f t="shared" si="3"/>
        <v>1866.3156165252708</v>
      </c>
      <c r="E165" s="45">
        <f t="shared" si="4"/>
        <v>1411.7148887368994</v>
      </c>
      <c r="F165" s="30">
        <f t="shared" si="5"/>
        <v>250</v>
      </c>
      <c r="G165" s="37">
        <f t="shared" si="6"/>
        <v>371601.40841631725</v>
      </c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5">
      <c r="A166" s="44">
        <f t="shared" si="0"/>
        <v>150</v>
      </c>
      <c r="B166" s="45">
        <f t="shared" si="1"/>
        <v>371601.40841631725</v>
      </c>
      <c r="C166" s="45">
        <f t="shared" si="2"/>
        <v>3278.0305052621702</v>
      </c>
      <c r="D166" s="45">
        <f t="shared" si="3"/>
        <v>1858.0070420815864</v>
      </c>
      <c r="E166" s="45">
        <f t="shared" si="4"/>
        <v>1420.0234631805838</v>
      </c>
      <c r="F166" s="30">
        <f t="shared" si="5"/>
        <v>250</v>
      </c>
      <c r="G166" s="37">
        <f t="shared" si="6"/>
        <v>369931.38495313667</v>
      </c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5">
      <c r="A167" s="44">
        <f t="shared" si="0"/>
        <v>151</v>
      </c>
      <c r="B167" s="45">
        <f t="shared" si="1"/>
        <v>369931.38495313667</v>
      </c>
      <c r="C167" s="45">
        <f t="shared" si="2"/>
        <v>3278.0305052621702</v>
      </c>
      <c r="D167" s="45">
        <f t="shared" si="3"/>
        <v>1849.6569247656835</v>
      </c>
      <c r="E167" s="45">
        <f t="shared" si="4"/>
        <v>1428.3735804964867</v>
      </c>
      <c r="F167" s="30">
        <f t="shared" si="5"/>
        <v>250</v>
      </c>
      <c r="G167" s="37">
        <f t="shared" si="6"/>
        <v>368253.01137264021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5">
      <c r="A168" s="44">
        <f t="shared" si="0"/>
        <v>152</v>
      </c>
      <c r="B168" s="45">
        <f t="shared" si="1"/>
        <v>368253.01137264021</v>
      </c>
      <c r="C168" s="45">
        <f t="shared" si="2"/>
        <v>3278.0305052621702</v>
      </c>
      <c r="D168" s="45">
        <f t="shared" si="3"/>
        <v>1841.2650568632012</v>
      </c>
      <c r="E168" s="45">
        <f t="shared" si="4"/>
        <v>1436.7654483989691</v>
      </c>
      <c r="F168" s="30">
        <f t="shared" si="5"/>
        <v>250</v>
      </c>
      <c r="G168" s="37">
        <f t="shared" si="6"/>
        <v>366566.24592424126</v>
      </c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5">
      <c r="A169" s="44">
        <f t="shared" si="0"/>
        <v>153</v>
      </c>
      <c r="B169" s="45">
        <f t="shared" si="1"/>
        <v>366566.24592424126</v>
      </c>
      <c r="C169" s="45">
        <f t="shared" si="2"/>
        <v>3278.0305052621702</v>
      </c>
      <c r="D169" s="45">
        <f t="shared" si="3"/>
        <v>1832.8312296212064</v>
      </c>
      <c r="E169" s="45">
        <f t="shared" si="4"/>
        <v>1445.1992756409638</v>
      </c>
      <c r="F169" s="30">
        <f t="shared" si="5"/>
        <v>250</v>
      </c>
      <c r="G169" s="37">
        <f t="shared" si="6"/>
        <v>364871.04664860031</v>
      </c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5">
      <c r="A170" s="44">
        <f t="shared" si="0"/>
        <v>154</v>
      </c>
      <c r="B170" s="45">
        <f t="shared" si="1"/>
        <v>364871.04664860031</v>
      </c>
      <c r="C170" s="45">
        <f t="shared" si="2"/>
        <v>3278.0305052621702</v>
      </c>
      <c r="D170" s="45">
        <f t="shared" si="3"/>
        <v>1824.3552332430015</v>
      </c>
      <c r="E170" s="45">
        <f t="shared" si="4"/>
        <v>1453.6752720191687</v>
      </c>
      <c r="F170" s="30">
        <f t="shared" si="5"/>
        <v>250</v>
      </c>
      <c r="G170" s="37">
        <f t="shared" si="6"/>
        <v>363167.37137658114</v>
      </c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5">
      <c r="A171" s="44">
        <f t="shared" si="0"/>
        <v>155</v>
      </c>
      <c r="B171" s="45">
        <f t="shared" si="1"/>
        <v>363167.37137658114</v>
      </c>
      <c r="C171" s="45">
        <f t="shared" si="2"/>
        <v>3278.0305052621702</v>
      </c>
      <c r="D171" s="45">
        <f t="shared" si="3"/>
        <v>1815.8368568829057</v>
      </c>
      <c r="E171" s="45">
        <f t="shared" si="4"/>
        <v>1462.1936483792645</v>
      </c>
      <c r="F171" s="30">
        <f t="shared" si="5"/>
        <v>250</v>
      </c>
      <c r="G171" s="37">
        <f t="shared" si="6"/>
        <v>361455.1777282019</v>
      </c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5">
      <c r="A172" s="44">
        <f t="shared" si="0"/>
        <v>156</v>
      </c>
      <c r="B172" s="45">
        <f t="shared" si="1"/>
        <v>361455.1777282019</v>
      </c>
      <c r="C172" s="45">
        <f t="shared" si="2"/>
        <v>3278.0305052621702</v>
      </c>
      <c r="D172" s="45">
        <f t="shared" si="3"/>
        <v>1807.2758886410095</v>
      </c>
      <c r="E172" s="45">
        <f t="shared" si="4"/>
        <v>1470.7546166211607</v>
      </c>
      <c r="F172" s="30">
        <f t="shared" si="5"/>
        <v>250</v>
      </c>
      <c r="G172" s="37">
        <f t="shared" si="6"/>
        <v>359734.42311158072</v>
      </c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5">
      <c r="A173" s="44">
        <f t="shared" si="0"/>
        <v>157</v>
      </c>
      <c r="B173" s="45">
        <f t="shared" si="1"/>
        <v>359734.42311158072</v>
      </c>
      <c r="C173" s="45">
        <f t="shared" si="2"/>
        <v>3278.0305052621702</v>
      </c>
      <c r="D173" s="45">
        <f t="shared" si="3"/>
        <v>1798.6721155579037</v>
      </c>
      <c r="E173" s="45">
        <f t="shared" si="4"/>
        <v>1479.3583897042665</v>
      </c>
      <c r="F173" s="30">
        <f t="shared" si="5"/>
        <v>250</v>
      </c>
      <c r="G173" s="37">
        <f t="shared" si="6"/>
        <v>358005.06472187646</v>
      </c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5">
      <c r="A174" s="44">
        <f t="shared" si="0"/>
        <v>158</v>
      </c>
      <c r="B174" s="45">
        <f t="shared" si="1"/>
        <v>358005.06472187646</v>
      </c>
      <c r="C174" s="45">
        <f t="shared" si="2"/>
        <v>3278.0305052621702</v>
      </c>
      <c r="D174" s="45">
        <f t="shared" si="3"/>
        <v>1790.0253236093824</v>
      </c>
      <c r="E174" s="45">
        <f t="shared" si="4"/>
        <v>1488.0051816527878</v>
      </c>
      <c r="F174" s="30">
        <f t="shared" si="5"/>
        <v>250</v>
      </c>
      <c r="G174" s="37">
        <f t="shared" si="6"/>
        <v>356267.05954022368</v>
      </c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5">
      <c r="A175" s="44">
        <f t="shared" si="0"/>
        <v>159</v>
      </c>
      <c r="B175" s="45">
        <f t="shared" si="1"/>
        <v>356267.05954022368</v>
      </c>
      <c r="C175" s="45">
        <f t="shared" si="2"/>
        <v>3278.0305052621702</v>
      </c>
      <c r="D175" s="45">
        <f t="shared" si="3"/>
        <v>1781.3352977011184</v>
      </c>
      <c r="E175" s="45">
        <f t="shared" si="4"/>
        <v>1496.6952075610518</v>
      </c>
      <c r="F175" s="30">
        <f t="shared" si="5"/>
        <v>250</v>
      </c>
      <c r="G175" s="37">
        <f t="shared" si="6"/>
        <v>354520.3643326626</v>
      </c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5">
      <c r="A176" s="44">
        <f t="shared" si="0"/>
        <v>160</v>
      </c>
      <c r="B176" s="45">
        <f t="shared" si="1"/>
        <v>354520.3643326626</v>
      </c>
      <c r="C176" s="45">
        <f t="shared" si="2"/>
        <v>3278.0305052621702</v>
      </c>
      <c r="D176" s="45">
        <f t="shared" si="3"/>
        <v>1772.6018216633131</v>
      </c>
      <c r="E176" s="45">
        <f t="shared" si="4"/>
        <v>1505.4286835988571</v>
      </c>
      <c r="F176" s="30">
        <f t="shared" si="5"/>
        <v>250</v>
      </c>
      <c r="G176" s="37">
        <f t="shared" si="6"/>
        <v>352764.93564906373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5">
      <c r="A177" s="44">
        <f t="shared" si="0"/>
        <v>161</v>
      </c>
      <c r="B177" s="45">
        <f t="shared" si="1"/>
        <v>352764.93564906373</v>
      </c>
      <c r="C177" s="45">
        <f t="shared" si="2"/>
        <v>3278.0305052621702</v>
      </c>
      <c r="D177" s="45">
        <f t="shared" si="3"/>
        <v>1763.8246782453186</v>
      </c>
      <c r="E177" s="45">
        <f t="shared" si="4"/>
        <v>1514.2058270168516</v>
      </c>
      <c r="F177" s="30">
        <f t="shared" si="5"/>
        <v>250</v>
      </c>
      <c r="G177" s="37">
        <f t="shared" si="6"/>
        <v>351000.72982204688</v>
      </c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5">
      <c r="A178" s="44">
        <f t="shared" si="0"/>
        <v>162</v>
      </c>
      <c r="B178" s="45">
        <f t="shared" si="1"/>
        <v>351000.72982204688</v>
      </c>
      <c r="C178" s="45">
        <f t="shared" si="2"/>
        <v>3278.0305052621702</v>
      </c>
      <c r="D178" s="45">
        <f t="shared" si="3"/>
        <v>1755.0036491102344</v>
      </c>
      <c r="E178" s="45">
        <f t="shared" si="4"/>
        <v>1523.0268561519358</v>
      </c>
      <c r="F178" s="30">
        <f t="shared" si="5"/>
        <v>250</v>
      </c>
      <c r="G178" s="37">
        <f t="shared" si="6"/>
        <v>349227.70296589495</v>
      </c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5">
      <c r="A179" s="44">
        <f t="shared" si="0"/>
        <v>163</v>
      </c>
      <c r="B179" s="45">
        <f t="shared" si="1"/>
        <v>349227.70296589495</v>
      </c>
      <c r="C179" s="45">
        <f t="shared" si="2"/>
        <v>3278.0305052621702</v>
      </c>
      <c r="D179" s="45">
        <f t="shared" si="3"/>
        <v>1746.1385148294748</v>
      </c>
      <c r="E179" s="45">
        <f t="shared" si="4"/>
        <v>1531.8919904326954</v>
      </c>
      <c r="F179" s="30">
        <f t="shared" si="5"/>
        <v>250</v>
      </c>
      <c r="G179" s="37">
        <f t="shared" si="6"/>
        <v>347445.81097546226</v>
      </c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5">
      <c r="A180" s="44">
        <f t="shared" si="0"/>
        <v>164</v>
      </c>
      <c r="B180" s="45">
        <f t="shared" si="1"/>
        <v>347445.81097546226</v>
      </c>
      <c r="C180" s="45">
        <f t="shared" si="2"/>
        <v>3278.0305052621702</v>
      </c>
      <c r="D180" s="45">
        <f t="shared" si="3"/>
        <v>1737.2290548773112</v>
      </c>
      <c r="E180" s="45">
        <f t="shared" si="4"/>
        <v>1540.801450384859</v>
      </c>
      <c r="F180" s="30">
        <f t="shared" si="5"/>
        <v>250</v>
      </c>
      <c r="G180" s="37">
        <f t="shared" si="6"/>
        <v>345655.00952507742</v>
      </c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5">
      <c r="A181" s="44">
        <f t="shared" si="0"/>
        <v>165</v>
      </c>
      <c r="B181" s="45">
        <f t="shared" si="1"/>
        <v>345655.00952507742</v>
      </c>
      <c r="C181" s="45">
        <f t="shared" si="2"/>
        <v>3278.0305052621702</v>
      </c>
      <c r="D181" s="45">
        <f t="shared" si="3"/>
        <v>1728.2750476253871</v>
      </c>
      <c r="E181" s="45">
        <f t="shared" si="4"/>
        <v>1549.7554576367831</v>
      </c>
      <c r="F181" s="30">
        <f t="shared" si="5"/>
        <v>250</v>
      </c>
      <c r="G181" s="37">
        <f t="shared" si="6"/>
        <v>343855.25406744063</v>
      </c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5">
      <c r="A182" s="44">
        <f t="shared" si="0"/>
        <v>166</v>
      </c>
      <c r="B182" s="45">
        <f t="shared" si="1"/>
        <v>343855.25406744063</v>
      </c>
      <c r="C182" s="45">
        <f t="shared" si="2"/>
        <v>3278.0305052621702</v>
      </c>
      <c r="D182" s="45">
        <f t="shared" si="3"/>
        <v>1719.2762703372032</v>
      </c>
      <c r="E182" s="45">
        <f t="shared" si="4"/>
        <v>1558.754234924967</v>
      </c>
      <c r="F182" s="30">
        <f t="shared" si="5"/>
        <v>250</v>
      </c>
      <c r="G182" s="37">
        <f t="shared" si="6"/>
        <v>342046.49983251566</v>
      </c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5">
      <c r="A183" s="44">
        <f t="shared" si="0"/>
        <v>167</v>
      </c>
      <c r="B183" s="45">
        <f t="shared" si="1"/>
        <v>342046.49983251566</v>
      </c>
      <c r="C183" s="45">
        <f t="shared" si="2"/>
        <v>3278.0305052621702</v>
      </c>
      <c r="D183" s="45">
        <f t="shared" si="3"/>
        <v>1710.2324991625783</v>
      </c>
      <c r="E183" s="45">
        <f t="shared" si="4"/>
        <v>1567.7980060995919</v>
      </c>
      <c r="F183" s="30">
        <f t="shared" si="5"/>
        <v>250</v>
      </c>
      <c r="G183" s="37">
        <f t="shared" si="6"/>
        <v>340228.70182641607</v>
      </c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5">
      <c r="A184" s="44">
        <f t="shared" si="0"/>
        <v>168</v>
      </c>
      <c r="B184" s="45">
        <f t="shared" si="1"/>
        <v>340228.70182641607</v>
      </c>
      <c r="C184" s="45">
        <f t="shared" si="2"/>
        <v>3278.0305052621702</v>
      </c>
      <c r="D184" s="45">
        <f t="shared" si="3"/>
        <v>1701.1435091320805</v>
      </c>
      <c r="E184" s="45">
        <f t="shared" si="4"/>
        <v>1576.8869961300898</v>
      </c>
      <c r="F184" s="30">
        <f t="shared" si="5"/>
        <v>250</v>
      </c>
      <c r="G184" s="37">
        <f t="shared" si="6"/>
        <v>338401.81483028596</v>
      </c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5">
      <c r="A185" s="44">
        <f t="shared" si="0"/>
        <v>169</v>
      </c>
      <c r="B185" s="45">
        <f t="shared" si="1"/>
        <v>338401.81483028596</v>
      </c>
      <c r="C185" s="45">
        <f t="shared" si="2"/>
        <v>3278.0305052621702</v>
      </c>
      <c r="D185" s="45">
        <f t="shared" si="3"/>
        <v>1692.0090741514298</v>
      </c>
      <c r="E185" s="45">
        <f t="shared" si="4"/>
        <v>1586.0214311107404</v>
      </c>
      <c r="F185" s="30">
        <f t="shared" si="5"/>
        <v>250</v>
      </c>
      <c r="G185" s="37">
        <f t="shared" si="6"/>
        <v>336565.79339917522</v>
      </c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5">
      <c r="A186" s="44">
        <f t="shared" si="0"/>
        <v>170</v>
      </c>
      <c r="B186" s="45">
        <f t="shared" si="1"/>
        <v>336565.79339917522</v>
      </c>
      <c r="C186" s="45">
        <f t="shared" si="2"/>
        <v>3278.0305052621702</v>
      </c>
      <c r="D186" s="45">
        <f t="shared" si="3"/>
        <v>1682.828966995876</v>
      </c>
      <c r="E186" s="45">
        <f t="shared" si="4"/>
        <v>1595.2015382662942</v>
      </c>
      <c r="F186" s="30">
        <f t="shared" si="5"/>
        <v>250</v>
      </c>
      <c r="G186" s="37">
        <f t="shared" si="6"/>
        <v>334720.5918609089</v>
      </c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5">
      <c r="A187" s="44">
        <f t="shared" si="0"/>
        <v>171</v>
      </c>
      <c r="B187" s="45">
        <f t="shared" si="1"/>
        <v>334720.5918609089</v>
      </c>
      <c r="C187" s="45">
        <f t="shared" si="2"/>
        <v>3278.0305052621702</v>
      </c>
      <c r="D187" s="45">
        <f t="shared" si="3"/>
        <v>1673.6029593045446</v>
      </c>
      <c r="E187" s="45">
        <f t="shared" si="4"/>
        <v>1604.4275459576256</v>
      </c>
      <c r="F187" s="30">
        <f t="shared" si="5"/>
        <v>250</v>
      </c>
      <c r="G187" s="37">
        <f t="shared" si="6"/>
        <v>332866.16431495128</v>
      </c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5">
      <c r="A188" s="44">
        <f t="shared" si="0"/>
        <v>172</v>
      </c>
      <c r="B188" s="45">
        <f t="shared" si="1"/>
        <v>332866.16431495128</v>
      </c>
      <c r="C188" s="45">
        <f t="shared" si="2"/>
        <v>3278.0305052621702</v>
      </c>
      <c r="D188" s="45">
        <f t="shared" si="3"/>
        <v>1664.3308215747566</v>
      </c>
      <c r="E188" s="45">
        <f t="shared" si="4"/>
        <v>1613.6996836874137</v>
      </c>
      <c r="F188" s="30">
        <f t="shared" si="5"/>
        <v>250</v>
      </c>
      <c r="G188" s="37">
        <f t="shared" si="6"/>
        <v>331002.46463126387</v>
      </c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5">
      <c r="A189" s="44">
        <f t="shared" si="0"/>
        <v>173</v>
      </c>
      <c r="B189" s="45">
        <f t="shared" si="1"/>
        <v>331002.46463126387</v>
      </c>
      <c r="C189" s="45">
        <f t="shared" si="2"/>
        <v>3278.0305052621702</v>
      </c>
      <c r="D189" s="45">
        <f t="shared" si="3"/>
        <v>1655.0123231563193</v>
      </c>
      <c r="E189" s="45">
        <f t="shared" si="4"/>
        <v>1623.0181821058509</v>
      </c>
      <c r="F189" s="30">
        <f t="shared" si="5"/>
        <v>250</v>
      </c>
      <c r="G189" s="37">
        <f t="shared" si="6"/>
        <v>329129.44644915801</v>
      </c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5">
      <c r="A190" s="44">
        <f t="shared" si="0"/>
        <v>174</v>
      </c>
      <c r="B190" s="45">
        <f t="shared" si="1"/>
        <v>329129.44644915801</v>
      </c>
      <c r="C190" s="45">
        <f t="shared" si="2"/>
        <v>3278.0305052621702</v>
      </c>
      <c r="D190" s="45">
        <f t="shared" si="3"/>
        <v>1645.6472322457901</v>
      </c>
      <c r="E190" s="45">
        <f t="shared" si="4"/>
        <v>1632.3832730163801</v>
      </c>
      <c r="F190" s="30">
        <f t="shared" si="5"/>
        <v>250</v>
      </c>
      <c r="G190" s="37">
        <f t="shared" si="6"/>
        <v>327247.06317614164</v>
      </c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5">
      <c r="A191" s="44">
        <f t="shared" si="0"/>
        <v>175</v>
      </c>
      <c r="B191" s="45">
        <f t="shared" si="1"/>
        <v>327247.06317614164</v>
      </c>
      <c r="C191" s="45">
        <f t="shared" si="2"/>
        <v>3278.0305052621702</v>
      </c>
      <c r="D191" s="45">
        <f t="shared" si="3"/>
        <v>1636.2353158807082</v>
      </c>
      <c r="E191" s="45">
        <f t="shared" si="4"/>
        <v>1641.795189381462</v>
      </c>
      <c r="F191" s="30">
        <f t="shared" si="5"/>
        <v>250</v>
      </c>
      <c r="G191" s="37">
        <f t="shared" si="6"/>
        <v>325355.26798676018</v>
      </c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5">
      <c r="A192" s="44">
        <f t="shared" si="0"/>
        <v>176</v>
      </c>
      <c r="B192" s="45">
        <f t="shared" si="1"/>
        <v>325355.26798676018</v>
      </c>
      <c r="C192" s="45">
        <f t="shared" si="2"/>
        <v>3278.0305052621702</v>
      </c>
      <c r="D192" s="45">
        <f t="shared" si="3"/>
        <v>1626.776339933801</v>
      </c>
      <c r="E192" s="45">
        <f t="shared" si="4"/>
        <v>1651.2541653283693</v>
      </c>
      <c r="F192" s="30">
        <f t="shared" si="5"/>
        <v>250</v>
      </c>
      <c r="G192" s="37">
        <f t="shared" si="6"/>
        <v>323454.01382143184</v>
      </c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5">
      <c r="A193" s="44">
        <f t="shared" si="0"/>
        <v>177</v>
      </c>
      <c r="B193" s="45">
        <f t="shared" si="1"/>
        <v>323454.01382143184</v>
      </c>
      <c r="C193" s="45">
        <f t="shared" si="2"/>
        <v>3278.0305052621702</v>
      </c>
      <c r="D193" s="45">
        <f t="shared" si="3"/>
        <v>1617.2700691071593</v>
      </c>
      <c r="E193" s="45">
        <f t="shared" si="4"/>
        <v>1660.7604361550109</v>
      </c>
      <c r="F193" s="30">
        <f t="shared" si="5"/>
        <v>250</v>
      </c>
      <c r="G193" s="37">
        <f t="shared" si="6"/>
        <v>321543.25338527682</v>
      </c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5">
      <c r="A194" s="44">
        <f t="shared" si="0"/>
        <v>178</v>
      </c>
      <c r="B194" s="45">
        <f t="shared" si="1"/>
        <v>321543.25338527682</v>
      </c>
      <c r="C194" s="45">
        <f t="shared" si="2"/>
        <v>3278.0305052621702</v>
      </c>
      <c r="D194" s="45">
        <f t="shared" si="3"/>
        <v>1607.7162669263842</v>
      </c>
      <c r="E194" s="45">
        <f t="shared" si="4"/>
        <v>1670.3142383357861</v>
      </c>
      <c r="F194" s="30">
        <f t="shared" si="5"/>
        <v>250</v>
      </c>
      <c r="G194" s="37">
        <f t="shared" si="6"/>
        <v>319622.93914694106</v>
      </c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5">
      <c r="A195" s="44">
        <f t="shared" si="0"/>
        <v>179</v>
      </c>
      <c r="B195" s="45">
        <f t="shared" si="1"/>
        <v>319622.93914694106</v>
      </c>
      <c r="C195" s="45">
        <f t="shared" si="2"/>
        <v>3278.0305052621702</v>
      </c>
      <c r="D195" s="45">
        <f t="shared" si="3"/>
        <v>1598.1146957347053</v>
      </c>
      <c r="E195" s="45">
        <f t="shared" si="4"/>
        <v>1679.9158095274649</v>
      </c>
      <c r="F195" s="30">
        <f t="shared" si="5"/>
        <v>250</v>
      </c>
      <c r="G195" s="37">
        <f t="shared" si="6"/>
        <v>317693.02333741362</v>
      </c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5">
      <c r="A196" s="44">
        <f t="shared" si="0"/>
        <v>180</v>
      </c>
      <c r="B196" s="45">
        <f t="shared" si="1"/>
        <v>317693.02333741362</v>
      </c>
      <c r="C196" s="45">
        <f t="shared" si="2"/>
        <v>3278.0305052621702</v>
      </c>
      <c r="D196" s="45">
        <f t="shared" si="3"/>
        <v>1588.4651166870681</v>
      </c>
      <c r="E196" s="45">
        <f t="shared" si="4"/>
        <v>1689.5653885751021</v>
      </c>
      <c r="F196" s="30">
        <f t="shared" si="5"/>
        <v>250</v>
      </c>
      <c r="G196" s="37">
        <f t="shared" si="6"/>
        <v>315753.45794883854</v>
      </c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5">
      <c r="A197" s="44">
        <f t="shared" si="0"/>
        <v>181</v>
      </c>
      <c r="B197" s="45">
        <f t="shared" si="1"/>
        <v>315753.45794883854</v>
      </c>
      <c r="C197" s="45">
        <f t="shared" si="2"/>
        <v>3278.0305052621702</v>
      </c>
      <c r="D197" s="45">
        <f t="shared" si="3"/>
        <v>1578.7672897441928</v>
      </c>
      <c r="E197" s="45">
        <f t="shared" si="4"/>
        <v>1699.2632155179774</v>
      </c>
      <c r="F197" s="30">
        <f t="shared" si="5"/>
        <v>250</v>
      </c>
      <c r="G197" s="37">
        <f t="shared" si="6"/>
        <v>313804.19473332056</v>
      </c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5">
      <c r="A198" s="44">
        <f t="shared" si="0"/>
        <v>182</v>
      </c>
      <c r="B198" s="45">
        <f t="shared" si="1"/>
        <v>313804.19473332056</v>
      </c>
      <c r="C198" s="45">
        <f t="shared" si="2"/>
        <v>3278.0305052621702</v>
      </c>
      <c r="D198" s="45">
        <f t="shared" si="3"/>
        <v>1569.0209736666029</v>
      </c>
      <c r="E198" s="45">
        <f t="shared" si="4"/>
        <v>1709.0095315955673</v>
      </c>
      <c r="F198" s="30">
        <f t="shared" si="5"/>
        <v>250</v>
      </c>
      <c r="G198" s="37">
        <f t="shared" si="6"/>
        <v>311845.18520172499</v>
      </c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5">
      <c r="A199" s="44">
        <f t="shared" si="0"/>
        <v>183</v>
      </c>
      <c r="B199" s="45">
        <f t="shared" si="1"/>
        <v>311845.18520172499</v>
      </c>
      <c r="C199" s="45">
        <f t="shared" si="2"/>
        <v>3278.0305052621702</v>
      </c>
      <c r="D199" s="45">
        <f t="shared" si="3"/>
        <v>1559.225926008625</v>
      </c>
      <c r="E199" s="45">
        <f t="shared" si="4"/>
        <v>1718.8045792535452</v>
      </c>
      <c r="F199" s="30">
        <f t="shared" si="5"/>
        <v>250</v>
      </c>
      <c r="G199" s="37">
        <f t="shared" si="6"/>
        <v>309876.38062247145</v>
      </c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5">
      <c r="A200" s="44">
        <f t="shared" si="0"/>
        <v>184</v>
      </c>
      <c r="B200" s="45">
        <f t="shared" si="1"/>
        <v>309876.38062247145</v>
      </c>
      <c r="C200" s="45">
        <f t="shared" si="2"/>
        <v>3278.0305052621702</v>
      </c>
      <c r="D200" s="45">
        <f t="shared" si="3"/>
        <v>1549.3819031123573</v>
      </c>
      <c r="E200" s="45">
        <f t="shared" si="4"/>
        <v>1728.6486021498129</v>
      </c>
      <c r="F200" s="30">
        <f t="shared" si="5"/>
        <v>250</v>
      </c>
      <c r="G200" s="37">
        <f t="shared" si="6"/>
        <v>307897.73202032165</v>
      </c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5">
      <c r="A201" s="44">
        <f t="shared" si="0"/>
        <v>185</v>
      </c>
      <c r="B201" s="45">
        <f t="shared" si="1"/>
        <v>307897.73202032165</v>
      </c>
      <c r="C201" s="45">
        <f t="shared" si="2"/>
        <v>3278.0305052621702</v>
      </c>
      <c r="D201" s="45">
        <f t="shared" si="3"/>
        <v>1539.4886601016083</v>
      </c>
      <c r="E201" s="45">
        <f t="shared" si="4"/>
        <v>1738.5418451605619</v>
      </c>
      <c r="F201" s="30">
        <f t="shared" si="5"/>
        <v>250</v>
      </c>
      <c r="G201" s="37">
        <f t="shared" si="6"/>
        <v>305909.19017516111</v>
      </c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5">
      <c r="A202" s="44">
        <f t="shared" si="0"/>
        <v>186</v>
      </c>
      <c r="B202" s="45">
        <f t="shared" si="1"/>
        <v>305909.19017516111</v>
      </c>
      <c r="C202" s="45">
        <f t="shared" si="2"/>
        <v>3278.0305052621702</v>
      </c>
      <c r="D202" s="45">
        <f t="shared" si="3"/>
        <v>1529.5459508758056</v>
      </c>
      <c r="E202" s="45">
        <f t="shared" si="4"/>
        <v>1748.4845543863646</v>
      </c>
      <c r="F202" s="30">
        <f t="shared" si="5"/>
        <v>250</v>
      </c>
      <c r="G202" s="37">
        <f t="shared" si="6"/>
        <v>303910.70562077477</v>
      </c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5">
      <c r="A203" s="44">
        <f t="shared" si="0"/>
        <v>187</v>
      </c>
      <c r="B203" s="45">
        <f t="shared" si="1"/>
        <v>303910.70562077477</v>
      </c>
      <c r="C203" s="45">
        <f t="shared" si="2"/>
        <v>3278.0305052621702</v>
      </c>
      <c r="D203" s="45">
        <f t="shared" si="3"/>
        <v>1519.5535281038738</v>
      </c>
      <c r="E203" s="45">
        <f t="shared" si="4"/>
        <v>1758.4769771582964</v>
      </c>
      <c r="F203" s="30">
        <f t="shared" si="5"/>
        <v>250</v>
      </c>
      <c r="G203" s="37">
        <f t="shared" si="6"/>
        <v>301902.22864361649</v>
      </c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5">
      <c r="A204" s="44">
        <f t="shared" si="0"/>
        <v>188</v>
      </c>
      <c r="B204" s="45">
        <f t="shared" si="1"/>
        <v>301902.22864361649</v>
      </c>
      <c r="C204" s="45">
        <f t="shared" si="2"/>
        <v>3278.0305052621702</v>
      </c>
      <c r="D204" s="45">
        <f t="shared" si="3"/>
        <v>1509.5111432180825</v>
      </c>
      <c r="E204" s="45">
        <f t="shared" si="4"/>
        <v>1768.5193620440878</v>
      </c>
      <c r="F204" s="30">
        <f t="shared" si="5"/>
        <v>250</v>
      </c>
      <c r="G204" s="37">
        <f t="shared" si="6"/>
        <v>299883.70928157237</v>
      </c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5">
      <c r="A205" s="44">
        <f t="shared" si="0"/>
        <v>189</v>
      </c>
      <c r="B205" s="45">
        <f t="shared" si="1"/>
        <v>299883.70928157237</v>
      </c>
      <c r="C205" s="45">
        <f t="shared" si="2"/>
        <v>3278.0305052621702</v>
      </c>
      <c r="D205" s="45">
        <f t="shared" si="3"/>
        <v>1499.4185464078619</v>
      </c>
      <c r="E205" s="45">
        <f t="shared" si="4"/>
        <v>1778.6119588543083</v>
      </c>
      <c r="F205" s="30">
        <f t="shared" si="5"/>
        <v>250</v>
      </c>
      <c r="G205" s="37">
        <f t="shared" si="6"/>
        <v>297855.09732271807</v>
      </c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5">
      <c r="A206" s="44">
        <f t="shared" si="0"/>
        <v>190</v>
      </c>
      <c r="B206" s="45">
        <f t="shared" si="1"/>
        <v>297855.09732271807</v>
      </c>
      <c r="C206" s="45">
        <f t="shared" si="2"/>
        <v>3278.0305052621702</v>
      </c>
      <c r="D206" s="45">
        <f t="shared" si="3"/>
        <v>1489.2754866135904</v>
      </c>
      <c r="E206" s="45">
        <f t="shared" si="4"/>
        <v>1788.7550186485798</v>
      </c>
      <c r="F206" s="30">
        <f t="shared" si="5"/>
        <v>250</v>
      </c>
      <c r="G206" s="37">
        <f t="shared" si="6"/>
        <v>295816.34230406949</v>
      </c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5">
      <c r="A207" s="44">
        <f t="shared" si="0"/>
        <v>191</v>
      </c>
      <c r="B207" s="45">
        <f t="shared" si="1"/>
        <v>295816.34230406949</v>
      </c>
      <c r="C207" s="45">
        <f t="shared" si="2"/>
        <v>3278.0305052621702</v>
      </c>
      <c r="D207" s="45">
        <f t="shared" si="3"/>
        <v>1479.0817115203474</v>
      </c>
      <c r="E207" s="45">
        <f t="shared" si="4"/>
        <v>1798.9487937418228</v>
      </c>
      <c r="F207" s="30">
        <f t="shared" si="5"/>
        <v>250</v>
      </c>
      <c r="G207" s="37">
        <f t="shared" si="6"/>
        <v>293767.39351032767</v>
      </c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5">
      <c r="A208" s="44">
        <f t="shared" si="0"/>
        <v>192</v>
      </c>
      <c r="B208" s="45">
        <f t="shared" si="1"/>
        <v>293767.39351032767</v>
      </c>
      <c r="C208" s="45">
        <f t="shared" si="2"/>
        <v>3278.0305052621702</v>
      </c>
      <c r="D208" s="45">
        <f t="shared" si="3"/>
        <v>1468.8369675516385</v>
      </c>
      <c r="E208" s="45">
        <f t="shared" si="4"/>
        <v>1809.1935377105317</v>
      </c>
      <c r="F208" s="30">
        <f t="shared" si="5"/>
        <v>250</v>
      </c>
      <c r="G208" s="37">
        <f t="shared" si="6"/>
        <v>291708.19997261715</v>
      </c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5">
      <c r="A209" s="44">
        <f t="shared" si="0"/>
        <v>193</v>
      </c>
      <c r="B209" s="45">
        <f t="shared" si="1"/>
        <v>291708.19997261715</v>
      </c>
      <c r="C209" s="45">
        <f t="shared" si="2"/>
        <v>3278.0305052621702</v>
      </c>
      <c r="D209" s="45">
        <f t="shared" si="3"/>
        <v>1458.5409998630857</v>
      </c>
      <c r="E209" s="45">
        <f t="shared" si="4"/>
        <v>1819.4895053990845</v>
      </c>
      <c r="F209" s="30">
        <f t="shared" si="5"/>
        <v>250</v>
      </c>
      <c r="G209" s="37">
        <f t="shared" si="6"/>
        <v>289638.71046721807</v>
      </c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5">
      <c r="A210" s="44">
        <f t="shared" si="0"/>
        <v>194</v>
      </c>
      <c r="B210" s="45">
        <f t="shared" si="1"/>
        <v>289638.71046721807</v>
      </c>
      <c r="C210" s="45">
        <f t="shared" si="2"/>
        <v>3278.0305052621702</v>
      </c>
      <c r="D210" s="45">
        <f t="shared" si="3"/>
        <v>1448.1935523360903</v>
      </c>
      <c r="E210" s="45">
        <f t="shared" si="4"/>
        <v>1829.8369529260799</v>
      </c>
      <c r="F210" s="30">
        <f t="shared" si="5"/>
        <v>250</v>
      </c>
      <c r="G210" s="37">
        <f t="shared" si="6"/>
        <v>287558.873514292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5">
      <c r="A211" s="44">
        <f t="shared" si="0"/>
        <v>195</v>
      </c>
      <c r="B211" s="45">
        <f t="shared" si="1"/>
        <v>287558.873514292</v>
      </c>
      <c r="C211" s="45">
        <f t="shared" si="2"/>
        <v>3278.0305052621702</v>
      </c>
      <c r="D211" s="45">
        <f t="shared" si="3"/>
        <v>1437.79436757146</v>
      </c>
      <c r="E211" s="45">
        <f t="shared" si="4"/>
        <v>1840.2361376907102</v>
      </c>
      <c r="F211" s="30">
        <f t="shared" si="5"/>
        <v>250</v>
      </c>
      <c r="G211" s="37">
        <f t="shared" si="6"/>
        <v>285468.63737660128</v>
      </c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5">
      <c r="A212" s="44">
        <f t="shared" si="0"/>
        <v>196</v>
      </c>
      <c r="B212" s="45">
        <f t="shared" si="1"/>
        <v>285468.63737660128</v>
      </c>
      <c r="C212" s="45">
        <f t="shared" si="2"/>
        <v>3278.0305052621702</v>
      </c>
      <c r="D212" s="45">
        <f t="shared" si="3"/>
        <v>1427.3431868830064</v>
      </c>
      <c r="E212" s="45">
        <f t="shared" si="4"/>
        <v>1850.6873183791638</v>
      </c>
      <c r="F212" s="30">
        <f t="shared" si="5"/>
        <v>250</v>
      </c>
      <c r="G212" s="37">
        <f t="shared" si="6"/>
        <v>283367.95005822211</v>
      </c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5">
      <c r="A213" s="44">
        <f t="shared" si="0"/>
        <v>197</v>
      </c>
      <c r="B213" s="45">
        <f t="shared" si="1"/>
        <v>283367.95005822211</v>
      </c>
      <c r="C213" s="45">
        <f t="shared" si="2"/>
        <v>3278.0305052621702</v>
      </c>
      <c r="D213" s="45">
        <f t="shared" si="3"/>
        <v>1416.8397502911105</v>
      </c>
      <c r="E213" s="45">
        <f t="shared" si="4"/>
        <v>1861.1907549710597</v>
      </c>
      <c r="F213" s="30">
        <f t="shared" si="5"/>
        <v>250</v>
      </c>
      <c r="G213" s="37">
        <f t="shared" si="6"/>
        <v>281256.75930325105</v>
      </c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5">
      <c r="A214" s="44">
        <f t="shared" si="0"/>
        <v>198</v>
      </c>
      <c r="B214" s="45">
        <f t="shared" si="1"/>
        <v>281256.75930325105</v>
      </c>
      <c r="C214" s="45">
        <f t="shared" si="2"/>
        <v>3278.0305052621702</v>
      </c>
      <c r="D214" s="45">
        <f t="shared" si="3"/>
        <v>1406.2837965162553</v>
      </c>
      <c r="E214" s="45">
        <f t="shared" si="4"/>
        <v>1871.7467087459149</v>
      </c>
      <c r="F214" s="30">
        <f t="shared" si="5"/>
        <v>250</v>
      </c>
      <c r="G214" s="37">
        <f t="shared" si="6"/>
        <v>279135.01259450515</v>
      </c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5">
      <c r="A215" s="44">
        <f t="shared" si="0"/>
        <v>199</v>
      </c>
      <c r="B215" s="45">
        <f t="shared" si="1"/>
        <v>279135.01259450515</v>
      </c>
      <c r="C215" s="45">
        <f t="shared" si="2"/>
        <v>3278.0305052621702</v>
      </c>
      <c r="D215" s="45">
        <f t="shared" si="3"/>
        <v>1395.6750629725259</v>
      </c>
      <c r="E215" s="45">
        <f t="shared" si="4"/>
        <v>1882.3554422896443</v>
      </c>
      <c r="F215" s="30">
        <f t="shared" si="5"/>
        <v>250</v>
      </c>
      <c r="G215" s="37">
        <f t="shared" si="6"/>
        <v>277002.65715221548</v>
      </c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5">
      <c r="A216" s="44">
        <f t="shared" si="0"/>
        <v>200</v>
      </c>
      <c r="B216" s="45">
        <f t="shared" si="1"/>
        <v>277002.65715221548</v>
      </c>
      <c r="C216" s="45">
        <f t="shared" si="2"/>
        <v>3278.0305052621702</v>
      </c>
      <c r="D216" s="45">
        <f t="shared" si="3"/>
        <v>1385.0132857610774</v>
      </c>
      <c r="E216" s="45">
        <f t="shared" si="4"/>
        <v>1893.0172195010928</v>
      </c>
      <c r="F216" s="30">
        <f t="shared" si="5"/>
        <v>250</v>
      </c>
      <c r="G216" s="37">
        <f t="shared" si="6"/>
        <v>274859.6399327144</v>
      </c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5">
      <c r="A217" s="44">
        <f t="shared" si="0"/>
        <v>201</v>
      </c>
      <c r="B217" s="45">
        <f t="shared" si="1"/>
        <v>274859.6399327144</v>
      </c>
      <c r="C217" s="45">
        <f t="shared" si="2"/>
        <v>3278.0305052621702</v>
      </c>
      <c r="D217" s="45">
        <f t="shared" si="3"/>
        <v>1374.2981996635719</v>
      </c>
      <c r="E217" s="45">
        <f t="shared" si="4"/>
        <v>1903.7323055985983</v>
      </c>
      <c r="F217" s="30">
        <f t="shared" si="5"/>
        <v>250</v>
      </c>
      <c r="G217" s="37">
        <f t="shared" si="6"/>
        <v>272705.90762711578</v>
      </c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5">
      <c r="A218" s="44">
        <f t="shared" si="0"/>
        <v>202</v>
      </c>
      <c r="B218" s="45">
        <f t="shared" si="1"/>
        <v>272705.90762711578</v>
      </c>
      <c r="C218" s="45">
        <f t="shared" si="2"/>
        <v>3278.0305052621702</v>
      </c>
      <c r="D218" s="45">
        <f t="shared" si="3"/>
        <v>1363.5295381355788</v>
      </c>
      <c r="E218" s="45">
        <f t="shared" si="4"/>
        <v>1914.5009671265914</v>
      </c>
      <c r="F218" s="30">
        <f t="shared" si="5"/>
        <v>250</v>
      </c>
      <c r="G218" s="37">
        <f t="shared" si="6"/>
        <v>270541.40665998921</v>
      </c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5">
      <c r="A219" s="44">
        <f t="shared" si="0"/>
        <v>203</v>
      </c>
      <c r="B219" s="45">
        <f t="shared" si="1"/>
        <v>270541.40665998921</v>
      </c>
      <c r="C219" s="45">
        <f t="shared" si="2"/>
        <v>3278.0305052621702</v>
      </c>
      <c r="D219" s="45">
        <f t="shared" si="3"/>
        <v>1352.707033299946</v>
      </c>
      <c r="E219" s="45">
        <f t="shared" si="4"/>
        <v>1925.3234719622242</v>
      </c>
      <c r="F219" s="30">
        <f t="shared" si="5"/>
        <v>250</v>
      </c>
      <c r="G219" s="37">
        <f t="shared" si="6"/>
        <v>268366.08318802697</v>
      </c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5">
      <c r="A220" s="44">
        <f t="shared" si="0"/>
        <v>204</v>
      </c>
      <c r="B220" s="45">
        <f t="shared" si="1"/>
        <v>268366.08318802697</v>
      </c>
      <c r="C220" s="45">
        <f t="shared" si="2"/>
        <v>3278.0305052621702</v>
      </c>
      <c r="D220" s="45">
        <f t="shared" si="3"/>
        <v>1341.8304159401348</v>
      </c>
      <c r="E220" s="45">
        <f t="shared" si="4"/>
        <v>1936.2000893220354</v>
      </c>
      <c r="F220" s="30">
        <f t="shared" si="5"/>
        <v>250</v>
      </c>
      <c r="G220" s="37">
        <f t="shared" si="6"/>
        <v>266179.88309870492</v>
      </c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5">
      <c r="A221" s="44">
        <f t="shared" si="0"/>
        <v>205</v>
      </c>
      <c r="B221" s="45">
        <f t="shared" si="1"/>
        <v>266179.88309870492</v>
      </c>
      <c r="C221" s="45">
        <f t="shared" si="2"/>
        <v>3278.0305052621702</v>
      </c>
      <c r="D221" s="45">
        <f t="shared" si="3"/>
        <v>1330.8994154935247</v>
      </c>
      <c r="E221" s="45">
        <f t="shared" si="4"/>
        <v>1947.1310897686456</v>
      </c>
      <c r="F221" s="30">
        <f t="shared" si="5"/>
        <v>250</v>
      </c>
      <c r="G221" s="37">
        <f t="shared" si="6"/>
        <v>263982.75200893625</v>
      </c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5">
      <c r="A222" s="44">
        <f t="shared" si="0"/>
        <v>206</v>
      </c>
      <c r="B222" s="45">
        <f t="shared" si="1"/>
        <v>263982.75200893625</v>
      </c>
      <c r="C222" s="45">
        <f t="shared" si="2"/>
        <v>3278.0305052621702</v>
      </c>
      <c r="D222" s="45">
        <f t="shared" si="3"/>
        <v>1319.9137600446813</v>
      </c>
      <c r="E222" s="45">
        <f t="shared" si="4"/>
        <v>1958.1167452174889</v>
      </c>
      <c r="F222" s="30">
        <f t="shared" si="5"/>
        <v>250</v>
      </c>
      <c r="G222" s="37">
        <f t="shared" si="6"/>
        <v>261774.63526371875</v>
      </c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5">
      <c r="A223" s="44">
        <f t="shared" si="0"/>
        <v>207</v>
      </c>
      <c r="B223" s="45">
        <f t="shared" si="1"/>
        <v>261774.63526371875</v>
      </c>
      <c r="C223" s="45">
        <f t="shared" si="2"/>
        <v>3278.0305052621702</v>
      </c>
      <c r="D223" s="45">
        <f t="shared" si="3"/>
        <v>1308.8731763185938</v>
      </c>
      <c r="E223" s="45">
        <f t="shared" si="4"/>
        <v>1969.1573289435764</v>
      </c>
      <c r="F223" s="30">
        <f t="shared" si="5"/>
        <v>250</v>
      </c>
      <c r="G223" s="37">
        <f t="shared" si="6"/>
        <v>259555.47793477518</v>
      </c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5">
      <c r="A224" s="44">
        <f t="shared" si="0"/>
        <v>208</v>
      </c>
      <c r="B224" s="45">
        <f t="shared" si="1"/>
        <v>259555.47793477518</v>
      </c>
      <c r="C224" s="45">
        <f t="shared" si="2"/>
        <v>3278.0305052621702</v>
      </c>
      <c r="D224" s="45">
        <f t="shared" si="3"/>
        <v>1297.7773896738759</v>
      </c>
      <c r="E224" s="45">
        <f t="shared" si="4"/>
        <v>1980.2531155882943</v>
      </c>
      <c r="F224" s="30">
        <f t="shared" si="5"/>
        <v>250</v>
      </c>
      <c r="G224" s="37">
        <f t="shared" si="6"/>
        <v>257325.22481918687</v>
      </c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5">
      <c r="A225" s="44">
        <f t="shared" si="0"/>
        <v>209</v>
      </c>
      <c r="B225" s="45">
        <f t="shared" si="1"/>
        <v>257325.22481918687</v>
      </c>
      <c r="C225" s="45">
        <f t="shared" si="2"/>
        <v>3278.0305052621702</v>
      </c>
      <c r="D225" s="45">
        <f t="shared" si="3"/>
        <v>1286.6261240959343</v>
      </c>
      <c r="E225" s="45">
        <f t="shared" si="4"/>
        <v>1991.4043811662359</v>
      </c>
      <c r="F225" s="30">
        <f t="shared" si="5"/>
        <v>250</v>
      </c>
      <c r="G225" s="37">
        <f t="shared" si="6"/>
        <v>255083.82043802063</v>
      </c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5">
      <c r="A226" s="44">
        <f t="shared" si="0"/>
        <v>210</v>
      </c>
      <c r="B226" s="45">
        <f t="shared" si="1"/>
        <v>255083.82043802063</v>
      </c>
      <c r="C226" s="45">
        <f t="shared" si="2"/>
        <v>3278.0305052621702</v>
      </c>
      <c r="D226" s="45">
        <f t="shared" si="3"/>
        <v>1275.4191021901031</v>
      </c>
      <c r="E226" s="45">
        <f t="shared" si="4"/>
        <v>2002.6114030720671</v>
      </c>
      <c r="F226" s="30">
        <f t="shared" si="5"/>
        <v>250</v>
      </c>
      <c r="G226" s="37">
        <f t="shared" si="6"/>
        <v>252831.20903494855</v>
      </c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5">
      <c r="A227" s="44">
        <f t="shared" si="0"/>
        <v>211</v>
      </c>
      <c r="B227" s="45">
        <f t="shared" si="1"/>
        <v>252831.20903494855</v>
      </c>
      <c r="C227" s="45">
        <f t="shared" si="2"/>
        <v>3278.0305052621702</v>
      </c>
      <c r="D227" s="45">
        <f t="shared" si="3"/>
        <v>1264.1560451747428</v>
      </c>
      <c r="E227" s="45">
        <f t="shared" si="4"/>
        <v>2013.8744600874275</v>
      </c>
      <c r="F227" s="30">
        <f t="shared" si="5"/>
        <v>250</v>
      </c>
      <c r="G227" s="37">
        <f t="shared" si="6"/>
        <v>250567.33457486113</v>
      </c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5">
      <c r="A228" s="44">
        <f t="shared" si="0"/>
        <v>212</v>
      </c>
      <c r="B228" s="45">
        <f t="shared" si="1"/>
        <v>250567.33457486113</v>
      </c>
      <c r="C228" s="45">
        <f t="shared" si="2"/>
        <v>3278.0305052621702</v>
      </c>
      <c r="D228" s="45">
        <f t="shared" si="3"/>
        <v>1252.8366728743056</v>
      </c>
      <c r="E228" s="45">
        <f t="shared" si="4"/>
        <v>2025.1938323878646</v>
      </c>
      <c r="F228" s="30">
        <f t="shared" si="5"/>
        <v>250</v>
      </c>
      <c r="G228" s="37">
        <f t="shared" si="6"/>
        <v>248292.14074247328</v>
      </c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5">
      <c r="A229" s="44">
        <f t="shared" si="0"/>
        <v>213</v>
      </c>
      <c r="B229" s="45">
        <f t="shared" si="1"/>
        <v>248292.14074247328</v>
      </c>
      <c r="C229" s="45">
        <f t="shared" si="2"/>
        <v>3278.0305052621702</v>
      </c>
      <c r="D229" s="45">
        <f t="shared" si="3"/>
        <v>1241.4607037123665</v>
      </c>
      <c r="E229" s="45">
        <f t="shared" si="4"/>
        <v>2036.5698015498037</v>
      </c>
      <c r="F229" s="30">
        <f t="shared" si="5"/>
        <v>250</v>
      </c>
      <c r="G229" s="37">
        <f t="shared" si="6"/>
        <v>246005.57094092347</v>
      </c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5">
      <c r="A230" s="44">
        <f t="shared" si="0"/>
        <v>214</v>
      </c>
      <c r="B230" s="45">
        <f t="shared" si="1"/>
        <v>246005.57094092347</v>
      </c>
      <c r="C230" s="45">
        <f t="shared" si="2"/>
        <v>3278.0305052621702</v>
      </c>
      <c r="D230" s="45">
        <f t="shared" si="3"/>
        <v>1230.0278547046173</v>
      </c>
      <c r="E230" s="45">
        <f t="shared" si="4"/>
        <v>2048.0026505575529</v>
      </c>
      <c r="F230" s="30">
        <f t="shared" si="5"/>
        <v>250</v>
      </c>
      <c r="G230" s="37">
        <f t="shared" si="6"/>
        <v>243707.56829036592</v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5">
      <c r="A231" s="44">
        <f t="shared" si="0"/>
        <v>215</v>
      </c>
      <c r="B231" s="45">
        <f t="shared" si="1"/>
        <v>243707.56829036592</v>
      </c>
      <c r="C231" s="45">
        <f t="shared" si="2"/>
        <v>3278.0305052621702</v>
      </c>
      <c r="D231" s="45">
        <f t="shared" si="3"/>
        <v>1218.5378414518295</v>
      </c>
      <c r="E231" s="45">
        <f t="shared" si="4"/>
        <v>2059.4926638103407</v>
      </c>
      <c r="F231" s="30">
        <f t="shared" si="5"/>
        <v>250</v>
      </c>
      <c r="G231" s="37">
        <f t="shared" si="6"/>
        <v>241398.07562655557</v>
      </c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5">
      <c r="A232" s="46">
        <f t="shared" si="0"/>
        <v>216</v>
      </c>
      <c r="B232" s="47">
        <f t="shared" si="1"/>
        <v>241398.07562655557</v>
      </c>
      <c r="C232" s="47">
        <f t="shared" si="2"/>
        <v>3278.0305052621702</v>
      </c>
      <c r="D232" s="47">
        <f t="shared" si="3"/>
        <v>1206.9903781327778</v>
      </c>
      <c r="E232" s="47">
        <f t="shared" si="4"/>
        <v>2071.0401271293922</v>
      </c>
      <c r="F232" s="48">
        <f t="shared" si="5"/>
        <v>250</v>
      </c>
      <c r="G232" s="49">
        <f t="shared" si="6"/>
        <v>239077.03549942619</v>
      </c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5">
      <c r="A233" s="44">
        <f t="shared" si="0"/>
        <v>217</v>
      </c>
      <c r="B233" s="45">
        <f t="shared" si="1"/>
        <v>239077.03549942619</v>
      </c>
      <c r="C233" s="45">
        <f t="shared" si="2"/>
        <v>3278.0305052621702</v>
      </c>
      <c r="D233" s="45">
        <f t="shared" si="3"/>
        <v>1195.3851774971311</v>
      </c>
      <c r="E233" s="45">
        <f t="shared" si="4"/>
        <v>2082.6453277650389</v>
      </c>
      <c r="F233" s="30">
        <f t="shared" si="5"/>
        <v>250</v>
      </c>
      <c r="G233" s="37">
        <f t="shared" si="6"/>
        <v>236744.39017166116</v>
      </c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5">
      <c r="A234" s="44">
        <f t="shared" si="0"/>
        <v>218</v>
      </c>
      <c r="B234" s="45">
        <f t="shared" si="1"/>
        <v>236744.39017166116</v>
      </c>
      <c r="C234" s="45">
        <f t="shared" si="2"/>
        <v>3278.0305052621702</v>
      </c>
      <c r="D234" s="45">
        <f t="shared" si="3"/>
        <v>1183.7219508583057</v>
      </c>
      <c r="E234" s="45">
        <f t="shared" si="4"/>
        <v>2094.3085544038645</v>
      </c>
      <c r="F234" s="30">
        <f t="shared" si="5"/>
        <v>250</v>
      </c>
      <c r="G234" s="37">
        <f t="shared" si="6"/>
        <v>234400.0816172573</v>
      </c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5">
      <c r="A235" s="44">
        <f t="shared" si="0"/>
        <v>219</v>
      </c>
      <c r="B235" s="45">
        <f t="shared" si="1"/>
        <v>234400.0816172573</v>
      </c>
      <c r="C235" s="45">
        <f t="shared" si="2"/>
        <v>3278.0305052621702</v>
      </c>
      <c r="D235" s="45">
        <f t="shared" si="3"/>
        <v>1172.0004080862866</v>
      </c>
      <c r="E235" s="45">
        <f t="shared" si="4"/>
        <v>2106.0300971758834</v>
      </c>
      <c r="F235" s="30">
        <f t="shared" si="5"/>
        <v>250</v>
      </c>
      <c r="G235" s="37">
        <f t="shared" si="6"/>
        <v>232044.05152008141</v>
      </c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5">
      <c r="A236" s="44">
        <f t="shared" si="0"/>
        <v>220</v>
      </c>
      <c r="B236" s="45">
        <f t="shared" si="1"/>
        <v>232044.05152008141</v>
      </c>
      <c r="C236" s="45">
        <f t="shared" si="2"/>
        <v>3278.0305052621702</v>
      </c>
      <c r="D236" s="45">
        <f t="shared" si="3"/>
        <v>1160.2202576004072</v>
      </c>
      <c r="E236" s="45">
        <f t="shared" si="4"/>
        <v>2117.8102476617632</v>
      </c>
      <c r="F236" s="30">
        <f t="shared" si="5"/>
        <v>250</v>
      </c>
      <c r="G236" s="37">
        <f t="shared" si="6"/>
        <v>229676.24127241966</v>
      </c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5">
      <c r="A237" s="44">
        <f t="shared" si="0"/>
        <v>221</v>
      </c>
      <c r="B237" s="45">
        <f t="shared" si="1"/>
        <v>229676.24127241966</v>
      </c>
      <c r="C237" s="45">
        <f t="shared" si="2"/>
        <v>3278.0305052621702</v>
      </c>
      <c r="D237" s="45">
        <f t="shared" si="3"/>
        <v>1148.3812063620983</v>
      </c>
      <c r="E237" s="45">
        <f t="shared" si="4"/>
        <v>2129.6492989000717</v>
      </c>
      <c r="F237" s="30">
        <f t="shared" si="5"/>
        <v>250</v>
      </c>
      <c r="G237" s="37">
        <f t="shared" si="6"/>
        <v>227296.59197351959</v>
      </c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5">
      <c r="A238" s="44">
        <f t="shared" si="0"/>
        <v>222</v>
      </c>
      <c r="B238" s="45">
        <f t="shared" si="1"/>
        <v>227296.59197351959</v>
      </c>
      <c r="C238" s="45">
        <f t="shared" si="2"/>
        <v>3278.0305052621702</v>
      </c>
      <c r="D238" s="45">
        <f t="shared" si="3"/>
        <v>1136.4829598675981</v>
      </c>
      <c r="E238" s="45">
        <f t="shared" si="4"/>
        <v>2141.5475453945719</v>
      </c>
      <c r="F238" s="30">
        <f t="shared" si="5"/>
        <v>250</v>
      </c>
      <c r="G238" s="37">
        <f t="shared" si="6"/>
        <v>224905.04442812502</v>
      </c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5">
      <c r="A239" s="44">
        <f t="shared" si="0"/>
        <v>223</v>
      </c>
      <c r="B239" s="45">
        <f t="shared" si="1"/>
        <v>224905.04442812502</v>
      </c>
      <c r="C239" s="45">
        <f t="shared" si="2"/>
        <v>3278.0305052621702</v>
      </c>
      <c r="D239" s="45">
        <f t="shared" si="3"/>
        <v>1124.5252221406251</v>
      </c>
      <c r="E239" s="45">
        <f t="shared" si="4"/>
        <v>2153.5052831215453</v>
      </c>
      <c r="F239" s="30">
        <f t="shared" si="5"/>
        <v>250</v>
      </c>
      <c r="G239" s="37">
        <f t="shared" si="6"/>
        <v>222501.53914500348</v>
      </c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5">
      <c r="A240" s="44">
        <f t="shared" si="0"/>
        <v>224</v>
      </c>
      <c r="B240" s="45">
        <f t="shared" si="1"/>
        <v>222501.53914500348</v>
      </c>
      <c r="C240" s="45">
        <f t="shared" si="2"/>
        <v>3278.0305052621702</v>
      </c>
      <c r="D240" s="45">
        <f t="shared" si="3"/>
        <v>1112.5076957250174</v>
      </c>
      <c r="E240" s="45">
        <f t="shared" si="4"/>
        <v>2165.5228095371531</v>
      </c>
      <c r="F240" s="30">
        <f t="shared" si="5"/>
        <v>250</v>
      </c>
      <c r="G240" s="37">
        <f t="shared" si="6"/>
        <v>220086.01633546632</v>
      </c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5">
      <c r="A241" s="44">
        <f t="shared" si="0"/>
        <v>225</v>
      </c>
      <c r="B241" s="45">
        <f t="shared" si="1"/>
        <v>220086.01633546632</v>
      </c>
      <c r="C241" s="45">
        <f t="shared" si="2"/>
        <v>3278.0305052621702</v>
      </c>
      <c r="D241" s="45">
        <f t="shared" si="3"/>
        <v>1100.4300816773316</v>
      </c>
      <c r="E241" s="45">
        <f t="shared" si="4"/>
        <v>2177.6004235848386</v>
      </c>
      <c r="F241" s="30">
        <f t="shared" si="5"/>
        <v>250</v>
      </c>
      <c r="G241" s="37">
        <f t="shared" si="6"/>
        <v>217658.41591188149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5">
      <c r="A242" s="44">
        <f t="shared" si="0"/>
        <v>226</v>
      </c>
      <c r="B242" s="45">
        <f t="shared" si="1"/>
        <v>217658.41591188149</v>
      </c>
      <c r="C242" s="45">
        <f t="shared" si="2"/>
        <v>3278.0305052621702</v>
      </c>
      <c r="D242" s="45">
        <f t="shared" si="3"/>
        <v>1088.2920795594075</v>
      </c>
      <c r="E242" s="45">
        <f t="shared" si="4"/>
        <v>2189.7384257027625</v>
      </c>
      <c r="F242" s="30">
        <f t="shared" si="5"/>
        <v>250</v>
      </c>
      <c r="G242" s="37">
        <f t="shared" si="6"/>
        <v>215218.67748617873</v>
      </c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5">
      <c r="A243" s="44">
        <f t="shared" si="0"/>
        <v>227</v>
      </c>
      <c r="B243" s="45">
        <f t="shared" si="1"/>
        <v>215218.67748617873</v>
      </c>
      <c r="C243" s="45">
        <f t="shared" si="2"/>
        <v>3278.0305052621702</v>
      </c>
      <c r="D243" s="45">
        <f t="shared" si="3"/>
        <v>1076.0933874308937</v>
      </c>
      <c r="E243" s="45">
        <f t="shared" si="4"/>
        <v>2201.9371178312767</v>
      </c>
      <c r="F243" s="30">
        <f t="shared" si="5"/>
        <v>250</v>
      </c>
      <c r="G243" s="37">
        <f t="shared" si="6"/>
        <v>212766.74036834744</v>
      </c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5">
      <c r="A244" s="44">
        <f t="shared" si="0"/>
        <v>228</v>
      </c>
      <c r="B244" s="45">
        <f t="shared" si="1"/>
        <v>212766.74036834744</v>
      </c>
      <c r="C244" s="45">
        <f t="shared" si="2"/>
        <v>3278.0305052621702</v>
      </c>
      <c r="D244" s="45">
        <f t="shared" si="3"/>
        <v>1063.8337018417371</v>
      </c>
      <c r="E244" s="45">
        <f t="shared" si="4"/>
        <v>2214.1968034204328</v>
      </c>
      <c r="F244" s="30">
        <f t="shared" si="5"/>
        <v>250</v>
      </c>
      <c r="G244" s="37">
        <f t="shared" si="6"/>
        <v>210302.54356492701</v>
      </c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5">
      <c r="A245" s="44">
        <f t="shared" si="0"/>
        <v>229</v>
      </c>
      <c r="B245" s="45">
        <f t="shared" si="1"/>
        <v>210302.54356492701</v>
      </c>
      <c r="C245" s="45">
        <f t="shared" si="2"/>
        <v>3278.0305052621702</v>
      </c>
      <c r="D245" s="45">
        <f t="shared" si="3"/>
        <v>1051.512717824635</v>
      </c>
      <c r="E245" s="45">
        <f t="shared" si="4"/>
        <v>2226.5177874375349</v>
      </c>
      <c r="F245" s="30">
        <f t="shared" si="5"/>
        <v>250</v>
      </c>
      <c r="G245" s="37">
        <f t="shared" si="6"/>
        <v>207826.02577748947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5">
      <c r="A246" s="44">
        <f t="shared" si="0"/>
        <v>230</v>
      </c>
      <c r="B246" s="45">
        <f t="shared" si="1"/>
        <v>207826.02577748947</v>
      </c>
      <c r="C246" s="45">
        <f t="shared" si="2"/>
        <v>3278.0305052621702</v>
      </c>
      <c r="D246" s="45">
        <f t="shared" si="3"/>
        <v>1039.1301288874474</v>
      </c>
      <c r="E246" s="45">
        <f t="shared" si="4"/>
        <v>2238.9003763747228</v>
      </c>
      <c r="F246" s="30">
        <f t="shared" si="5"/>
        <v>250</v>
      </c>
      <c r="G246" s="37">
        <f t="shared" si="6"/>
        <v>205337.12540111475</v>
      </c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5">
      <c r="A247" s="44">
        <f t="shared" si="0"/>
        <v>231</v>
      </c>
      <c r="B247" s="45">
        <f t="shared" si="1"/>
        <v>205337.12540111475</v>
      </c>
      <c r="C247" s="45">
        <f t="shared" si="2"/>
        <v>3278.0305052621702</v>
      </c>
      <c r="D247" s="45">
        <f t="shared" si="3"/>
        <v>1026.6856270055737</v>
      </c>
      <c r="E247" s="45">
        <f t="shared" si="4"/>
        <v>2251.3448782565965</v>
      </c>
      <c r="F247" s="30">
        <f t="shared" si="5"/>
        <v>250</v>
      </c>
      <c r="G247" s="37">
        <f t="shared" si="6"/>
        <v>202835.78052285817</v>
      </c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5">
      <c r="A248" s="44">
        <f t="shared" si="0"/>
        <v>232</v>
      </c>
      <c r="B248" s="45">
        <f t="shared" si="1"/>
        <v>202835.78052285817</v>
      </c>
      <c r="C248" s="45">
        <f t="shared" si="2"/>
        <v>3278.0305052621702</v>
      </c>
      <c r="D248" s="45">
        <f t="shared" si="3"/>
        <v>1014.1789026142909</v>
      </c>
      <c r="E248" s="45">
        <f t="shared" si="4"/>
        <v>2263.8516026478792</v>
      </c>
      <c r="F248" s="30">
        <f t="shared" si="5"/>
        <v>250</v>
      </c>
      <c r="G248" s="37">
        <f t="shared" si="6"/>
        <v>200321.92892021028</v>
      </c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5">
      <c r="A249" s="44">
        <f t="shared" si="0"/>
        <v>233</v>
      </c>
      <c r="B249" s="45">
        <f t="shared" si="1"/>
        <v>200321.92892021028</v>
      </c>
      <c r="C249" s="45">
        <f t="shared" si="2"/>
        <v>3278.0305052621702</v>
      </c>
      <c r="D249" s="45">
        <f t="shared" si="3"/>
        <v>1001.6096446010514</v>
      </c>
      <c r="E249" s="45">
        <f t="shared" si="4"/>
        <v>2276.4208606611187</v>
      </c>
      <c r="F249" s="30">
        <f t="shared" si="5"/>
        <v>250</v>
      </c>
      <c r="G249" s="37">
        <f t="shared" si="6"/>
        <v>197795.50805954917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5">
      <c r="A250" s="44">
        <f t="shared" si="0"/>
        <v>234</v>
      </c>
      <c r="B250" s="45">
        <f t="shared" si="1"/>
        <v>197795.50805954917</v>
      </c>
      <c r="C250" s="45">
        <f t="shared" si="2"/>
        <v>3278.0305052621702</v>
      </c>
      <c r="D250" s="45">
        <f t="shared" si="3"/>
        <v>988.97754029774592</v>
      </c>
      <c r="E250" s="45">
        <f t="shared" si="4"/>
        <v>2289.0529649644241</v>
      </c>
      <c r="F250" s="30">
        <f t="shared" si="5"/>
        <v>250</v>
      </c>
      <c r="G250" s="37">
        <f t="shared" si="6"/>
        <v>195256.45509458476</v>
      </c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5">
      <c r="A251" s="44">
        <f t="shared" si="0"/>
        <v>235</v>
      </c>
      <c r="B251" s="45">
        <f t="shared" si="1"/>
        <v>195256.45509458476</v>
      </c>
      <c r="C251" s="45">
        <f t="shared" si="2"/>
        <v>3278.0305052621702</v>
      </c>
      <c r="D251" s="45">
        <f t="shared" si="3"/>
        <v>976.28227547292386</v>
      </c>
      <c r="E251" s="45">
        <f t="shared" si="4"/>
        <v>2301.7482297892466</v>
      </c>
      <c r="F251" s="30">
        <f t="shared" si="5"/>
        <v>250</v>
      </c>
      <c r="G251" s="37">
        <f t="shared" si="6"/>
        <v>192704.7068647955</v>
      </c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5">
      <c r="A252" s="44">
        <f t="shared" si="0"/>
        <v>236</v>
      </c>
      <c r="B252" s="45">
        <f t="shared" si="1"/>
        <v>192704.7068647955</v>
      </c>
      <c r="C252" s="45">
        <f t="shared" si="2"/>
        <v>3278.0305052621702</v>
      </c>
      <c r="D252" s="45">
        <f t="shared" si="3"/>
        <v>963.52353432397751</v>
      </c>
      <c r="E252" s="45">
        <f t="shared" si="4"/>
        <v>2314.5069709381928</v>
      </c>
      <c r="F252" s="30">
        <f t="shared" si="5"/>
        <v>250</v>
      </c>
      <c r="G252" s="37">
        <f t="shared" si="6"/>
        <v>190140.19989385732</v>
      </c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5">
      <c r="A253" s="44">
        <f t="shared" si="0"/>
        <v>237</v>
      </c>
      <c r="B253" s="45">
        <f t="shared" si="1"/>
        <v>190140.19989385732</v>
      </c>
      <c r="C253" s="45">
        <f t="shared" si="2"/>
        <v>3278.0305052621702</v>
      </c>
      <c r="D253" s="45">
        <f t="shared" si="3"/>
        <v>950.70099946928667</v>
      </c>
      <c r="E253" s="45">
        <f t="shared" si="4"/>
        <v>2327.3295057928835</v>
      </c>
      <c r="F253" s="30">
        <f t="shared" si="5"/>
        <v>250</v>
      </c>
      <c r="G253" s="37">
        <f t="shared" si="6"/>
        <v>187562.87038806445</v>
      </c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5">
      <c r="A254" s="44">
        <f t="shared" si="0"/>
        <v>238</v>
      </c>
      <c r="B254" s="45">
        <f t="shared" si="1"/>
        <v>187562.87038806445</v>
      </c>
      <c r="C254" s="45">
        <f t="shared" si="2"/>
        <v>3278.0305052621702</v>
      </c>
      <c r="D254" s="45">
        <f t="shared" si="3"/>
        <v>937.81435194032224</v>
      </c>
      <c r="E254" s="45">
        <f t="shared" si="4"/>
        <v>2340.2161533218477</v>
      </c>
      <c r="F254" s="30">
        <f t="shared" si="5"/>
        <v>250</v>
      </c>
      <c r="G254" s="37">
        <f t="shared" si="6"/>
        <v>184972.6542347426</v>
      </c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5">
      <c r="A255" s="44">
        <f t="shared" si="0"/>
        <v>239</v>
      </c>
      <c r="B255" s="45">
        <f t="shared" si="1"/>
        <v>184972.6542347426</v>
      </c>
      <c r="C255" s="45">
        <f t="shared" si="2"/>
        <v>3278.0305052621702</v>
      </c>
      <c r="D255" s="45">
        <f t="shared" si="3"/>
        <v>924.86327117371297</v>
      </c>
      <c r="E255" s="45">
        <f t="shared" si="4"/>
        <v>2353.167234088457</v>
      </c>
      <c r="F255" s="30">
        <f t="shared" si="5"/>
        <v>250</v>
      </c>
      <c r="G255" s="37">
        <f t="shared" si="6"/>
        <v>182369.48700065413</v>
      </c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5">
      <c r="A256" s="44">
        <f t="shared" si="0"/>
        <v>240</v>
      </c>
      <c r="B256" s="45">
        <f t="shared" si="1"/>
        <v>182369.48700065413</v>
      </c>
      <c r="C256" s="45">
        <f t="shared" si="2"/>
        <v>3278.0305052621702</v>
      </c>
      <c r="D256" s="45">
        <f t="shared" si="3"/>
        <v>911.84743500327068</v>
      </c>
      <c r="E256" s="45">
        <f t="shared" si="4"/>
        <v>2366.1830702588995</v>
      </c>
      <c r="F256" s="30">
        <f t="shared" si="5"/>
        <v>250</v>
      </c>
      <c r="G256" s="37">
        <f t="shared" si="6"/>
        <v>179753.30393039522</v>
      </c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5">
      <c r="A257" s="44">
        <f t="shared" si="0"/>
        <v>241</v>
      </c>
      <c r="B257" s="45">
        <f t="shared" si="1"/>
        <v>179753.30393039522</v>
      </c>
      <c r="C257" s="45">
        <f t="shared" si="2"/>
        <v>3278.0305052621702</v>
      </c>
      <c r="D257" s="45">
        <f t="shared" si="3"/>
        <v>898.76651965197618</v>
      </c>
      <c r="E257" s="45">
        <f t="shared" si="4"/>
        <v>2379.2639856101941</v>
      </c>
      <c r="F257" s="30">
        <f t="shared" si="5"/>
        <v>250</v>
      </c>
      <c r="G257" s="37">
        <f t="shared" si="6"/>
        <v>177124.03994478504</v>
      </c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5">
      <c r="A258" s="44">
        <f t="shared" si="0"/>
        <v>242</v>
      </c>
      <c r="B258" s="45">
        <f t="shared" si="1"/>
        <v>177124.03994478504</v>
      </c>
      <c r="C258" s="45">
        <f t="shared" si="2"/>
        <v>3278.0305052621702</v>
      </c>
      <c r="D258" s="45">
        <f t="shared" si="3"/>
        <v>885.62019972392523</v>
      </c>
      <c r="E258" s="45">
        <f t="shared" si="4"/>
        <v>2392.4103055382448</v>
      </c>
      <c r="F258" s="30">
        <f t="shared" si="5"/>
        <v>250</v>
      </c>
      <c r="G258" s="37">
        <f t="shared" si="6"/>
        <v>174481.62963924679</v>
      </c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5">
      <c r="A259" s="44">
        <f t="shared" si="0"/>
        <v>243</v>
      </c>
      <c r="B259" s="45">
        <f t="shared" si="1"/>
        <v>174481.62963924679</v>
      </c>
      <c r="C259" s="45">
        <f t="shared" si="2"/>
        <v>3278.0305052621702</v>
      </c>
      <c r="D259" s="45">
        <f t="shared" si="3"/>
        <v>872.40814819623392</v>
      </c>
      <c r="E259" s="45">
        <f t="shared" si="4"/>
        <v>2405.6223570659363</v>
      </c>
      <c r="F259" s="30">
        <f t="shared" si="5"/>
        <v>250</v>
      </c>
      <c r="G259" s="37">
        <f t="shared" si="6"/>
        <v>171826.00728218086</v>
      </c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5">
      <c r="A260" s="44">
        <f t="shared" si="0"/>
        <v>244</v>
      </c>
      <c r="B260" s="45">
        <f t="shared" si="1"/>
        <v>171826.00728218086</v>
      </c>
      <c r="C260" s="45">
        <f t="shared" si="2"/>
        <v>3278.0305052621702</v>
      </c>
      <c r="D260" s="45">
        <f t="shared" si="3"/>
        <v>859.13003641090427</v>
      </c>
      <c r="E260" s="45">
        <f t="shared" si="4"/>
        <v>2418.9004688512659</v>
      </c>
      <c r="F260" s="30">
        <f t="shared" si="5"/>
        <v>250</v>
      </c>
      <c r="G260" s="37">
        <f t="shared" si="6"/>
        <v>169157.10681332959</v>
      </c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5">
      <c r="A261" s="44">
        <f t="shared" si="0"/>
        <v>245</v>
      </c>
      <c r="B261" s="45">
        <f t="shared" si="1"/>
        <v>169157.10681332959</v>
      </c>
      <c r="C261" s="45">
        <f t="shared" si="2"/>
        <v>3278.0305052621702</v>
      </c>
      <c r="D261" s="45">
        <f t="shared" si="3"/>
        <v>845.78553406664798</v>
      </c>
      <c r="E261" s="45">
        <f t="shared" si="4"/>
        <v>2432.2449711955223</v>
      </c>
      <c r="F261" s="30">
        <f t="shared" si="5"/>
        <v>250</v>
      </c>
      <c r="G261" s="37">
        <f t="shared" si="6"/>
        <v>166474.86184213407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5">
      <c r="A262" s="44">
        <f t="shared" si="0"/>
        <v>246</v>
      </c>
      <c r="B262" s="45">
        <f t="shared" si="1"/>
        <v>166474.86184213407</v>
      </c>
      <c r="C262" s="45">
        <f t="shared" si="2"/>
        <v>3278.0305052621702</v>
      </c>
      <c r="D262" s="45">
        <f t="shared" si="3"/>
        <v>832.37430921067039</v>
      </c>
      <c r="E262" s="45">
        <f t="shared" si="4"/>
        <v>2445.6561960515</v>
      </c>
      <c r="F262" s="30">
        <f t="shared" si="5"/>
        <v>250</v>
      </c>
      <c r="G262" s="37">
        <f t="shared" si="6"/>
        <v>163779.20564608256</v>
      </c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5">
      <c r="A263" s="44">
        <f t="shared" si="0"/>
        <v>247</v>
      </c>
      <c r="B263" s="45">
        <f t="shared" si="1"/>
        <v>163779.20564608256</v>
      </c>
      <c r="C263" s="45">
        <f t="shared" si="2"/>
        <v>3278.0305052621702</v>
      </c>
      <c r="D263" s="45">
        <f t="shared" si="3"/>
        <v>818.89602823041275</v>
      </c>
      <c r="E263" s="45">
        <f t="shared" si="4"/>
        <v>2459.1344770317573</v>
      </c>
      <c r="F263" s="30">
        <f t="shared" si="5"/>
        <v>250</v>
      </c>
      <c r="G263" s="37">
        <f t="shared" si="6"/>
        <v>161070.07116905079</v>
      </c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5">
      <c r="A264" s="44">
        <f t="shared" si="0"/>
        <v>248</v>
      </c>
      <c r="B264" s="45">
        <f t="shared" si="1"/>
        <v>161070.07116905079</v>
      </c>
      <c r="C264" s="45">
        <f t="shared" si="2"/>
        <v>3278.0305052621702</v>
      </c>
      <c r="D264" s="45">
        <f t="shared" si="3"/>
        <v>805.35035584525394</v>
      </c>
      <c r="E264" s="45">
        <f t="shared" si="4"/>
        <v>2472.6801494169163</v>
      </c>
      <c r="F264" s="30">
        <f t="shared" si="5"/>
        <v>250</v>
      </c>
      <c r="G264" s="37">
        <f t="shared" si="6"/>
        <v>158347.39101963388</v>
      </c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5">
      <c r="A265" s="44">
        <f t="shared" si="0"/>
        <v>249</v>
      </c>
      <c r="B265" s="45">
        <f t="shared" si="1"/>
        <v>158347.39101963388</v>
      </c>
      <c r="C265" s="45">
        <f t="shared" si="2"/>
        <v>3278.0305052621702</v>
      </c>
      <c r="D265" s="45">
        <f t="shared" si="3"/>
        <v>791.73695509816946</v>
      </c>
      <c r="E265" s="45">
        <f t="shared" si="4"/>
        <v>2486.2935501640009</v>
      </c>
      <c r="F265" s="30">
        <f t="shared" si="5"/>
        <v>250</v>
      </c>
      <c r="G265" s="37">
        <f t="shared" si="6"/>
        <v>155611.09746946988</v>
      </c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5">
      <c r="A266" s="44">
        <f t="shared" si="0"/>
        <v>250</v>
      </c>
      <c r="B266" s="45">
        <f t="shared" si="1"/>
        <v>155611.09746946988</v>
      </c>
      <c r="C266" s="45">
        <f t="shared" si="2"/>
        <v>3278.0305052621702</v>
      </c>
      <c r="D266" s="45">
        <f t="shared" si="3"/>
        <v>778.05548734734941</v>
      </c>
      <c r="E266" s="45">
        <f t="shared" si="4"/>
        <v>2499.9750179148209</v>
      </c>
      <c r="F266" s="30">
        <f t="shared" si="5"/>
        <v>250</v>
      </c>
      <c r="G266" s="37">
        <f t="shared" si="6"/>
        <v>152861.12245155507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5">
      <c r="A267" s="44">
        <f t="shared" si="0"/>
        <v>251</v>
      </c>
      <c r="B267" s="45">
        <f t="shared" si="1"/>
        <v>152861.12245155507</v>
      </c>
      <c r="C267" s="45">
        <f t="shared" si="2"/>
        <v>3278.0305052621702</v>
      </c>
      <c r="D267" s="45">
        <f t="shared" si="3"/>
        <v>764.30561225777535</v>
      </c>
      <c r="E267" s="45">
        <f t="shared" si="4"/>
        <v>2513.7248930043947</v>
      </c>
      <c r="F267" s="30">
        <f t="shared" si="5"/>
        <v>250</v>
      </c>
      <c r="G267" s="37">
        <f t="shared" si="6"/>
        <v>150097.39755855067</v>
      </c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5">
      <c r="A268" s="44">
        <f t="shared" si="0"/>
        <v>252</v>
      </c>
      <c r="B268" s="45">
        <f t="shared" si="1"/>
        <v>150097.39755855067</v>
      </c>
      <c r="C268" s="45">
        <f t="shared" si="2"/>
        <v>3278.0305052621702</v>
      </c>
      <c r="D268" s="45">
        <f t="shared" si="3"/>
        <v>750.48698779275333</v>
      </c>
      <c r="E268" s="45">
        <f t="shared" si="4"/>
        <v>2527.5435174694167</v>
      </c>
      <c r="F268" s="30">
        <f t="shared" si="5"/>
        <v>250</v>
      </c>
      <c r="G268" s="37">
        <f t="shared" si="6"/>
        <v>147319.85404108124</v>
      </c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5">
      <c r="A269" s="44">
        <f t="shared" si="0"/>
        <v>253</v>
      </c>
      <c r="B269" s="45">
        <f t="shared" si="1"/>
        <v>147319.85404108124</v>
      </c>
      <c r="C269" s="45">
        <f t="shared" si="2"/>
        <v>3278.0305052621702</v>
      </c>
      <c r="D269" s="45">
        <f t="shared" si="3"/>
        <v>736.59927020540624</v>
      </c>
      <c r="E269" s="45">
        <f t="shared" si="4"/>
        <v>2541.4312350567639</v>
      </c>
      <c r="F269" s="30">
        <f t="shared" si="5"/>
        <v>250</v>
      </c>
      <c r="G269" s="37">
        <f t="shared" si="6"/>
        <v>144528.42280602446</v>
      </c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5">
      <c r="A270" s="44">
        <f t="shared" si="0"/>
        <v>254</v>
      </c>
      <c r="B270" s="45">
        <f t="shared" si="1"/>
        <v>144528.42280602446</v>
      </c>
      <c r="C270" s="45">
        <f t="shared" si="2"/>
        <v>3278.0305052621702</v>
      </c>
      <c r="D270" s="45">
        <f t="shared" si="3"/>
        <v>722.64211403012234</v>
      </c>
      <c r="E270" s="45">
        <f t="shared" si="4"/>
        <v>2555.388391232048</v>
      </c>
      <c r="F270" s="30">
        <f t="shared" si="5"/>
        <v>250</v>
      </c>
      <c r="G270" s="37">
        <f t="shared" si="6"/>
        <v>141723.0344147924</v>
      </c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5">
      <c r="A271" s="44">
        <f t="shared" si="0"/>
        <v>255</v>
      </c>
      <c r="B271" s="45">
        <f t="shared" si="1"/>
        <v>141723.0344147924</v>
      </c>
      <c r="C271" s="45">
        <f t="shared" si="2"/>
        <v>3278.0305052621702</v>
      </c>
      <c r="D271" s="45">
        <f t="shared" si="3"/>
        <v>708.61517207396207</v>
      </c>
      <c r="E271" s="45">
        <f t="shared" si="4"/>
        <v>2569.415333188208</v>
      </c>
      <c r="F271" s="30">
        <f t="shared" si="5"/>
        <v>250</v>
      </c>
      <c r="G271" s="37">
        <f t="shared" si="6"/>
        <v>138903.61908160421</v>
      </c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5">
      <c r="A272" s="44">
        <f t="shared" ref="A272:A376" si="7">A271+1</f>
        <v>256</v>
      </c>
      <c r="B272" s="45">
        <f t="shared" ref="B272:B376" si="8">G271</f>
        <v>138903.61908160421</v>
      </c>
      <c r="C272" s="45">
        <f t="shared" ref="C272:C376" si="9">$C$12</f>
        <v>3278.0305052621702</v>
      </c>
      <c r="D272" s="45">
        <f t="shared" ref="D272:D376" si="10">B272*$C$7</f>
        <v>694.51809540802105</v>
      </c>
      <c r="E272" s="45">
        <f t="shared" ref="E272:E376" si="11">C272-D272</f>
        <v>2583.5124098541492</v>
      </c>
      <c r="F272" s="30">
        <f t="shared" ref="F272:F376" si="12">$G$3</f>
        <v>250</v>
      </c>
      <c r="G272" s="37">
        <f t="shared" ref="G272:G376" si="13">B272-E272-F272</f>
        <v>136070.10667175005</v>
      </c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5">
      <c r="A273" s="44">
        <f t="shared" si="7"/>
        <v>257</v>
      </c>
      <c r="B273" s="45">
        <f t="shared" si="8"/>
        <v>136070.10667175005</v>
      </c>
      <c r="C273" s="45">
        <f t="shared" si="9"/>
        <v>3278.0305052621702</v>
      </c>
      <c r="D273" s="45">
        <f t="shared" si="10"/>
        <v>680.35053335875023</v>
      </c>
      <c r="E273" s="45">
        <f t="shared" si="11"/>
        <v>2597.6799719034198</v>
      </c>
      <c r="F273" s="30">
        <f t="shared" si="12"/>
        <v>250</v>
      </c>
      <c r="G273" s="37">
        <f t="shared" si="13"/>
        <v>133222.42669984663</v>
      </c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5">
      <c r="A274" s="44">
        <f t="shared" si="7"/>
        <v>258</v>
      </c>
      <c r="B274" s="45">
        <f t="shared" si="8"/>
        <v>133222.42669984663</v>
      </c>
      <c r="C274" s="45">
        <f t="shared" si="9"/>
        <v>3278.0305052621702</v>
      </c>
      <c r="D274" s="45">
        <f t="shared" si="10"/>
        <v>666.11213349923321</v>
      </c>
      <c r="E274" s="45">
        <f t="shared" si="11"/>
        <v>2611.9183717629371</v>
      </c>
      <c r="F274" s="30">
        <f t="shared" si="12"/>
        <v>250</v>
      </c>
      <c r="G274" s="37">
        <f t="shared" si="13"/>
        <v>130360.5083280837</v>
      </c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5">
      <c r="A275" s="44">
        <f t="shared" si="7"/>
        <v>259</v>
      </c>
      <c r="B275" s="45">
        <f t="shared" si="8"/>
        <v>130360.5083280837</v>
      </c>
      <c r="C275" s="45">
        <f t="shared" si="9"/>
        <v>3278.0305052621702</v>
      </c>
      <c r="D275" s="45">
        <f t="shared" si="10"/>
        <v>651.80254164041855</v>
      </c>
      <c r="E275" s="45">
        <f t="shared" si="11"/>
        <v>2626.2279636217518</v>
      </c>
      <c r="F275" s="30">
        <f t="shared" si="12"/>
        <v>250</v>
      </c>
      <c r="G275" s="37">
        <f t="shared" si="13"/>
        <v>127484.28036446194</v>
      </c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5">
      <c r="A276" s="44">
        <f t="shared" si="7"/>
        <v>260</v>
      </c>
      <c r="B276" s="45">
        <f t="shared" si="8"/>
        <v>127484.28036446194</v>
      </c>
      <c r="C276" s="45">
        <f t="shared" si="9"/>
        <v>3278.0305052621702</v>
      </c>
      <c r="D276" s="45">
        <f t="shared" si="10"/>
        <v>637.42140182230969</v>
      </c>
      <c r="E276" s="45">
        <f t="shared" si="11"/>
        <v>2640.6091034398605</v>
      </c>
      <c r="F276" s="30">
        <f t="shared" si="12"/>
        <v>250</v>
      </c>
      <c r="G276" s="37">
        <f t="shared" si="13"/>
        <v>124593.67126102209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5">
      <c r="A277" s="44">
        <f t="shared" si="7"/>
        <v>261</v>
      </c>
      <c r="B277" s="45">
        <f t="shared" si="8"/>
        <v>124593.67126102209</v>
      </c>
      <c r="C277" s="45">
        <f t="shared" si="9"/>
        <v>3278.0305052621702</v>
      </c>
      <c r="D277" s="45">
        <f t="shared" si="10"/>
        <v>622.96835630511043</v>
      </c>
      <c r="E277" s="45">
        <f t="shared" si="11"/>
        <v>2655.0621489570599</v>
      </c>
      <c r="F277" s="30">
        <f t="shared" si="12"/>
        <v>250</v>
      </c>
      <c r="G277" s="37">
        <f t="shared" si="13"/>
        <v>121688.60911206502</v>
      </c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5">
      <c r="A278" s="44">
        <f t="shared" si="7"/>
        <v>262</v>
      </c>
      <c r="B278" s="45">
        <f t="shared" si="8"/>
        <v>121688.60911206502</v>
      </c>
      <c r="C278" s="45">
        <f t="shared" si="9"/>
        <v>3278.0305052621702</v>
      </c>
      <c r="D278" s="45">
        <f t="shared" si="10"/>
        <v>608.44304556032512</v>
      </c>
      <c r="E278" s="45">
        <f t="shared" si="11"/>
        <v>2669.5874597018451</v>
      </c>
      <c r="F278" s="30">
        <f t="shared" si="12"/>
        <v>250</v>
      </c>
      <c r="G278" s="37">
        <f t="shared" si="13"/>
        <v>118769.02165236318</v>
      </c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5">
      <c r="A279" s="44">
        <f t="shared" si="7"/>
        <v>263</v>
      </c>
      <c r="B279" s="45">
        <f t="shared" si="8"/>
        <v>118769.02165236318</v>
      </c>
      <c r="C279" s="45">
        <f t="shared" si="9"/>
        <v>3278.0305052621702</v>
      </c>
      <c r="D279" s="45">
        <f t="shared" si="10"/>
        <v>593.84510826181588</v>
      </c>
      <c r="E279" s="45">
        <f t="shared" si="11"/>
        <v>2684.1853970003544</v>
      </c>
      <c r="F279" s="30">
        <f t="shared" si="12"/>
        <v>250</v>
      </c>
      <c r="G279" s="37">
        <f t="shared" si="13"/>
        <v>115834.83625536282</v>
      </c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5">
      <c r="A280" s="44">
        <f t="shared" si="7"/>
        <v>264</v>
      </c>
      <c r="B280" s="45">
        <f t="shared" si="8"/>
        <v>115834.83625536282</v>
      </c>
      <c r="C280" s="45">
        <f t="shared" si="9"/>
        <v>3278.0305052621702</v>
      </c>
      <c r="D280" s="45">
        <f t="shared" si="10"/>
        <v>579.17418127681412</v>
      </c>
      <c r="E280" s="45">
        <f t="shared" si="11"/>
        <v>2698.8563239853561</v>
      </c>
      <c r="F280" s="30">
        <f t="shared" si="12"/>
        <v>250</v>
      </c>
      <c r="G280" s="37">
        <f t="shared" si="13"/>
        <v>112885.97993137747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5">
      <c r="A281" s="44">
        <f t="shared" si="7"/>
        <v>265</v>
      </c>
      <c r="B281" s="45">
        <f t="shared" si="8"/>
        <v>112885.97993137747</v>
      </c>
      <c r="C281" s="45">
        <f t="shared" si="9"/>
        <v>3278.0305052621702</v>
      </c>
      <c r="D281" s="45">
        <f t="shared" si="10"/>
        <v>564.42989965688741</v>
      </c>
      <c r="E281" s="45">
        <f t="shared" si="11"/>
        <v>2713.6006056052829</v>
      </c>
      <c r="F281" s="30">
        <f t="shared" si="12"/>
        <v>250</v>
      </c>
      <c r="G281" s="37">
        <f t="shared" si="13"/>
        <v>109922.37932577218</v>
      </c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5">
      <c r="A282" s="44">
        <f t="shared" si="7"/>
        <v>266</v>
      </c>
      <c r="B282" s="45">
        <f t="shared" si="8"/>
        <v>109922.37932577218</v>
      </c>
      <c r="C282" s="45">
        <f t="shared" si="9"/>
        <v>3278.0305052621702</v>
      </c>
      <c r="D282" s="45">
        <f t="shared" si="10"/>
        <v>549.6118966288609</v>
      </c>
      <c r="E282" s="45">
        <f t="shared" si="11"/>
        <v>2728.4186086333093</v>
      </c>
      <c r="F282" s="30">
        <f t="shared" si="12"/>
        <v>250</v>
      </c>
      <c r="G282" s="37">
        <f t="shared" si="13"/>
        <v>106943.96071713888</v>
      </c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5">
      <c r="A283" s="44">
        <f t="shared" si="7"/>
        <v>267</v>
      </c>
      <c r="B283" s="45">
        <f t="shared" si="8"/>
        <v>106943.96071713888</v>
      </c>
      <c r="C283" s="45">
        <f t="shared" si="9"/>
        <v>3278.0305052621702</v>
      </c>
      <c r="D283" s="45">
        <f t="shared" si="10"/>
        <v>534.71980358569442</v>
      </c>
      <c r="E283" s="45">
        <f t="shared" si="11"/>
        <v>2743.3107016764757</v>
      </c>
      <c r="F283" s="30">
        <f t="shared" si="12"/>
        <v>250</v>
      </c>
      <c r="G283" s="37">
        <f t="shared" si="13"/>
        <v>103950.65001546241</v>
      </c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5">
      <c r="A284" s="44">
        <f t="shared" si="7"/>
        <v>268</v>
      </c>
      <c r="B284" s="45">
        <f t="shared" si="8"/>
        <v>103950.65001546241</v>
      </c>
      <c r="C284" s="45">
        <f t="shared" si="9"/>
        <v>3278.0305052621702</v>
      </c>
      <c r="D284" s="45">
        <f t="shared" si="10"/>
        <v>519.75325007731203</v>
      </c>
      <c r="E284" s="45">
        <f t="shared" si="11"/>
        <v>2758.2772551848584</v>
      </c>
      <c r="F284" s="30">
        <f t="shared" si="12"/>
        <v>250</v>
      </c>
      <c r="G284" s="37">
        <f t="shared" si="13"/>
        <v>100942.37276027755</v>
      </c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5">
      <c r="A285" s="44">
        <f t="shared" si="7"/>
        <v>269</v>
      </c>
      <c r="B285" s="45">
        <f t="shared" si="8"/>
        <v>100942.37276027755</v>
      </c>
      <c r="C285" s="45">
        <f t="shared" si="9"/>
        <v>3278.0305052621702</v>
      </c>
      <c r="D285" s="45">
        <f t="shared" si="10"/>
        <v>504.71186380138772</v>
      </c>
      <c r="E285" s="45">
        <f t="shared" si="11"/>
        <v>2773.3186414607826</v>
      </c>
      <c r="F285" s="30">
        <f t="shared" si="12"/>
        <v>250</v>
      </c>
      <c r="G285" s="37">
        <f t="shared" si="13"/>
        <v>97919.05411881677</v>
      </c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5">
      <c r="A286" s="44">
        <f t="shared" si="7"/>
        <v>270</v>
      </c>
      <c r="B286" s="45">
        <f t="shared" si="8"/>
        <v>97919.05411881677</v>
      </c>
      <c r="C286" s="45">
        <f t="shared" si="9"/>
        <v>3278.0305052621702</v>
      </c>
      <c r="D286" s="45">
        <f t="shared" si="10"/>
        <v>489.59527059408384</v>
      </c>
      <c r="E286" s="45">
        <f t="shared" si="11"/>
        <v>2788.4352346680862</v>
      </c>
      <c r="F286" s="30">
        <f t="shared" si="12"/>
        <v>250</v>
      </c>
      <c r="G286" s="37">
        <f t="shared" si="13"/>
        <v>94880.618884148687</v>
      </c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5">
      <c r="A287" s="44">
        <f t="shared" si="7"/>
        <v>271</v>
      </c>
      <c r="B287" s="45">
        <f t="shared" si="8"/>
        <v>94880.618884148687</v>
      </c>
      <c r="C287" s="45">
        <f t="shared" si="9"/>
        <v>3278.0305052621702</v>
      </c>
      <c r="D287" s="45">
        <f t="shared" si="10"/>
        <v>474.40309442074346</v>
      </c>
      <c r="E287" s="45">
        <f t="shared" si="11"/>
        <v>2803.6274108414268</v>
      </c>
      <c r="F287" s="30">
        <f t="shared" si="12"/>
        <v>250</v>
      </c>
      <c r="G287" s="37">
        <f t="shared" si="13"/>
        <v>91826.991473307266</v>
      </c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5">
      <c r="A288" s="44">
        <f t="shared" si="7"/>
        <v>272</v>
      </c>
      <c r="B288" s="45">
        <f t="shared" si="8"/>
        <v>91826.991473307266</v>
      </c>
      <c r="C288" s="45">
        <f t="shared" si="9"/>
        <v>3278.0305052621702</v>
      </c>
      <c r="D288" s="45">
        <f t="shared" si="10"/>
        <v>459.13495736653636</v>
      </c>
      <c r="E288" s="45">
        <f t="shared" si="11"/>
        <v>2818.8955478956341</v>
      </c>
      <c r="F288" s="30">
        <f t="shared" si="12"/>
        <v>250</v>
      </c>
      <c r="G288" s="37">
        <f t="shared" si="13"/>
        <v>88758.095925411631</v>
      </c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5">
      <c r="A289" s="44">
        <f t="shared" si="7"/>
        <v>273</v>
      </c>
      <c r="B289" s="45">
        <f t="shared" si="8"/>
        <v>88758.095925411631</v>
      </c>
      <c r="C289" s="45">
        <f t="shared" si="9"/>
        <v>3278.0305052621702</v>
      </c>
      <c r="D289" s="45">
        <f t="shared" si="10"/>
        <v>443.79047962705818</v>
      </c>
      <c r="E289" s="45">
        <f t="shared" si="11"/>
        <v>2834.240025635112</v>
      </c>
      <c r="F289" s="30">
        <f t="shared" si="12"/>
        <v>250</v>
      </c>
      <c r="G289" s="37">
        <f t="shared" si="13"/>
        <v>85673.855899776521</v>
      </c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5">
      <c r="A290" s="44">
        <f t="shared" si="7"/>
        <v>274</v>
      </c>
      <c r="B290" s="45">
        <f t="shared" si="8"/>
        <v>85673.855899776521</v>
      </c>
      <c r="C290" s="45">
        <f t="shared" si="9"/>
        <v>3278.0305052621702</v>
      </c>
      <c r="D290" s="45">
        <f t="shared" si="10"/>
        <v>428.36927949888263</v>
      </c>
      <c r="E290" s="45">
        <f t="shared" si="11"/>
        <v>2849.6612257632878</v>
      </c>
      <c r="F290" s="30">
        <f t="shared" si="12"/>
        <v>250</v>
      </c>
      <c r="G290" s="37">
        <f t="shared" si="13"/>
        <v>82574.194674013241</v>
      </c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5">
      <c r="A291" s="44">
        <f t="shared" si="7"/>
        <v>275</v>
      </c>
      <c r="B291" s="45">
        <f t="shared" si="8"/>
        <v>82574.194674013241</v>
      </c>
      <c r="C291" s="45">
        <f t="shared" si="9"/>
        <v>3278.0305052621702</v>
      </c>
      <c r="D291" s="45">
        <f t="shared" si="10"/>
        <v>412.87097337006622</v>
      </c>
      <c r="E291" s="45">
        <f t="shared" si="11"/>
        <v>2865.159531892104</v>
      </c>
      <c r="F291" s="30">
        <f t="shared" si="12"/>
        <v>250</v>
      </c>
      <c r="G291" s="37">
        <f t="shared" si="13"/>
        <v>79459.035142121138</v>
      </c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5">
      <c r="A292" s="44">
        <f t="shared" si="7"/>
        <v>276</v>
      </c>
      <c r="B292" s="45">
        <f t="shared" si="8"/>
        <v>79459.035142121138</v>
      </c>
      <c r="C292" s="45">
        <f t="shared" si="9"/>
        <v>3278.0305052621702</v>
      </c>
      <c r="D292" s="45">
        <f t="shared" si="10"/>
        <v>397.29517571060569</v>
      </c>
      <c r="E292" s="45">
        <f t="shared" si="11"/>
        <v>2880.7353295515645</v>
      </c>
      <c r="F292" s="30">
        <f t="shared" si="12"/>
        <v>250</v>
      </c>
      <c r="G292" s="37">
        <f t="shared" si="13"/>
        <v>76328.299812569574</v>
      </c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5">
      <c r="A293" s="44">
        <f t="shared" si="7"/>
        <v>277</v>
      </c>
      <c r="B293" s="45">
        <f t="shared" si="8"/>
        <v>76328.299812569574</v>
      </c>
      <c r="C293" s="45">
        <f t="shared" si="9"/>
        <v>3278.0305052621702</v>
      </c>
      <c r="D293" s="45">
        <f t="shared" si="10"/>
        <v>381.64149906284786</v>
      </c>
      <c r="E293" s="45">
        <f t="shared" si="11"/>
        <v>2896.3890061993225</v>
      </c>
      <c r="F293" s="30">
        <f t="shared" si="12"/>
        <v>250</v>
      </c>
      <c r="G293" s="37">
        <f t="shared" si="13"/>
        <v>73181.910806370259</v>
      </c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5">
      <c r="A294" s="44">
        <f t="shared" si="7"/>
        <v>278</v>
      </c>
      <c r="B294" s="45">
        <f t="shared" si="8"/>
        <v>73181.910806370259</v>
      </c>
      <c r="C294" s="45">
        <f t="shared" si="9"/>
        <v>3278.0305052621702</v>
      </c>
      <c r="D294" s="45">
        <f t="shared" si="10"/>
        <v>365.90955403185131</v>
      </c>
      <c r="E294" s="45">
        <f t="shared" si="11"/>
        <v>2912.120951230319</v>
      </c>
      <c r="F294" s="30">
        <f t="shared" si="12"/>
        <v>250</v>
      </c>
      <c r="G294" s="37">
        <f t="shared" si="13"/>
        <v>70019.789855139941</v>
      </c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5">
      <c r="A295" s="44">
        <f t="shared" si="7"/>
        <v>279</v>
      </c>
      <c r="B295" s="45">
        <f t="shared" si="8"/>
        <v>70019.789855139941</v>
      </c>
      <c r="C295" s="45">
        <f t="shared" si="9"/>
        <v>3278.0305052621702</v>
      </c>
      <c r="D295" s="45">
        <f t="shared" si="10"/>
        <v>350.09894927569974</v>
      </c>
      <c r="E295" s="45">
        <f t="shared" si="11"/>
        <v>2927.9315559864704</v>
      </c>
      <c r="F295" s="30">
        <f t="shared" si="12"/>
        <v>250</v>
      </c>
      <c r="G295" s="37">
        <f t="shared" si="13"/>
        <v>66841.858299153464</v>
      </c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5">
      <c r="A296" s="44">
        <f t="shared" si="7"/>
        <v>280</v>
      </c>
      <c r="B296" s="45">
        <f t="shared" si="8"/>
        <v>66841.858299153464</v>
      </c>
      <c r="C296" s="45">
        <f t="shared" si="9"/>
        <v>3278.0305052621702</v>
      </c>
      <c r="D296" s="45">
        <f t="shared" si="10"/>
        <v>334.20929149576733</v>
      </c>
      <c r="E296" s="45">
        <f t="shared" si="11"/>
        <v>2943.8212137664027</v>
      </c>
      <c r="F296" s="30">
        <f t="shared" si="12"/>
        <v>250</v>
      </c>
      <c r="G296" s="37">
        <f t="shared" si="13"/>
        <v>63648.037085387063</v>
      </c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5">
      <c r="A297" s="44">
        <f t="shared" si="7"/>
        <v>281</v>
      </c>
      <c r="B297" s="45">
        <f t="shared" si="8"/>
        <v>63648.037085387063</v>
      </c>
      <c r="C297" s="45">
        <f t="shared" si="9"/>
        <v>3278.0305052621702</v>
      </c>
      <c r="D297" s="45">
        <f t="shared" si="10"/>
        <v>318.24018542693534</v>
      </c>
      <c r="E297" s="45">
        <f t="shared" si="11"/>
        <v>2959.7903198352351</v>
      </c>
      <c r="F297" s="30">
        <f t="shared" si="12"/>
        <v>250</v>
      </c>
      <c r="G297" s="37">
        <f t="shared" si="13"/>
        <v>60438.246765551827</v>
      </c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5">
      <c r="A298" s="44">
        <f t="shared" si="7"/>
        <v>282</v>
      </c>
      <c r="B298" s="45">
        <f t="shared" si="8"/>
        <v>60438.246765551827</v>
      </c>
      <c r="C298" s="45">
        <f t="shared" si="9"/>
        <v>3278.0305052621702</v>
      </c>
      <c r="D298" s="45">
        <f t="shared" si="10"/>
        <v>302.19123382775916</v>
      </c>
      <c r="E298" s="45">
        <f t="shared" si="11"/>
        <v>2975.8392714344109</v>
      </c>
      <c r="F298" s="30">
        <f t="shared" si="12"/>
        <v>250</v>
      </c>
      <c r="G298" s="37">
        <f t="shared" si="13"/>
        <v>57212.407494117419</v>
      </c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5">
      <c r="A299" s="44">
        <f t="shared" si="7"/>
        <v>283</v>
      </c>
      <c r="B299" s="45">
        <f t="shared" si="8"/>
        <v>57212.407494117419</v>
      </c>
      <c r="C299" s="45">
        <f t="shared" si="9"/>
        <v>3278.0305052621702</v>
      </c>
      <c r="D299" s="45">
        <f t="shared" si="10"/>
        <v>286.06203747058709</v>
      </c>
      <c r="E299" s="45">
        <f t="shared" si="11"/>
        <v>2991.968467791583</v>
      </c>
      <c r="F299" s="30">
        <f t="shared" si="12"/>
        <v>250</v>
      </c>
      <c r="G299" s="37">
        <f t="shared" si="13"/>
        <v>53970.439026325839</v>
      </c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5">
      <c r="A300" s="44">
        <f t="shared" si="7"/>
        <v>284</v>
      </c>
      <c r="B300" s="45">
        <f t="shared" si="8"/>
        <v>53970.439026325839</v>
      </c>
      <c r="C300" s="45">
        <f t="shared" si="9"/>
        <v>3278.0305052621702</v>
      </c>
      <c r="D300" s="45">
        <f t="shared" si="10"/>
        <v>269.85219513162917</v>
      </c>
      <c r="E300" s="45">
        <f t="shared" si="11"/>
        <v>3008.1783101305409</v>
      </c>
      <c r="F300" s="30">
        <f t="shared" si="12"/>
        <v>250</v>
      </c>
      <c r="G300" s="37">
        <f t="shared" si="13"/>
        <v>50712.260716195298</v>
      </c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5">
      <c r="A301" s="44">
        <f t="shared" si="7"/>
        <v>285</v>
      </c>
      <c r="B301" s="45">
        <f t="shared" si="8"/>
        <v>50712.260716195298</v>
      </c>
      <c r="C301" s="45">
        <f t="shared" si="9"/>
        <v>3278.0305052621702</v>
      </c>
      <c r="D301" s="45">
        <f t="shared" si="10"/>
        <v>253.5613035809765</v>
      </c>
      <c r="E301" s="45">
        <f t="shared" si="11"/>
        <v>3024.4692016811937</v>
      </c>
      <c r="F301" s="30">
        <f t="shared" si="12"/>
        <v>250</v>
      </c>
      <c r="G301" s="37">
        <f t="shared" si="13"/>
        <v>47437.791514514101</v>
      </c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5">
      <c r="A302" s="44">
        <f t="shared" si="7"/>
        <v>286</v>
      </c>
      <c r="B302" s="45">
        <f t="shared" si="8"/>
        <v>47437.791514514101</v>
      </c>
      <c r="C302" s="45">
        <f t="shared" si="9"/>
        <v>3278.0305052621702</v>
      </c>
      <c r="D302" s="45">
        <f t="shared" si="10"/>
        <v>237.1889575725705</v>
      </c>
      <c r="E302" s="45">
        <f t="shared" si="11"/>
        <v>3040.8415476895998</v>
      </c>
      <c r="F302" s="30">
        <f t="shared" si="12"/>
        <v>250</v>
      </c>
      <c r="G302" s="37">
        <f t="shared" si="13"/>
        <v>44146.949966824504</v>
      </c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5">
      <c r="A303" s="44">
        <f t="shared" si="7"/>
        <v>287</v>
      </c>
      <c r="B303" s="45">
        <f t="shared" si="8"/>
        <v>44146.949966824504</v>
      </c>
      <c r="C303" s="45">
        <f t="shared" si="9"/>
        <v>3278.0305052621702</v>
      </c>
      <c r="D303" s="45">
        <f t="shared" si="10"/>
        <v>220.73474983412254</v>
      </c>
      <c r="E303" s="45">
        <f t="shared" si="11"/>
        <v>3057.2957554280479</v>
      </c>
      <c r="F303" s="30">
        <f t="shared" si="12"/>
        <v>250</v>
      </c>
      <c r="G303" s="37">
        <f t="shared" si="13"/>
        <v>40839.654211396453</v>
      </c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5">
      <c r="A304" s="44">
        <f t="shared" si="7"/>
        <v>288</v>
      </c>
      <c r="B304" s="45">
        <f t="shared" si="8"/>
        <v>40839.654211396453</v>
      </c>
      <c r="C304" s="45">
        <f t="shared" si="9"/>
        <v>3278.0305052621702</v>
      </c>
      <c r="D304" s="45">
        <f t="shared" si="10"/>
        <v>204.19827105698226</v>
      </c>
      <c r="E304" s="45">
        <f t="shared" si="11"/>
        <v>3073.8322342051879</v>
      </c>
      <c r="F304" s="30">
        <f t="shared" si="12"/>
        <v>250</v>
      </c>
      <c r="G304" s="37">
        <f t="shared" si="13"/>
        <v>37515.821977191263</v>
      </c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5">
      <c r="A305" s="44">
        <f t="shared" si="7"/>
        <v>289</v>
      </c>
      <c r="B305" s="45">
        <f t="shared" si="8"/>
        <v>37515.821977191263</v>
      </c>
      <c r="C305" s="45">
        <f t="shared" si="9"/>
        <v>3278.0305052621702</v>
      </c>
      <c r="D305" s="45">
        <f t="shared" si="10"/>
        <v>187.57910988595631</v>
      </c>
      <c r="E305" s="45">
        <f t="shared" si="11"/>
        <v>3090.4513953762139</v>
      </c>
      <c r="F305" s="30">
        <f t="shared" si="12"/>
        <v>250</v>
      </c>
      <c r="G305" s="37">
        <f t="shared" si="13"/>
        <v>34175.370581815048</v>
      </c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5">
      <c r="A306" s="44">
        <f t="shared" si="7"/>
        <v>290</v>
      </c>
      <c r="B306" s="45">
        <f t="shared" si="8"/>
        <v>34175.370581815048</v>
      </c>
      <c r="C306" s="45">
        <f t="shared" si="9"/>
        <v>3278.0305052621702</v>
      </c>
      <c r="D306" s="45">
        <f t="shared" si="10"/>
        <v>170.87685290907524</v>
      </c>
      <c r="E306" s="45">
        <f t="shared" si="11"/>
        <v>3107.1536523530949</v>
      </c>
      <c r="F306" s="30">
        <f t="shared" si="12"/>
        <v>250</v>
      </c>
      <c r="G306" s="37">
        <f t="shared" si="13"/>
        <v>30818.216929461953</v>
      </c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5">
      <c r="A307" s="44">
        <f t="shared" si="7"/>
        <v>291</v>
      </c>
      <c r="B307" s="45">
        <f t="shared" si="8"/>
        <v>30818.216929461953</v>
      </c>
      <c r="C307" s="45">
        <f t="shared" si="9"/>
        <v>3278.0305052621702</v>
      </c>
      <c r="D307" s="45">
        <f t="shared" si="10"/>
        <v>154.09108464730977</v>
      </c>
      <c r="E307" s="45">
        <f t="shared" si="11"/>
        <v>3123.9394206148604</v>
      </c>
      <c r="F307" s="30">
        <f t="shared" si="12"/>
        <v>250</v>
      </c>
      <c r="G307" s="37">
        <f t="shared" si="13"/>
        <v>27444.277508847092</v>
      </c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5">
      <c r="A308" s="44">
        <f t="shared" si="7"/>
        <v>292</v>
      </c>
      <c r="B308" s="45">
        <f t="shared" si="8"/>
        <v>27444.277508847092</v>
      </c>
      <c r="C308" s="45">
        <f t="shared" si="9"/>
        <v>3278.0305052621702</v>
      </c>
      <c r="D308" s="45">
        <f t="shared" si="10"/>
        <v>137.22138754423545</v>
      </c>
      <c r="E308" s="45">
        <f t="shared" si="11"/>
        <v>3140.8091177179349</v>
      </c>
      <c r="F308" s="30">
        <f t="shared" si="12"/>
        <v>250</v>
      </c>
      <c r="G308" s="37">
        <f t="shared" si="13"/>
        <v>24053.468391129158</v>
      </c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5">
      <c r="A309" s="44">
        <f t="shared" si="7"/>
        <v>293</v>
      </c>
      <c r="B309" s="45">
        <f t="shared" si="8"/>
        <v>24053.468391129158</v>
      </c>
      <c r="C309" s="45">
        <f t="shared" si="9"/>
        <v>3278.0305052621702</v>
      </c>
      <c r="D309" s="45">
        <f t="shared" si="10"/>
        <v>120.26734195564579</v>
      </c>
      <c r="E309" s="45">
        <f t="shared" si="11"/>
        <v>3157.7631633065243</v>
      </c>
      <c r="F309" s="30">
        <f t="shared" si="12"/>
        <v>250</v>
      </c>
      <c r="G309" s="37">
        <f t="shared" si="13"/>
        <v>20645.705227822633</v>
      </c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5">
      <c r="A310" s="44">
        <f t="shared" si="7"/>
        <v>294</v>
      </c>
      <c r="B310" s="45">
        <f t="shared" si="8"/>
        <v>20645.705227822633</v>
      </c>
      <c r="C310" s="45">
        <f t="shared" si="9"/>
        <v>3278.0305052621702</v>
      </c>
      <c r="D310" s="45">
        <f t="shared" si="10"/>
        <v>103.22852613911317</v>
      </c>
      <c r="E310" s="45">
        <f t="shared" si="11"/>
        <v>3174.8019791230572</v>
      </c>
      <c r="F310" s="30">
        <f t="shared" si="12"/>
        <v>250</v>
      </c>
      <c r="G310" s="37">
        <f t="shared" si="13"/>
        <v>17220.903248699575</v>
      </c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5">
      <c r="A311" s="44">
        <f t="shared" si="7"/>
        <v>295</v>
      </c>
      <c r="B311" s="45">
        <f t="shared" si="8"/>
        <v>17220.903248699575</v>
      </c>
      <c r="C311" s="45">
        <f t="shared" si="9"/>
        <v>3278.0305052621702</v>
      </c>
      <c r="D311" s="45">
        <f t="shared" si="10"/>
        <v>86.104516243497869</v>
      </c>
      <c r="E311" s="45">
        <f t="shared" si="11"/>
        <v>3191.9259890186722</v>
      </c>
      <c r="F311" s="30">
        <f t="shared" si="12"/>
        <v>250</v>
      </c>
      <c r="G311" s="37">
        <f t="shared" si="13"/>
        <v>13778.977259680902</v>
      </c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5">
      <c r="A312" s="44">
        <f t="shared" si="7"/>
        <v>296</v>
      </c>
      <c r="B312" s="45">
        <f t="shared" si="8"/>
        <v>13778.977259680902</v>
      </c>
      <c r="C312" s="45">
        <f t="shared" si="9"/>
        <v>3278.0305052621702</v>
      </c>
      <c r="D312" s="45">
        <f t="shared" si="10"/>
        <v>68.894886298404515</v>
      </c>
      <c r="E312" s="45">
        <f t="shared" si="11"/>
        <v>3209.1356189637659</v>
      </c>
      <c r="F312" s="30">
        <f t="shared" si="12"/>
        <v>250</v>
      </c>
      <c r="G312" s="37">
        <f t="shared" si="13"/>
        <v>10319.841640717135</v>
      </c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5">
      <c r="A313" s="44">
        <f t="shared" si="7"/>
        <v>297</v>
      </c>
      <c r="B313" s="45">
        <f t="shared" si="8"/>
        <v>10319.841640717135</v>
      </c>
      <c r="C313" s="45">
        <f t="shared" si="9"/>
        <v>3278.0305052621702</v>
      </c>
      <c r="D313" s="45">
        <f t="shared" si="10"/>
        <v>51.599208203585675</v>
      </c>
      <c r="E313" s="45">
        <f t="shared" si="11"/>
        <v>3226.4312970585847</v>
      </c>
      <c r="F313" s="30">
        <f t="shared" si="12"/>
        <v>250</v>
      </c>
      <c r="G313" s="37">
        <f t="shared" si="13"/>
        <v>6843.4103436585501</v>
      </c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5">
      <c r="A314" s="44">
        <f t="shared" si="7"/>
        <v>298</v>
      </c>
      <c r="B314" s="45">
        <f t="shared" si="8"/>
        <v>6843.4103436585501</v>
      </c>
      <c r="C314" s="45">
        <f t="shared" si="9"/>
        <v>3278.0305052621702</v>
      </c>
      <c r="D314" s="45">
        <f t="shared" si="10"/>
        <v>34.217051718292751</v>
      </c>
      <c r="E314" s="45">
        <f t="shared" si="11"/>
        <v>3243.8134535438776</v>
      </c>
      <c r="F314" s="30">
        <f t="shared" si="12"/>
        <v>250</v>
      </c>
      <c r="G314" s="37">
        <f t="shared" si="13"/>
        <v>3349.5968901146725</v>
      </c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5">
      <c r="A315" s="44">
        <f t="shared" si="7"/>
        <v>299</v>
      </c>
      <c r="B315" s="45">
        <f t="shared" si="8"/>
        <v>3349.5968901146725</v>
      </c>
      <c r="C315" s="45">
        <f t="shared" si="9"/>
        <v>3278.0305052621702</v>
      </c>
      <c r="D315" s="45">
        <f t="shared" si="10"/>
        <v>16.747984450573362</v>
      </c>
      <c r="E315" s="45">
        <f t="shared" si="11"/>
        <v>3261.2825208115969</v>
      </c>
      <c r="F315" s="30">
        <f t="shared" si="12"/>
        <v>250</v>
      </c>
      <c r="G315" s="37">
        <f t="shared" si="13"/>
        <v>-161.68563069692436</v>
      </c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5">
      <c r="A316" s="44">
        <f t="shared" si="7"/>
        <v>300</v>
      </c>
      <c r="B316" s="45">
        <f t="shared" si="8"/>
        <v>-161.68563069692436</v>
      </c>
      <c r="C316" s="45">
        <f t="shared" si="9"/>
        <v>3278.0305052621702</v>
      </c>
      <c r="D316" s="45">
        <f t="shared" si="10"/>
        <v>-0.80842815348462183</v>
      </c>
      <c r="E316" s="45">
        <f t="shared" si="11"/>
        <v>3278.838933415655</v>
      </c>
      <c r="F316" s="30">
        <f t="shared" si="12"/>
        <v>250</v>
      </c>
      <c r="G316" s="37">
        <f t="shared" si="13"/>
        <v>-3690.5245641125794</v>
      </c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5">
      <c r="A317" s="44">
        <f t="shared" si="7"/>
        <v>301</v>
      </c>
      <c r="B317" s="45">
        <f t="shared" si="8"/>
        <v>-3690.5245641125794</v>
      </c>
      <c r="C317" s="45">
        <f t="shared" si="9"/>
        <v>3278.0305052621702</v>
      </c>
      <c r="D317" s="45">
        <f t="shared" si="10"/>
        <v>-18.452622820562897</v>
      </c>
      <c r="E317" s="45">
        <f t="shared" si="11"/>
        <v>3296.4831280827329</v>
      </c>
      <c r="F317" s="30">
        <f t="shared" si="12"/>
        <v>250</v>
      </c>
      <c r="G317" s="37">
        <f t="shared" si="13"/>
        <v>-7237.0076921953123</v>
      </c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5">
      <c r="A318" s="44">
        <f t="shared" si="7"/>
        <v>302</v>
      </c>
      <c r="B318" s="45">
        <f t="shared" si="8"/>
        <v>-7237.0076921953123</v>
      </c>
      <c r="C318" s="45">
        <f t="shared" si="9"/>
        <v>3278.0305052621702</v>
      </c>
      <c r="D318" s="45">
        <f t="shared" si="10"/>
        <v>-36.185038460976564</v>
      </c>
      <c r="E318" s="45">
        <f t="shared" si="11"/>
        <v>3314.2155437231468</v>
      </c>
      <c r="F318" s="30">
        <f t="shared" si="12"/>
        <v>250</v>
      </c>
      <c r="G318" s="37">
        <f t="shared" si="13"/>
        <v>-10801.22323591846</v>
      </c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5">
      <c r="A319" s="44">
        <f t="shared" si="7"/>
        <v>303</v>
      </c>
      <c r="B319" s="45">
        <f t="shared" si="8"/>
        <v>-10801.22323591846</v>
      </c>
      <c r="C319" s="45">
        <f t="shared" si="9"/>
        <v>3278.0305052621702</v>
      </c>
      <c r="D319" s="45">
        <f t="shared" si="10"/>
        <v>-54.006116179592304</v>
      </c>
      <c r="E319" s="45">
        <f t="shared" si="11"/>
        <v>3332.0366214417627</v>
      </c>
      <c r="F319" s="30">
        <f t="shared" si="12"/>
        <v>250</v>
      </c>
      <c r="G319" s="37">
        <f t="shared" si="13"/>
        <v>-14383.259857360223</v>
      </c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5">
      <c r="A320" s="44">
        <f t="shared" si="7"/>
        <v>304</v>
      </c>
      <c r="B320" s="45">
        <f t="shared" si="8"/>
        <v>-14383.259857360223</v>
      </c>
      <c r="C320" s="45">
        <f t="shared" si="9"/>
        <v>3278.0305052621702</v>
      </c>
      <c r="D320" s="45">
        <f t="shared" si="10"/>
        <v>-71.91629928680112</v>
      </c>
      <c r="E320" s="45">
        <f t="shared" si="11"/>
        <v>3349.9468045489712</v>
      </c>
      <c r="F320" s="30">
        <f t="shared" si="12"/>
        <v>250</v>
      </c>
      <c r="G320" s="37">
        <f t="shared" si="13"/>
        <v>-17983.206661909193</v>
      </c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5">
      <c r="A321" s="44">
        <f t="shared" si="7"/>
        <v>305</v>
      </c>
      <c r="B321" s="45">
        <f t="shared" si="8"/>
        <v>-17983.206661909193</v>
      </c>
      <c r="C321" s="45">
        <f t="shared" si="9"/>
        <v>3278.0305052621702</v>
      </c>
      <c r="D321" s="45">
        <f t="shared" si="10"/>
        <v>-89.916033309545966</v>
      </c>
      <c r="E321" s="45">
        <f t="shared" si="11"/>
        <v>3367.9465385717162</v>
      </c>
      <c r="F321" s="30">
        <f t="shared" si="12"/>
        <v>250</v>
      </c>
      <c r="G321" s="37">
        <f t="shared" si="13"/>
        <v>-21601.153200480909</v>
      </c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5">
      <c r="A322" s="44">
        <f t="shared" si="7"/>
        <v>306</v>
      </c>
      <c r="B322" s="45">
        <f t="shared" si="8"/>
        <v>-21601.153200480909</v>
      </c>
      <c r="C322" s="45">
        <f t="shared" si="9"/>
        <v>3278.0305052621702</v>
      </c>
      <c r="D322" s="45">
        <f t="shared" si="10"/>
        <v>-108.00576600240454</v>
      </c>
      <c r="E322" s="45">
        <f t="shared" si="11"/>
        <v>3386.0362712645747</v>
      </c>
      <c r="F322" s="30">
        <f t="shared" si="12"/>
        <v>250</v>
      </c>
      <c r="G322" s="37">
        <f t="shared" si="13"/>
        <v>-25237.189471745485</v>
      </c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5">
      <c r="A323" s="44">
        <f t="shared" si="7"/>
        <v>307</v>
      </c>
      <c r="B323" s="45">
        <f t="shared" si="8"/>
        <v>-25237.189471745485</v>
      </c>
      <c r="C323" s="45">
        <f t="shared" si="9"/>
        <v>3278.0305052621702</v>
      </c>
      <c r="D323" s="45">
        <f t="shared" si="10"/>
        <v>-126.18594735872743</v>
      </c>
      <c r="E323" s="45">
        <f t="shared" si="11"/>
        <v>3404.2164526208976</v>
      </c>
      <c r="F323" s="30">
        <f t="shared" si="12"/>
        <v>250</v>
      </c>
      <c r="G323" s="37">
        <f t="shared" si="13"/>
        <v>-28891.405924366383</v>
      </c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5">
      <c r="A324" s="44">
        <f t="shared" si="7"/>
        <v>308</v>
      </c>
      <c r="B324" s="45">
        <f t="shared" si="8"/>
        <v>-28891.405924366383</v>
      </c>
      <c r="C324" s="45">
        <f t="shared" si="9"/>
        <v>3278.0305052621702</v>
      </c>
      <c r="D324" s="45">
        <f t="shared" si="10"/>
        <v>-144.45702962183191</v>
      </c>
      <c r="E324" s="45">
        <f t="shared" si="11"/>
        <v>3422.4875348840023</v>
      </c>
      <c r="F324" s="30">
        <f t="shared" si="12"/>
        <v>250</v>
      </c>
      <c r="G324" s="37">
        <f t="shared" si="13"/>
        <v>-32563.893459250387</v>
      </c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5">
      <c r="A325" s="44">
        <f t="shared" si="7"/>
        <v>309</v>
      </c>
      <c r="B325" s="45">
        <f t="shared" si="8"/>
        <v>-32563.893459250387</v>
      </c>
      <c r="C325" s="45">
        <f t="shared" si="9"/>
        <v>3278.0305052621702</v>
      </c>
      <c r="D325" s="45">
        <f t="shared" si="10"/>
        <v>-162.81946729625193</v>
      </c>
      <c r="E325" s="45">
        <f t="shared" si="11"/>
        <v>3440.849972558422</v>
      </c>
      <c r="F325" s="30">
        <f t="shared" si="12"/>
        <v>250</v>
      </c>
      <c r="G325" s="37">
        <f t="shared" si="13"/>
        <v>-36254.743431808805</v>
      </c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5">
      <c r="A326" s="44">
        <f t="shared" si="7"/>
        <v>310</v>
      </c>
      <c r="B326" s="45">
        <f t="shared" si="8"/>
        <v>-36254.743431808805</v>
      </c>
      <c r="C326" s="45">
        <f t="shared" si="9"/>
        <v>3278.0305052621702</v>
      </c>
      <c r="D326" s="45">
        <f t="shared" si="10"/>
        <v>-181.27371715904403</v>
      </c>
      <c r="E326" s="45">
        <f t="shared" si="11"/>
        <v>3459.304222421214</v>
      </c>
      <c r="F326" s="30">
        <f t="shared" si="12"/>
        <v>250</v>
      </c>
      <c r="G326" s="37">
        <f t="shared" si="13"/>
        <v>-39964.047654230017</v>
      </c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5">
      <c r="A327" s="44">
        <f t="shared" si="7"/>
        <v>311</v>
      </c>
      <c r="B327" s="45">
        <f t="shared" si="8"/>
        <v>-39964.047654230017</v>
      </c>
      <c r="C327" s="45">
        <f t="shared" si="9"/>
        <v>3278.0305052621702</v>
      </c>
      <c r="D327" s="45">
        <f t="shared" si="10"/>
        <v>-199.82023827115009</v>
      </c>
      <c r="E327" s="45">
        <f t="shared" si="11"/>
        <v>3477.8507435333204</v>
      </c>
      <c r="F327" s="30">
        <f t="shared" si="12"/>
        <v>250</v>
      </c>
      <c r="G327" s="37">
        <f t="shared" si="13"/>
        <v>-43691.89839776334</v>
      </c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5">
      <c r="A328" s="44">
        <f t="shared" si="7"/>
        <v>312</v>
      </c>
      <c r="B328" s="45">
        <f t="shared" si="8"/>
        <v>-43691.89839776334</v>
      </c>
      <c r="C328" s="45">
        <f t="shared" si="9"/>
        <v>3278.0305052621702</v>
      </c>
      <c r="D328" s="45">
        <f t="shared" si="10"/>
        <v>-218.45949198881669</v>
      </c>
      <c r="E328" s="45">
        <f t="shared" si="11"/>
        <v>3496.489997250987</v>
      </c>
      <c r="F328" s="30">
        <f t="shared" si="12"/>
        <v>250</v>
      </c>
      <c r="G328" s="37">
        <f t="shared" si="13"/>
        <v>-47438.388395014328</v>
      </c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5">
      <c r="A329" s="44">
        <f t="shared" si="7"/>
        <v>313</v>
      </c>
      <c r="B329" s="45">
        <f t="shared" si="8"/>
        <v>-47438.388395014328</v>
      </c>
      <c r="C329" s="45">
        <f t="shared" si="9"/>
        <v>3278.0305052621702</v>
      </c>
      <c r="D329" s="45">
        <f t="shared" si="10"/>
        <v>-237.19194197507164</v>
      </c>
      <c r="E329" s="45">
        <f t="shared" si="11"/>
        <v>3515.2224472372418</v>
      </c>
      <c r="F329" s="30">
        <f t="shared" si="12"/>
        <v>250</v>
      </c>
      <c r="G329" s="37">
        <f t="shared" si="13"/>
        <v>-51203.610842251568</v>
      </c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5">
      <c r="A330" s="44">
        <f t="shared" si="7"/>
        <v>314</v>
      </c>
      <c r="B330" s="45">
        <f t="shared" si="8"/>
        <v>-51203.610842251568</v>
      </c>
      <c r="C330" s="45">
        <f t="shared" si="9"/>
        <v>3278.0305052621702</v>
      </c>
      <c r="D330" s="45">
        <f t="shared" si="10"/>
        <v>-256.01805421125783</v>
      </c>
      <c r="E330" s="45">
        <f t="shared" si="11"/>
        <v>3534.0485594734282</v>
      </c>
      <c r="F330" s="30">
        <f t="shared" si="12"/>
        <v>250</v>
      </c>
      <c r="G330" s="37">
        <f t="shared" si="13"/>
        <v>-54987.659401724995</v>
      </c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5">
      <c r="A331" s="44">
        <f t="shared" si="7"/>
        <v>315</v>
      </c>
      <c r="B331" s="45">
        <f t="shared" si="8"/>
        <v>-54987.659401724995</v>
      </c>
      <c r="C331" s="45">
        <f t="shared" si="9"/>
        <v>3278.0305052621702</v>
      </c>
      <c r="D331" s="45">
        <f t="shared" si="10"/>
        <v>-274.938297008625</v>
      </c>
      <c r="E331" s="45">
        <f t="shared" si="11"/>
        <v>3552.9688022707951</v>
      </c>
      <c r="F331" s="30">
        <f t="shared" si="12"/>
        <v>250</v>
      </c>
      <c r="G331" s="37">
        <f t="shared" si="13"/>
        <v>-58790.628203995788</v>
      </c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5">
      <c r="A332" s="44">
        <f t="shared" si="7"/>
        <v>316</v>
      </c>
      <c r="B332" s="45">
        <f t="shared" si="8"/>
        <v>-58790.628203995788</v>
      </c>
      <c r="C332" s="45">
        <f t="shared" si="9"/>
        <v>3278.0305052621702</v>
      </c>
      <c r="D332" s="45">
        <f t="shared" si="10"/>
        <v>-293.95314101997894</v>
      </c>
      <c r="E332" s="45">
        <f t="shared" si="11"/>
        <v>3571.983646282149</v>
      </c>
      <c r="F332" s="30">
        <f t="shared" si="12"/>
        <v>250</v>
      </c>
      <c r="G332" s="37">
        <f t="shared" si="13"/>
        <v>-62612.611850277935</v>
      </c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5">
      <c r="A333" s="44">
        <f t="shared" si="7"/>
        <v>317</v>
      </c>
      <c r="B333" s="45">
        <f t="shared" si="8"/>
        <v>-62612.611850277935</v>
      </c>
      <c r="C333" s="45">
        <f t="shared" si="9"/>
        <v>3278.0305052621702</v>
      </c>
      <c r="D333" s="45">
        <f t="shared" si="10"/>
        <v>-313.06305925138969</v>
      </c>
      <c r="E333" s="45">
        <f t="shared" si="11"/>
        <v>3591.0935645135601</v>
      </c>
      <c r="F333" s="30">
        <f t="shared" si="12"/>
        <v>250</v>
      </c>
      <c r="G333" s="37">
        <f t="shared" si="13"/>
        <v>-66453.70541479149</v>
      </c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5">
      <c r="A334" s="44">
        <f t="shared" si="7"/>
        <v>318</v>
      </c>
      <c r="B334" s="45">
        <f t="shared" si="8"/>
        <v>-66453.70541479149</v>
      </c>
      <c r="C334" s="45">
        <f t="shared" si="9"/>
        <v>3278.0305052621702</v>
      </c>
      <c r="D334" s="45">
        <f t="shared" si="10"/>
        <v>-332.26852707395744</v>
      </c>
      <c r="E334" s="45">
        <f t="shared" si="11"/>
        <v>3610.2990323361278</v>
      </c>
      <c r="F334" s="30">
        <f t="shared" si="12"/>
        <v>250</v>
      </c>
      <c r="G334" s="37">
        <f t="shared" si="13"/>
        <v>-70314.00444712762</v>
      </c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5">
      <c r="A335" s="44">
        <f t="shared" si="7"/>
        <v>319</v>
      </c>
      <c r="B335" s="45">
        <f t="shared" si="8"/>
        <v>-70314.00444712762</v>
      </c>
      <c r="C335" s="45">
        <f t="shared" si="9"/>
        <v>3278.0305052621702</v>
      </c>
      <c r="D335" s="45">
        <f t="shared" si="10"/>
        <v>-351.57002223563808</v>
      </c>
      <c r="E335" s="45">
        <f t="shared" si="11"/>
        <v>3629.6005274978083</v>
      </c>
      <c r="F335" s="30">
        <f t="shared" si="12"/>
        <v>250</v>
      </c>
      <c r="G335" s="37">
        <f t="shared" si="13"/>
        <v>-74193.604974625428</v>
      </c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5">
      <c r="A336" s="44">
        <f t="shared" si="7"/>
        <v>320</v>
      </c>
      <c r="B336" s="45">
        <f t="shared" si="8"/>
        <v>-74193.604974625428</v>
      </c>
      <c r="C336" s="45">
        <f t="shared" si="9"/>
        <v>3278.0305052621702</v>
      </c>
      <c r="D336" s="45">
        <f t="shared" si="10"/>
        <v>-370.96802487312715</v>
      </c>
      <c r="E336" s="45">
        <f t="shared" si="11"/>
        <v>3648.9985301352972</v>
      </c>
      <c r="F336" s="30">
        <f t="shared" si="12"/>
        <v>250</v>
      </c>
      <c r="G336" s="37">
        <f t="shared" si="13"/>
        <v>-78092.603504760729</v>
      </c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5">
      <c r="A337" s="44">
        <f t="shared" si="7"/>
        <v>321</v>
      </c>
      <c r="B337" s="45">
        <f t="shared" si="8"/>
        <v>-78092.603504760729</v>
      </c>
      <c r="C337" s="45">
        <f t="shared" si="9"/>
        <v>3278.0305052621702</v>
      </c>
      <c r="D337" s="45">
        <f t="shared" si="10"/>
        <v>-390.46301752380367</v>
      </c>
      <c r="E337" s="45">
        <f t="shared" si="11"/>
        <v>3668.4935227859737</v>
      </c>
      <c r="F337" s="30">
        <f t="shared" si="12"/>
        <v>250</v>
      </c>
      <c r="G337" s="37">
        <f t="shared" si="13"/>
        <v>-82011.097027546697</v>
      </c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5">
      <c r="A338" s="44">
        <f t="shared" si="7"/>
        <v>322</v>
      </c>
      <c r="B338" s="45">
        <f t="shared" si="8"/>
        <v>-82011.097027546697</v>
      </c>
      <c r="C338" s="45">
        <f t="shared" si="9"/>
        <v>3278.0305052621702</v>
      </c>
      <c r="D338" s="45">
        <f t="shared" si="10"/>
        <v>-410.05548513773351</v>
      </c>
      <c r="E338" s="45">
        <f t="shared" si="11"/>
        <v>3688.0859903999035</v>
      </c>
      <c r="F338" s="30">
        <f t="shared" si="12"/>
        <v>250</v>
      </c>
      <c r="G338" s="37">
        <f t="shared" si="13"/>
        <v>-85949.183017946605</v>
      </c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5">
      <c r="A339" s="44">
        <f t="shared" si="7"/>
        <v>323</v>
      </c>
      <c r="B339" s="45">
        <f t="shared" si="8"/>
        <v>-85949.183017946605</v>
      </c>
      <c r="C339" s="45">
        <f t="shared" si="9"/>
        <v>3278.0305052621702</v>
      </c>
      <c r="D339" s="45">
        <f t="shared" si="10"/>
        <v>-429.74591508973305</v>
      </c>
      <c r="E339" s="45">
        <f t="shared" si="11"/>
        <v>3707.7764203519032</v>
      </c>
      <c r="F339" s="30">
        <f t="shared" si="12"/>
        <v>250</v>
      </c>
      <c r="G339" s="37">
        <f t="shared" si="13"/>
        <v>-89906.959438298509</v>
      </c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5">
      <c r="A340" s="44">
        <f t="shared" si="7"/>
        <v>324</v>
      </c>
      <c r="B340" s="45">
        <f t="shared" si="8"/>
        <v>-89906.959438298509</v>
      </c>
      <c r="C340" s="45">
        <f t="shared" si="9"/>
        <v>3278.0305052621702</v>
      </c>
      <c r="D340" s="45">
        <f t="shared" si="10"/>
        <v>-449.53479719149254</v>
      </c>
      <c r="E340" s="45">
        <f t="shared" si="11"/>
        <v>3727.5653024536628</v>
      </c>
      <c r="F340" s="30">
        <f t="shared" si="12"/>
        <v>250</v>
      </c>
      <c r="G340" s="37">
        <f t="shared" si="13"/>
        <v>-93884.524740752167</v>
      </c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5">
      <c r="A341" s="44">
        <f t="shared" si="7"/>
        <v>325</v>
      </c>
      <c r="B341" s="45">
        <f t="shared" si="8"/>
        <v>-93884.524740752167</v>
      </c>
      <c r="C341" s="45">
        <f t="shared" si="9"/>
        <v>3278.0305052621702</v>
      </c>
      <c r="D341" s="45">
        <f t="shared" si="10"/>
        <v>-469.42262370376085</v>
      </c>
      <c r="E341" s="45">
        <f t="shared" si="11"/>
        <v>3747.4531289659312</v>
      </c>
      <c r="F341" s="30">
        <f t="shared" si="12"/>
        <v>250</v>
      </c>
      <c r="G341" s="37">
        <f t="shared" si="13"/>
        <v>-97881.977869718103</v>
      </c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5">
      <c r="A342" s="44">
        <f t="shared" si="7"/>
        <v>326</v>
      </c>
      <c r="B342" s="45">
        <f t="shared" si="8"/>
        <v>-97881.977869718103</v>
      </c>
      <c r="C342" s="45">
        <f t="shared" si="9"/>
        <v>3278.0305052621702</v>
      </c>
      <c r="D342" s="45">
        <f t="shared" si="10"/>
        <v>-489.40988934859053</v>
      </c>
      <c r="E342" s="45">
        <f t="shared" si="11"/>
        <v>3767.4403946107609</v>
      </c>
      <c r="F342" s="30">
        <f t="shared" si="12"/>
        <v>250</v>
      </c>
      <c r="G342" s="37">
        <f t="shared" si="13"/>
        <v>-101899.41826432887</v>
      </c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5">
      <c r="A343" s="44">
        <f t="shared" si="7"/>
        <v>327</v>
      </c>
      <c r="B343" s="45">
        <f t="shared" si="8"/>
        <v>-101899.41826432887</v>
      </c>
      <c r="C343" s="45">
        <f t="shared" si="9"/>
        <v>3278.0305052621702</v>
      </c>
      <c r="D343" s="45">
        <f t="shared" si="10"/>
        <v>-509.49709132164435</v>
      </c>
      <c r="E343" s="45">
        <f t="shared" si="11"/>
        <v>3787.5275965838146</v>
      </c>
      <c r="F343" s="30">
        <f t="shared" si="12"/>
        <v>250</v>
      </c>
      <c r="G343" s="37">
        <f t="shared" si="13"/>
        <v>-105936.94586091267</v>
      </c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5">
      <c r="A344" s="44">
        <f t="shared" si="7"/>
        <v>328</v>
      </c>
      <c r="B344" s="45">
        <f t="shared" si="8"/>
        <v>-105936.94586091267</v>
      </c>
      <c r="C344" s="45">
        <f t="shared" si="9"/>
        <v>3278.0305052621702</v>
      </c>
      <c r="D344" s="45">
        <f t="shared" si="10"/>
        <v>-529.68472930456335</v>
      </c>
      <c r="E344" s="45">
        <f t="shared" si="11"/>
        <v>3807.7152345667337</v>
      </c>
      <c r="F344" s="30">
        <f t="shared" si="12"/>
        <v>250</v>
      </c>
      <c r="G344" s="37">
        <f t="shared" si="13"/>
        <v>-109994.6610954794</v>
      </c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5">
      <c r="A345" s="44">
        <f t="shared" si="7"/>
        <v>329</v>
      </c>
      <c r="B345" s="45">
        <f t="shared" si="8"/>
        <v>-109994.6610954794</v>
      </c>
      <c r="C345" s="45">
        <f t="shared" si="9"/>
        <v>3278.0305052621702</v>
      </c>
      <c r="D345" s="45">
        <f t="shared" si="10"/>
        <v>-549.97330547739705</v>
      </c>
      <c r="E345" s="45">
        <f t="shared" si="11"/>
        <v>3828.0038107395671</v>
      </c>
      <c r="F345" s="30">
        <f t="shared" si="12"/>
        <v>250</v>
      </c>
      <c r="G345" s="37">
        <f t="shared" si="13"/>
        <v>-114072.66490621897</v>
      </c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5">
      <c r="A346" s="44">
        <f t="shared" si="7"/>
        <v>330</v>
      </c>
      <c r="B346" s="45">
        <f t="shared" si="8"/>
        <v>-114072.66490621897</v>
      </c>
      <c r="C346" s="45">
        <f t="shared" si="9"/>
        <v>3278.0305052621702</v>
      </c>
      <c r="D346" s="45">
        <f t="shared" si="10"/>
        <v>-570.3633245310948</v>
      </c>
      <c r="E346" s="45">
        <f t="shared" si="11"/>
        <v>3848.393829793265</v>
      </c>
      <c r="F346" s="30">
        <f t="shared" si="12"/>
        <v>250</v>
      </c>
      <c r="G346" s="37">
        <f t="shared" si="13"/>
        <v>-118171.05873601223</v>
      </c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5">
      <c r="A347" s="44">
        <f t="shared" si="7"/>
        <v>331</v>
      </c>
      <c r="B347" s="45">
        <f t="shared" si="8"/>
        <v>-118171.05873601223</v>
      </c>
      <c r="C347" s="45">
        <f t="shared" si="9"/>
        <v>3278.0305052621702</v>
      </c>
      <c r="D347" s="45">
        <f t="shared" si="10"/>
        <v>-590.85529368006121</v>
      </c>
      <c r="E347" s="45">
        <f t="shared" si="11"/>
        <v>3868.8857989422313</v>
      </c>
      <c r="F347" s="30">
        <f t="shared" si="12"/>
        <v>250</v>
      </c>
      <c r="G347" s="37">
        <f t="shared" si="13"/>
        <v>-122289.94453495445</v>
      </c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5">
      <c r="A348" s="44">
        <f t="shared" si="7"/>
        <v>332</v>
      </c>
      <c r="B348" s="45">
        <f t="shared" si="8"/>
        <v>-122289.94453495445</v>
      </c>
      <c r="C348" s="45">
        <f t="shared" si="9"/>
        <v>3278.0305052621702</v>
      </c>
      <c r="D348" s="45">
        <f t="shared" si="10"/>
        <v>-611.44972267477226</v>
      </c>
      <c r="E348" s="45">
        <f t="shared" si="11"/>
        <v>3889.4802279369424</v>
      </c>
      <c r="F348" s="30">
        <f t="shared" si="12"/>
        <v>250</v>
      </c>
      <c r="G348" s="37">
        <f t="shared" si="13"/>
        <v>-126429.4247628914</v>
      </c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5">
      <c r="A349" s="44">
        <f t="shared" si="7"/>
        <v>333</v>
      </c>
      <c r="B349" s="45">
        <f t="shared" si="8"/>
        <v>-126429.4247628914</v>
      </c>
      <c r="C349" s="45">
        <f t="shared" si="9"/>
        <v>3278.0305052621702</v>
      </c>
      <c r="D349" s="45">
        <f t="shared" si="10"/>
        <v>-632.14712381445702</v>
      </c>
      <c r="E349" s="45">
        <f t="shared" si="11"/>
        <v>3910.1776290766275</v>
      </c>
      <c r="F349" s="30">
        <f t="shared" si="12"/>
        <v>250</v>
      </c>
      <c r="G349" s="37">
        <f t="shared" si="13"/>
        <v>-130589.60239196803</v>
      </c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5">
      <c r="A350" s="44">
        <f t="shared" si="7"/>
        <v>334</v>
      </c>
      <c r="B350" s="45">
        <f t="shared" si="8"/>
        <v>-130589.60239196803</v>
      </c>
      <c r="C350" s="45">
        <f t="shared" si="9"/>
        <v>3278.0305052621702</v>
      </c>
      <c r="D350" s="45">
        <f t="shared" si="10"/>
        <v>-652.94801195984019</v>
      </c>
      <c r="E350" s="45">
        <f t="shared" si="11"/>
        <v>3930.9785172220104</v>
      </c>
      <c r="F350" s="30">
        <f t="shared" si="12"/>
        <v>250</v>
      </c>
      <c r="G350" s="37">
        <f t="shared" si="13"/>
        <v>-134770.58090919003</v>
      </c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5">
      <c r="A351" s="44">
        <f t="shared" si="7"/>
        <v>335</v>
      </c>
      <c r="B351" s="45">
        <f t="shared" si="8"/>
        <v>-134770.58090919003</v>
      </c>
      <c r="C351" s="45">
        <f t="shared" si="9"/>
        <v>3278.0305052621702</v>
      </c>
      <c r="D351" s="45">
        <f t="shared" si="10"/>
        <v>-673.8529045459502</v>
      </c>
      <c r="E351" s="45">
        <f t="shared" si="11"/>
        <v>3951.8834098081206</v>
      </c>
      <c r="F351" s="30">
        <f t="shared" si="12"/>
        <v>250</v>
      </c>
      <c r="G351" s="37">
        <f t="shared" si="13"/>
        <v>-138972.46431899816</v>
      </c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5">
      <c r="A352" s="44">
        <f t="shared" si="7"/>
        <v>336</v>
      </c>
      <c r="B352" s="45">
        <f t="shared" si="8"/>
        <v>-138972.46431899816</v>
      </c>
      <c r="C352" s="45">
        <f t="shared" si="9"/>
        <v>3278.0305052621702</v>
      </c>
      <c r="D352" s="45">
        <f t="shared" si="10"/>
        <v>-694.86232159499082</v>
      </c>
      <c r="E352" s="45">
        <f t="shared" si="11"/>
        <v>3972.8928268571608</v>
      </c>
      <c r="F352" s="30">
        <f t="shared" si="12"/>
        <v>250</v>
      </c>
      <c r="G352" s="37">
        <f t="shared" si="13"/>
        <v>-143195.35714585532</v>
      </c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5">
      <c r="A353" s="44">
        <f t="shared" si="7"/>
        <v>337</v>
      </c>
      <c r="B353" s="45">
        <f t="shared" si="8"/>
        <v>-143195.35714585532</v>
      </c>
      <c r="C353" s="45">
        <f t="shared" si="9"/>
        <v>3278.0305052621702</v>
      </c>
      <c r="D353" s="45">
        <f t="shared" si="10"/>
        <v>-715.97678572927657</v>
      </c>
      <c r="E353" s="45">
        <f t="shared" si="11"/>
        <v>3994.007290991447</v>
      </c>
      <c r="F353" s="30">
        <f t="shared" si="12"/>
        <v>250</v>
      </c>
      <c r="G353" s="37">
        <f t="shared" si="13"/>
        <v>-147439.36443684678</v>
      </c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5">
      <c r="A354" s="44">
        <f t="shared" si="7"/>
        <v>338</v>
      </c>
      <c r="B354" s="45">
        <f t="shared" si="8"/>
        <v>-147439.36443684678</v>
      </c>
      <c r="C354" s="45">
        <f t="shared" si="9"/>
        <v>3278.0305052621702</v>
      </c>
      <c r="D354" s="45">
        <f t="shared" si="10"/>
        <v>-737.19682218423395</v>
      </c>
      <c r="E354" s="45">
        <f t="shared" si="11"/>
        <v>4015.2273274464042</v>
      </c>
      <c r="F354" s="30">
        <f t="shared" si="12"/>
        <v>250</v>
      </c>
      <c r="G354" s="37">
        <f t="shared" si="13"/>
        <v>-151704.59176429317</v>
      </c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5">
      <c r="A355" s="44">
        <f t="shared" si="7"/>
        <v>339</v>
      </c>
      <c r="B355" s="45">
        <f t="shared" si="8"/>
        <v>-151704.59176429317</v>
      </c>
      <c r="C355" s="45">
        <f t="shared" si="9"/>
        <v>3278.0305052621702</v>
      </c>
      <c r="D355" s="45">
        <f t="shared" si="10"/>
        <v>-758.52295882146586</v>
      </c>
      <c r="E355" s="45">
        <f t="shared" si="11"/>
        <v>4036.5534640836358</v>
      </c>
      <c r="F355" s="30">
        <f t="shared" si="12"/>
        <v>250</v>
      </c>
      <c r="G355" s="37">
        <f t="shared" si="13"/>
        <v>-155991.14522837682</v>
      </c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5">
      <c r="A356" s="44">
        <f t="shared" si="7"/>
        <v>340</v>
      </c>
      <c r="B356" s="45">
        <f t="shared" si="8"/>
        <v>-155991.14522837682</v>
      </c>
      <c r="C356" s="45">
        <f t="shared" si="9"/>
        <v>3278.0305052621702</v>
      </c>
      <c r="D356" s="45">
        <f t="shared" si="10"/>
        <v>-779.95572614188404</v>
      </c>
      <c r="E356" s="45">
        <f t="shared" si="11"/>
        <v>4057.9862314040543</v>
      </c>
      <c r="F356" s="30">
        <f t="shared" si="12"/>
        <v>250</v>
      </c>
      <c r="G356" s="37">
        <f t="shared" si="13"/>
        <v>-160299.13145978088</v>
      </c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5">
      <c r="A357" s="44">
        <f t="shared" si="7"/>
        <v>341</v>
      </c>
      <c r="B357" s="45">
        <f t="shared" si="8"/>
        <v>-160299.13145978088</v>
      </c>
      <c r="C357" s="45">
        <f t="shared" si="9"/>
        <v>3278.0305052621702</v>
      </c>
      <c r="D357" s="45">
        <f t="shared" si="10"/>
        <v>-801.49565729890446</v>
      </c>
      <c r="E357" s="45">
        <f t="shared" si="11"/>
        <v>4079.5261625610747</v>
      </c>
      <c r="F357" s="30">
        <f t="shared" si="12"/>
        <v>250</v>
      </c>
      <c r="G357" s="37">
        <f t="shared" si="13"/>
        <v>-164628.65762234197</v>
      </c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5">
      <c r="A358" s="44">
        <f t="shared" si="7"/>
        <v>342</v>
      </c>
      <c r="B358" s="45">
        <f t="shared" si="8"/>
        <v>-164628.65762234197</v>
      </c>
      <c r="C358" s="45">
        <f t="shared" si="9"/>
        <v>3278.0305052621702</v>
      </c>
      <c r="D358" s="45">
        <f t="shared" si="10"/>
        <v>-823.14328811170981</v>
      </c>
      <c r="E358" s="45">
        <f t="shared" si="11"/>
        <v>4101.1737933738805</v>
      </c>
      <c r="F358" s="30">
        <f t="shared" si="12"/>
        <v>250</v>
      </c>
      <c r="G358" s="37">
        <f t="shared" si="13"/>
        <v>-168979.83141571586</v>
      </c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5">
      <c r="A359" s="44">
        <f t="shared" si="7"/>
        <v>343</v>
      </c>
      <c r="B359" s="45">
        <f t="shared" si="8"/>
        <v>-168979.83141571586</v>
      </c>
      <c r="C359" s="45">
        <f t="shared" si="9"/>
        <v>3278.0305052621702</v>
      </c>
      <c r="D359" s="45">
        <f t="shared" si="10"/>
        <v>-844.89915707857926</v>
      </c>
      <c r="E359" s="45">
        <f t="shared" si="11"/>
        <v>4122.9296623407499</v>
      </c>
      <c r="F359" s="30">
        <f t="shared" si="12"/>
        <v>250</v>
      </c>
      <c r="G359" s="37">
        <f t="shared" si="13"/>
        <v>-173352.76107805662</v>
      </c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5">
      <c r="A360" s="44">
        <f t="shared" si="7"/>
        <v>344</v>
      </c>
      <c r="B360" s="45">
        <f t="shared" si="8"/>
        <v>-173352.76107805662</v>
      </c>
      <c r="C360" s="45">
        <f t="shared" si="9"/>
        <v>3278.0305052621702</v>
      </c>
      <c r="D360" s="45">
        <f t="shared" si="10"/>
        <v>-866.7638053902831</v>
      </c>
      <c r="E360" s="45">
        <f t="shared" si="11"/>
        <v>4144.7943106524535</v>
      </c>
      <c r="F360" s="30">
        <f t="shared" si="12"/>
        <v>250</v>
      </c>
      <c r="G360" s="37">
        <f t="shared" si="13"/>
        <v>-177747.55538870906</v>
      </c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5">
      <c r="A361" s="44">
        <f t="shared" si="7"/>
        <v>345</v>
      </c>
      <c r="B361" s="45">
        <f t="shared" si="8"/>
        <v>-177747.55538870906</v>
      </c>
      <c r="C361" s="45">
        <f t="shared" si="9"/>
        <v>3278.0305052621702</v>
      </c>
      <c r="D361" s="45">
        <f t="shared" si="10"/>
        <v>-888.73777694354533</v>
      </c>
      <c r="E361" s="45">
        <f t="shared" si="11"/>
        <v>4166.7682822057159</v>
      </c>
      <c r="F361" s="30">
        <f t="shared" si="12"/>
        <v>250</v>
      </c>
      <c r="G361" s="37">
        <f t="shared" si="13"/>
        <v>-182164.32367091477</v>
      </c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5">
      <c r="A362" s="44">
        <f t="shared" si="7"/>
        <v>346</v>
      </c>
      <c r="B362" s="45">
        <f t="shared" si="8"/>
        <v>-182164.32367091477</v>
      </c>
      <c r="C362" s="45">
        <f t="shared" si="9"/>
        <v>3278.0305052621702</v>
      </c>
      <c r="D362" s="45">
        <f t="shared" si="10"/>
        <v>-910.82161835457384</v>
      </c>
      <c r="E362" s="45">
        <f t="shared" si="11"/>
        <v>4188.8521236167444</v>
      </c>
      <c r="F362" s="30">
        <f t="shared" si="12"/>
        <v>250</v>
      </c>
      <c r="G362" s="37">
        <f t="shared" si="13"/>
        <v>-186603.17579453153</v>
      </c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5">
      <c r="A363" s="44">
        <f t="shared" si="7"/>
        <v>347</v>
      </c>
      <c r="B363" s="45">
        <f t="shared" si="8"/>
        <v>-186603.17579453153</v>
      </c>
      <c r="C363" s="45">
        <f t="shared" si="9"/>
        <v>3278.0305052621702</v>
      </c>
      <c r="D363" s="45">
        <f t="shared" si="10"/>
        <v>-933.01587897265767</v>
      </c>
      <c r="E363" s="45">
        <f t="shared" si="11"/>
        <v>4211.0463842348281</v>
      </c>
      <c r="F363" s="30">
        <f t="shared" si="12"/>
        <v>250</v>
      </c>
      <c r="G363" s="37">
        <f t="shared" si="13"/>
        <v>-191064.22217876636</v>
      </c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5">
      <c r="A364" s="44">
        <f t="shared" si="7"/>
        <v>348</v>
      </c>
      <c r="B364" s="45">
        <f t="shared" si="8"/>
        <v>-191064.22217876636</v>
      </c>
      <c r="C364" s="45">
        <f t="shared" si="9"/>
        <v>3278.0305052621702</v>
      </c>
      <c r="D364" s="45">
        <f t="shared" si="10"/>
        <v>-955.32111089383181</v>
      </c>
      <c r="E364" s="45">
        <f t="shared" si="11"/>
        <v>4233.3516161560019</v>
      </c>
      <c r="F364" s="30">
        <f t="shared" si="12"/>
        <v>250</v>
      </c>
      <c r="G364" s="37">
        <f t="shared" si="13"/>
        <v>-195547.57379492235</v>
      </c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5">
      <c r="A365" s="44">
        <f t="shared" si="7"/>
        <v>349</v>
      </c>
      <c r="B365" s="45">
        <f t="shared" si="8"/>
        <v>-195547.57379492235</v>
      </c>
      <c r="C365" s="45">
        <f t="shared" si="9"/>
        <v>3278.0305052621702</v>
      </c>
      <c r="D365" s="45">
        <f t="shared" si="10"/>
        <v>-977.73786897461184</v>
      </c>
      <c r="E365" s="45">
        <f t="shared" si="11"/>
        <v>4255.7683742367817</v>
      </c>
      <c r="F365" s="30">
        <f t="shared" si="12"/>
        <v>250</v>
      </c>
      <c r="G365" s="37">
        <f t="shared" si="13"/>
        <v>-200053.34216915915</v>
      </c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5">
      <c r="A366" s="44">
        <f t="shared" si="7"/>
        <v>350</v>
      </c>
      <c r="B366" s="45">
        <f t="shared" si="8"/>
        <v>-200053.34216915915</v>
      </c>
      <c r="C366" s="45">
        <f t="shared" si="9"/>
        <v>3278.0305052621702</v>
      </c>
      <c r="D366" s="45">
        <f t="shared" si="10"/>
        <v>-1000.2667108457957</v>
      </c>
      <c r="E366" s="45">
        <f t="shared" si="11"/>
        <v>4278.2972161079661</v>
      </c>
      <c r="F366" s="30">
        <f t="shared" si="12"/>
        <v>250</v>
      </c>
      <c r="G366" s="37">
        <f t="shared" si="13"/>
        <v>-204581.6393852671</v>
      </c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5">
      <c r="A367" s="44">
        <f t="shared" si="7"/>
        <v>351</v>
      </c>
      <c r="B367" s="45">
        <f t="shared" si="8"/>
        <v>-204581.6393852671</v>
      </c>
      <c r="C367" s="45">
        <f t="shared" si="9"/>
        <v>3278.0305052621702</v>
      </c>
      <c r="D367" s="45">
        <f t="shared" si="10"/>
        <v>-1022.9081969263356</v>
      </c>
      <c r="E367" s="45">
        <f t="shared" si="11"/>
        <v>4300.9387021885059</v>
      </c>
      <c r="F367" s="30">
        <f t="shared" si="12"/>
        <v>250</v>
      </c>
      <c r="G367" s="37">
        <f t="shared" si="13"/>
        <v>-209132.57808745562</v>
      </c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5">
      <c r="A368" s="44">
        <f t="shared" si="7"/>
        <v>352</v>
      </c>
      <c r="B368" s="45">
        <f t="shared" si="8"/>
        <v>-209132.57808745562</v>
      </c>
      <c r="C368" s="45">
        <f t="shared" si="9"/>
        <v>3278.0305052621702</v>
      </c>
      <c r="D368" s="45">
        <f t="shared" si="10"/>
        <v>-1045.6628904372781</v>
      </c>
      <c r="E368" s="45">
        <f t="shared" si="11"/>
        <v>4323.693395699448</v>
      </c>
      <c r="F368" s="30">
        <f t="shared" si="12"/>
        <v>250</v>
      </c>
      <c r="G368" s="37">
        <f t="shared" si="13"/>
        <v>-213706.27148315508</v>
      </c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5">
      <c r="A369" s="44">
        <f t="shared" si="7"/>
        <v>353</v>
      </c>
      <c r="B369" s="45">
        <f t="shared" si="8"/>
        <v>-213706.27148315508</v>
      </c>
      <c r="C369" s="45">
        <f t="shared" si="9"/>
        <v>3278.0305052621702</v>
      </c>
      <c r="D369" s="45">
        <f t="shared" si="10"/>
        <v>-1068.5313574157753</v>
      </c>
      <c r="E369" s="45">
        <f t="shared" si="11"/>
        <v>4346.5618626779451</v>
      </c>
      <c r="F369" s="30">
        <f t="shared" si="12"/>
        <v>250</v>
      </c>
      <c r="G369" s="37">
        <f t="shared" si="13"/>
        <v>-218302.83334583303</v>
      </c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5">
      <c r="A370" s="44">
        <f t="shared" si="7"/>
        <v>354</v>
      </c>
      <c r="B370" s="45">
        <f t="shared" si="8"/>
        <v>-218302.83334583303</v>
      </c>
      <c r="C370" s="45">
        <f t="shared" si="9"/>
        <v>3278.0305052621702</v>
      </c>
      <c r="D370" s="45">
        <f t="shared" si="10"/>
        <v>-1091.5141667291653</v>
      </c>
      <c r="E370" s="45">
        <f t="shared" si="11"/>
        <v>4369.5446719913352</v>
      </c>
      <c r="F370" s="30">
        <f t="shared" si="12"/>
        <v>250</v>
      </c>
      <c r="G370" s="37">
        <f t="shared" si="13"/>
        <v>-222922.37801782438</v>
      </c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5">
      <c r="A371" s="44">
        <f t="shared" si="7"/>
        <v>355</v>
      </c>
      <c r="B371" s="45">
        <f t="shared" si="8"/>
        <v>-222922.37801782438</v>
      </c>
      <c r="C371" s="45">
        <f t="shared" si="9"/>
        <v>3278.0305052621702</v>
      </c>
      <c r="D371" s="45">
        <f t="shared" si="10"/>
        <v>-1114.611890089122</v>
      </c>
      <c r="E371" s="45">
        <f t="shared" si="11"/>
        <v>4392.6423953512922</v>
      </c>
      <c r="F371" s="30">
        <f t="shared" si="12"/>
        <v>250</v>
      </c>
      <c r="G371" s="37">
        <f t="shared" si="13"/>
        <v>-227565.02041317566</v>
      </c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5">
      <c r="A372" s="44">
        <f t="shared" si="7"/>
        <v>356</v>
      </c>
      <c r="B372" s="45">
        <f t="shared" si="8"/>
        <v>-227565.02041317566</v>
      </c>
      <c r="C372" s="45">
        <f t="shared" si="9"/>
        <v>3278.0305052621702</v>
      </c>
      <c r="D372" s="45">
        <f t="shared" si="10"/>
        <v>-1137.8251020658784</v>
      </c>
      <c r="E372" s="45">
        <f t="shared" si="11"/>
        <v>4415.8556073280488</v>
      </c>
      <c r="F372" s="30">
        <f t="shared" si="12"/>
        <v>250</v>
      </c>
      <c r="G372" s="37">
        <f t="shared" si="13"/>
        <v>-232230.8760205037</v>
      </c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5">
      <c r="A373" s="44">
        <f t="shared" si="7"/>
        <v>357</v>
      </c>
      <c r="B373" s="45">
        <f t="shared" si="8"/>
        <v>-232230.8760205037</v>
      </c>
      <c r="C373" s="45">
        <f t="shared" si="9"/>
        <v>3278.0305052621702</v>
      </c>
      <c r="D373" s="45">
        <f t="shared" si="10"/>
        <v>-1161.1543801025184</v>
      </c>
      <c r="E373" s="45">
        <f t="shared" si="11"/>
        <v>4439.1848853646889</v>
      </c>
      <c r="F373" s="30">
        <f t="shared" si="12"/>
        <v>250</v>
      </c>
      <c r="G373" s="37">
        <f t="shared" si="13"/>
        <v>-236920.06090586839</v>
      </c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5">
      <c r="A374" s="44">
        <f t="shared" si="7"/>
        <v>358</v>
      </c>
      <c r="B374" s="45">
        <f t="shared" si="8"/>
        <v>-236920.06090586839</v>
      </c>
      <c r="C374" s="45">
        <f t="shared" si="9"/>
        <v>3278.0305052621702</v>
      </c>
      <c r="D374" s="45">
        <f t="shared" si="10"/>
        <v>-1184.6003045293419</v>
      </c>
      <c r="E374" s="45">
        <f t="shared" si="11"/>
        <v>4462.6308097915116</v>
      </c>
      <c r="F374" s="30">
        <f t="shared" si="12"/>
        <v>250</v>
      </c>
      <c r="G374" s="37">
        <f t="shared" si="13"/>
        <v>-241632.69171565989</v>
      </c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5">
      <c r="A375" s="44">
        <f t="shared" si="7"/>
        <v>359</v>
      </c>
      <c r="B375" s="45">
        <f t="shared" si="8"/>
        <v>-241632.69171565989</v>
      </c>
      <c r="C375" s="45">
        <f t="shared" si="9"/>
        <v>3278.0305052621702</v>
      </c>
      <c r="D375" s="45">
        <f t="shared" si="10"/>
        <v>-1208.1634585782995</v>
      </c>
      <c r="E375" s="45">
        <f t="shared" si="11"/>
        <v>4486.1939638404692</v>
      </c>
      <c r="F375" s="30">
        <f t="shared" si="12"/>
        <v>250</v>
      </c>
      <c r="G375" s="37">
        <f t="shared" si="13"/>
        <v>-246368.88567950035</v>
      </c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5">
      <c r="A376" s="50">
        <f t="shared" si="7"/>
        <v>360</v>
      </c>
      <c r="B376" s="51">
        <f t="shared" si="8"/>
        <v>-246368.88567950035</v>
      </c>
      <c r="C376" s="51">
        <f t="shared" si="9"/>
        <v>3278.0305052621702</v>
      </c>
      <c r="D376" s="51">
        <f t="shared" si="10"/>
        <v>-1231.8444283975018</v>
      </c>
      <c r="E376" s="51">
        <f t="shared" si="11"/>
        <v>4509.874933659672</v>
      </c>
      <c r="F376" s="52">
        <f t="shared" si="12"/>
        <v>250</v>
      </c>
      <c r="G376" s="53">
        <f t="shared" si="13"/>
        <v>-251128.76061316003</v>
      </c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5">
      <c r="A377" s="24"/>
      <c r="B377" s="54"/>
      <c r="C377" s="54"/>
      <c r="D377" s="54"/>
      <c r="E377" s="54"/>
      <c r="F377" s="55"/>
      <c r="G377" s="5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5">
      <c r="A378" s="24"/>
      <c r="B378" s="54"/>
      <c r="C378" s="54"/>
      <c r="D378" s="54"/>
      <c r="E378" s="54"/>
      <c r="F378" s="55"/>
      <c r="G378" s="5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5">
      <c r="A379" s="24"/>
      <c r="B379" s="54"/>
      <c r="C379" s="54"/>
      <c r="D379" s="54"/>
      <c r="E379" s="54"/>
      <c r="F379" s="55"/>
      <c r="G379" s="5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5">
      <c r="A380" s="24"/>
      <c r="B380" s="54"/>
      <c r="C380" s="54"/>
      <c r="D380" s="54"/>
      <c r="E380" s="54"/>
      <c r="F380" s="55"/>
      <c r="G380" s="5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5">
      <c r="A381" s="24"/>
      <c r="B381" s="54"/>
      <c r="C381" s="54"/>
      <c r="D381" s="54"/>
      <c r="E381" s="54"/>
      <c r="F381" s="55"/>
      <c r="G381" s="5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6">
    <mergeCell ref="A16:F16"/>
    <mergeCell ref="A7:B7"/>
    <mergeCell ref="A8:B8"/>
    <mergeCell ref="A9:B9"/>
    <mergeCell ref="A10:B10"/>
    <mergeCell ref="A12:B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4.42578125" defaultRowHeight="15" customHeight="1" x14ac:dyDescent="0.25"/>
  <cols>
    <col min="1" max="1" width="32.7109375" customWidth="1"/>
    <col min="2" max="2" width="11.42578125" customWidth="1"/>
    <col min="3" max="3" width="120.140625" customWidth="1"/>
    <col min="4" max="4" width="71.140625" customWidth="1"/>
  </cols>
  <sheetData>
    <row r="1" spans="1:27" x14ac:dyDescent="0.25">
      <c r="A1" s="56" t="s">
        <v>113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x14ac:dyDescent="0.25">
      <c r="A2" s="57" t="s">
        <v>114</v>
      </c>
      <c r="B2" s="57" t="s">
        <v>115</v>
      </c>
      <c r="C2" s="57" t="s">
        <v>116</v>
      </c>
      <c r="D2" s="57" t="s">
        <v>117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x14ac:dyDescent="0.25">
      <c r="A3" s="56" t="s">
        <v>118</v>
      </c>
      <c r="B3" s="56" t="s">
        <v>119</v>
      </c>
      <c r="C3" s="58" t="s">
        <v>120</v>
      </c>
      <c r="D3" s="58" t="s">
        <v>121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x14ac:dyDescent="0.25">
      <c r="A4" s="56" t="s">
        <v>122</v>
      </c>
      <c r="B4" s="56" t="s">
        <v>119</v>
      </c>
      <c r="C4" s="58" t="s">
        <v>123</v>
      </c>
      <c r="D4" s="58" t="s">
        <v>124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x14ac:dyDescent="0.25">
      <c r="A5" s="56" t="s">
        <v>125</v>
      </c>
      <c r="B5" s="56" t="s">
        <v>119</v>
      </c>
      <c r="C5" s="58" t="s">
        <v>126</v>
      </c>
      <c r="D5" s="58" t="s">
        <v>127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x14ac:dyDescent="0.25">
      <c r="A6" s="56" t="s">
        <v>128</v>
      </c>
      <c r="B6" s="56" t="s">
        <v>119</v>
      </c>
      <c r="C6" s="58" t="s">
        <v>129</v>
      </c>
      <c r="D6" s="58" t="s">
        <v>130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 x14ac:dyDescent="0.25">
      <c r="A7" s="56" t="s">
        <v>131</v>
      </c>
      <c r="B7" s="56" t="s">
        <v>119</v>
      </c>
      <c r="C7" s="58" t="s">
        <v>132</v>
      </c>
      <c r="D7" s="58" t="s">
        <v>133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x14ac:dyDescent="0.25">
      <c r="A8" s="56" t="s">
        <v>134</v>
      </c>
      <c r="B8" s="56" t="s">
        <v>135</v>
      </c>
      <c r="C8" s="58" t="s">
        <v>136</v>
      </c>
      <c r="D8" s="58" t="s">
        <v>137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 x14ac:dyDescent="0.25">
      <c r="A9" s="56" t="s">
        <v>138</v>
      </c>
      <c r="B9" s="56" t="s">
        <v>139</v>
      </c>
      <c r="C9" s="58" t="s">
        <v>140</v>
      </c>
      <c r="D9" s="58" t="s">
        <v>141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 x14ac:dyDescent="0.25">
      <c r="A10" s="56" t="s">
        <v>142</v>
      </c>
      <c r="B10" s="56" t="s">
        <v>139</v>
      </c>
      <c r="C10" s="58" t="s">
        <v>143</v>
      </c>
      <c r="D10" s="58" t="s">
        <v>144</v>
      </c>
      <c r="E10" s="56" t="s">
        <v>145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 x14ac:dyDescent="0.25">
      <c r="A11" s="56" t="s">
        <v>146</v>
      </c>
      <c r="B11" s="56" t="s">
        <v>139</v>
      </c>
      <c r="C11" s="58" t="s">
        <v>147</v>
      </c>
      <c r="D11" s="58" t="s">
        <v>148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x14ac:dyDescent="0.25">
      <c r="A12" s="56" t="s">
        <v>149</v>
      </c>
      <c r="B12" s="56" t="s">
        <v>135</v>
      </c>
      <c r="C12" s="58" t="s">
        <v>150</v>
      </c>
      <c r="D12" s="58" t="s">
        <v>151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x14ac:dyDescent="0.25">
      <c r="A13" s="56" t="s">
        <v>152</v>
      </c>
      <c r="B13" s="56" t="s">
        <v>135</v>
      </c>
      <c r="C13" s="58" t="s">
        <v>153</v>
      </c>
      <c r="D13" s="58" t="s">
        <v>154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x14ac:dyDescent="0.25">
      <c r="A14" s="56" t="s">
        <v>155</v>
      </c>
      <c r="B14" s="56" t="s">
        <v>135</v>
      </c>
      <c r="C14" s="58" t="s">
        <v>156</v>
      </c>
      <c r="D14" s="58" t="s">
        <v>157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 x14ac:dyDescent="0.25">
      <c r="A15" s="56" t="s">
        <v>158</v>
      </c>
      <c r="B15" s="56" t="s">
        <v>135</v>
      </c>
      <c r="C15" s="58" t="s">
        <v>159</v>
      </c>
      <c r="D15" s="58" t="s">
        <v>160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x14ac:dyDescent="0.25">
      <c r="A16" s="56" t="s">
        <v>161</v>
      </c>
      <c r="B16" s="56" t="s">
        <v>135</v>
      </c>
      <c r="C16" s="58" t="s">
        <v>162</v>
      </c>
      <c r="D16" s="58" t="s">
        <v>163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 x14ac:dyDescent="0.25">
      <c r="A17" s="56" t="s">
        <v>164</v>
      </c>
      <c r="B17" s="56" t="s">
        <v>139</v>
      </c>
      <c r="C17" s="58" t="s">
        <v>165</v>
      </c>
      <c r="D17" s="58" t="s">
        <v>166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x14ac:dyDescent="0.25">
      <c r="A18" s="56" t="s">
        <v>167</v>
      </c>
      <c r="B18" s="56" t="s">
        <v>119</v>
      </c>
      <c r="C18" s="58" t="s">
        <v>168</v>
      </c>
      <c r="D18" s="58" t="s">
        <v>169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x14ac:dyDescent="0.2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1:27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1:27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1:27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1:27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1:27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1:27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1:27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1:27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1:27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1:27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1:27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1:27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1:27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1:27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1:27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1:27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1:27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1:27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1:27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1:27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1:27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1:27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1:27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1:27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1:27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1:27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1:27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1:27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1:27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1:27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1:27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1:27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1:27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1:27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1:27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1:27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1:27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1:27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1:27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1:27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1:27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1:27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1:27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1:27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1:27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1:27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1:27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1:27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1:27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1:27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1:27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1:27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1:27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1:27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1:27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1:27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1:27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1:27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1:27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1:27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1:27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1:27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1:27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1:27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1:27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1:27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1:27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1:27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1:27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1:27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1:27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1:27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1:27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1:27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1:27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1:27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1:27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1:27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1:27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1:27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1:27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1:27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1:27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1:27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1:27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1:27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1:27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1:27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1:27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1:27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1:27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1:27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1:27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1:27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1:27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1:27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1:27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1:27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1:27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1:27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1:27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1:27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1:27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1:27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1:27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1:27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1:27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1:27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1:27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1:27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1:27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1:27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1:27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1:27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1:27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1:27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1:27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1:27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1:27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1:27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1:27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1:27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1:27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1:27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1:27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1:27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1:27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1:27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1:27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1:27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1:27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1:27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1:27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1:27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1:27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1:27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1:27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1:27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1:27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1:27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1:27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1:27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1:27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1:27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1:27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1:27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1:27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1:27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1:27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1:27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1:27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1:27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1:27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1:27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1:27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1:27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1:27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1:27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1:27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1:27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1:27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1:27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1:27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1:27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1:27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1:27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1:27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1:27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1:27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1:27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1:27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1:27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1:27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1:27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1:27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1:27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1:27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1:27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1:27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1:27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1:27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1:27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1:27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1:27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1:27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1:27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1:27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1:27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1:27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1:27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1:27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1:27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1:27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1:27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1:27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1:27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1:27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1:27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1:27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1:27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1:27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1:27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1:27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1:27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1:27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1:27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1:27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1:27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1:27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1:27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1:27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1:27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1:27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1:27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1:27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1:27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1:27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1:27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1:27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1:27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1:27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1:27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1:27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1:27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1:27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1:27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1:27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1:27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1:27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1:27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1:27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1:27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1:27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1:27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1:27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1:27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1:27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1:27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1:27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1:27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1:27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1:27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1:27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1:27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1:27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1:27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1:27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1:27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1:27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1:27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1:27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1:27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1:27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1:27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1:27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1:27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1:27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1:27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1:27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1:27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1:27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1:27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1:27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1:27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1:27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1:27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1:27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1:27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1:27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1:27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1:27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1:27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1:27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1:27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1:27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1:27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1:27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1:27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1:27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1:27" x14ac:dyDescent="0.25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1:27" x14ac:dyDescent="0.25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1:27" x14ac:dyDescent="0.25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1:27" x14ac:dyDescent="0.25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1:27" x14ac:dyDescent="0.25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1:27" x14ac:dyDescent="0.25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1:27" x14ac:dyDescent="0.25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1:27" x14ac:dyDescent="0.25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1:27" x14ac:dyDescent="0.25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1:27" x14ac:dyDescent="0.2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1:27" x14ac:dyDescent="0.25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1:27" x14ac:dyDescent="0.25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1:27" x14ac:dyDescent="0.25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1:27" x14ac:dyDescent="0.25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1:27" x14ac:dyDescent="0.25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1:27" x14ac:dyDescent="0.25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1:27" x14ac:dyDescent="0.25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1:27" x14ac:dyDescent="0.25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1:27" x14ac:dyDescent="0.25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1:27" x14ac:dyDescent="0.2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1:27" x14ac:dyDescent="0.25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1:27" x14ac:dyDescent="0.25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1:27" x14ac:dyDescent="0.25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1:27" x14ac:dyDescent="0.25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1:27" x14ac:dyDescent="0.25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1:27" x14ac:dyDescent="0.25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1:27" x14ac:dyDescent="0.25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1:27" x14ac:dyDescent="0.25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1:27" x14ac:dyDescent="0.25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1:27" x14ac:dyDescent="0.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1:27" x14ac:dyDescent="0.25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1:27" x14ac:dyDescent="0.25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1:27" x14ac:dyDescent="0.25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1:27" x14ac:dyDescent="0.25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1:27" x14ac:dyDescent="0.25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1:27" x14ac:dyDescent="0.25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1:27" x14ac:dyDescent="0.25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1:27" x14ac:dyDescent="0.25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1:27" x14ac:dyDescent="0.25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1:27" x14ac:dyDescent="0.2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1:27" x14ac:dyDescent="0.25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1:27" x14ac:dyDescent="0.25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1:27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1:27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1:27" x14ac:dyDescent="0.25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1:27" x14ac:dyDescent="0.25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1:27" x14ac:dyDescent="0.25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1:27" x14ac:dyDescent="0.25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1:27" x14ac:dyDescent="0.25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1:27" x14ac:dyDescent="0.2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1:27" x14ac:dyDescent="0.25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1:27" x14ac:dyDescent="0.25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1:27" x14ac:dyDescent="0.25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1:27" x14ac:dyDescent="0.25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1:27" x14ac:dyDescent="0.25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1:27" x14ac:dyDescent="0.25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1:27" x14ac:dyDescent="0.25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1:27" x14ac:dyDescent="0.25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1:27" x14ac:dyDescent="0.25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1:27" x14ac:dyDescent="0.2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1:27" x14ac:dyDescent="0.25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1:27" x14ac:dyDescent="0.25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1:27" x14ac:dyDescent="0.25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1:27" x14ac:dyDescent="0.25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1:27" x14ac:dyDescent="0.25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1:27" x14ac:dyDescent="0.25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1:27" x14ac:dyDescent="0.25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1:27" x14ac:dyDescent="0.25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1:27" x14ac:dyDescent="0.25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1:27" x14ac:dyDescent="0.2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1:27" x14ac:dyDescent="0.25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1:27" x14ac:dyDescent="0.25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1:27" x14ac:dyDescent="0.25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1:27" x14ac:dyDescent="0.25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1:27" x14ac:dyDescent="0.25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1:27" x14ac:dyDescent="0.25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1:27" x14ac:dyDescent="0.25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1:27" x14ac:dyDescent="0.25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1:27" x14ac:dyDescent="0.25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1:27" x14ac:dyDescent="0.2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1:27" x14ac:dyDescent="0.25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1:27" x14ac:dyDescent="0.25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1:27" x14ac:dyDescent="0.25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1:27" x14ac:dyDescent="0.25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1:27" x14ac:dyDescent="0.25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1:27" x14ac:dyDescent="0.25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1:27" x14ac:dyDescent="0.25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1:27" x14ac:dyDescent="0.25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1:27" x14ac:dyDescent="0.25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1:27" x14ac:dyDescent="0.2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1:27" x14ac:dyDescent="0.25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1:27" x14ac:dyDescent="0.25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1:27" x14ac:dyDescent="0.25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1:27" x14ac:dyDescent="0.25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1:27" x14ac:dyDescent="0.25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1:27" x14ac:dyDescent="0.25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1:27" x14ac:dyDescent="0.25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1:27" x14ac:dyDescent="0.25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1:27" x14ac:dyDescent="0.25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1:27" x14ac:dyDescent="0.2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1:27" x14ac:dyDescent="0.25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1:27" x14ac:dyDescent="0.25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1:27" x14ac:dyDescent="0.25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1:27" x14ac:dyDescent="0.25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1:27" x14ac:dyDescent="0.25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1:27" x14ac:dyDescent="0.25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1:27" x14ac:dyDescent="0.25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1:27" x14ac:dyDescent="0.25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1:27" x14ac:dyDescent="0.25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1:27" x14ac:dyDescent="0.2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1:27" x14ac:dyDescent="0.25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1:27" x14ac:dyDescent="0.25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1:27" x14ac:dyDescent="0.25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1:27" x14ac:dyDescent="0.25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1:27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1:27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1:27" x14ac:dyDescent="0.25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1:27" x14ac:dyDescent="0.25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1:27" x14ac:dyDescent="0.25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1:27" x14ac:dyDescent="0.2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1:27" x14ac:dyDescent="0.25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1:27" x14ac:dyDescent="0.25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1:27" x14ac:dyDescent="0.25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1:27" x14ac:dyDescent="0.25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1:27" x14ac:dyDescent="0.25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1:27" x14ac:dyDescent="0.25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1:27" x14ac:dyDescent="0.25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1:27" x14ac:dyDescent="0.25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1:27" x14ac:dyDescent="0.25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1:27" x14ac:dyDescent="0.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1:27" x14ac:dyDescent="0.25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1:27" x14ac:dyDescent="0.25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1:27" x14ac:dyDescent="0.25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1:27" x14ac:dyDescent="0.25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1:27" x14ac:dyDescent="0.25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1:27" x14ac:dyDescent="0.25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1:27" x14ac:dyDescent="0.25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1:27" x14ac:dyDescent="0.25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1:27" x14ac:dyDescent="0.25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1:27" x14ac:dyDescent="0.2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1:27" x14ac:dyDescent="0.25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1:27" x14ac:dyDescent="0.25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1:27" x14ac:dyDescent="0.25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1:27" x14ac:dyDescent="0.25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1:27" x14ac:dyDescent="0.25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1:27" x14ac:dyDescent="0.25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1:27" x14ac:dyDescent="0.25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1:27" x14ac:dyDescent="0.25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1:27" x14ac:dyDescent="0.25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1:27" x14ac:dyDescent="0.2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1:27" x14ac:dyDescent="0.25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1:27" x14ac:dyDescent="0.25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1:27" x14ac:dyDescent="0.25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1:27" x14ac:dyDescent="0.25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1:27" x14ac:dyDescent="0.25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1:27" x14ac:dyDescent="0.25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1:27" x14ac:dyDescent="0.25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1:27" x14ac:dyDescent="0.25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1:27" x14ac:dyDescent="0.25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1:27" x14ac:dyDescent="0.2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1:27" x14ac:dyDescent="0.25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1:27" x14ac:dyDescent="0.25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1:27" x14ac:dyDescent="0.25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1:27" x14ac:dyDescent="0.25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1:27" x14ac:dyDescent="0.25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1:27" x14ac:dyDescent="0.25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1:27" x14ac:dyDescent="0.25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1:27" x14ac:dyDescent="0.25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1:27" x14ac:dyDescent="0.25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1:27" x14ac:dyDescent="0.2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1:27" x14ac:dyDescent="0.25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1:27" x14ac:dyDescent="0.25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1:27" x14ac:dyDescent="0.25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1:27" x14ac:dyDescent="0.25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1:27" x14ac:dyDescent="0.25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1:27" x14ac:dyDescent="0.25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1:27" x14ac:dyDescent="0.25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1:27" x14ac:dyDescent="0.25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1:27" x14ac:dyDescent="0.25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1:27" x14ac:dyDescent="0.2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1:27" x14ac:dyDescent="0.25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1:27" x14ac:dyDescent="0.25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1:27" x14ac:dyDescent="0.25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1:27" x14ac:dyDescent="0.25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1:27" x14ac:dyDescent="0.25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1:27" x14ac:dyDescent="0.25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1:27" x14ac:dyDescent="0.25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1:27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1:27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1:27" x14ac:dyDescent="0.2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1:27" x14ac:dyDescent="0.25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1:27" x14ac:dyDescent="0.25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1:27" x14ac:dyDescent="0.25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1:27" x14ac:dyDescent="0.25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1:27" x14ac:dyDescent="0.25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1:27" x14ac:dyDescent="0.25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1:27" x14ac:dyDescent="0.25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1:27" x14ac:dyDescent="0.25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1:27" x14ac:dyDescent="0.25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1:27" x14ac:dyDescent="0.2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1:27" x14ac:dyDescent="0.25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1:27" x14ac:dyDescent="0.25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1:27" x14ac:dyDescent="0.25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1:27" x14ac:dyDescent="0.25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1:27" x14ac:dyDescent="0.25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1:27" x14ac:dyDescent="0.25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1:27" x14ac:dyDescent="0.25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1:27" x14ac:dyDescent="0.25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1:27" x14ac:dyDescent="0.25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1:27" x14ac:dyDescent="0.2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1:27" x14ac:dyDescent="0.25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1:27" x14ac:dyDescent="0.25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1:27" x14ac:dyDescent="0.25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1:27" x14ac:dyDescent="0.25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1:27" x14ac:dyDescent="0.25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1:27" x14ac:dyDescent="0.25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1:27" x14ac:dyDescent="0.25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1:27" x14ac:dyDescent="0.25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1:27" x14ac:dyDescent="0.25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1:27" x14ac:dyDescent="0.2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1:27" x14ac:dyDescent="0.25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1:27" x14ac:dyDescent="0.25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1:27" x14ac:dyDescent="0.25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1:27" x14ac:dyDescent="0.25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1:27" x14ac:dyDescent="0.25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1:27" x14ac:dyDescent="0.25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1:27" x14ac:dyDescent="0.25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1:27" x14ac:dyDescent="0.25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1:27" x14ac:dyDescent="0.25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1:27" x14ac:dyDescent="0.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1:27" x14ac:dyDescent="0.25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1:27" x14ac:dyDescent="0.25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1:27" x14ac:dyDescent="0.25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1:27" x14ac:dyDescent="0.25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1:27" x14ac:dyDescent="0.25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1:27" x14ac:dyDescent="0.25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1:27" x14ac:dyDescent="0.25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1:27" x14ac:dyDescent="0.25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1:27" x14ac:dyDescent="0.25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1:27" x14ac:dyDescent="0.2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1:27" x14ac:dyDescent="0.25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1:27" x14ac:dyDescent="0.25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1:27" x14ac:dyDescent="0.25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1:27" x14ac:dyDescent="0.25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1:27" x14ac:dyDescent="0.25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1:27" x14ac:dyDescent="0.25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1:27" x14ac:dyDescent="0.25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1:27" x14ac:dyDescent="0.25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1:27" x14ac:dyDescent="0.25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1:27" x14ac:dyDescent="0.2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1:27" x14ac:dyDescent="0.25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1:27" x14ac:dyDescent="0.25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1:27" x14ac:dyDescent="0.25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1:27" x14ac:dyDescent="0.25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1:27" x14ac:dyDescent="0.25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1:27" x14ac:dyDescent="0.25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1:27" x14ac:dyDescent="0.25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1:27" x14ac:dyDescent="0.25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1:27" x14ac:dyDescent="0.25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1:27" x14ac:dyDescent="0.2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1:27" x14ac:dyDescent="0.25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1:27" x14ac:dyDescent="0.25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1:27" x14ac:dyDescent="0.25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1:27" x14ac:dyDescent="0.25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1:27" x14ac:dyDescent="0.25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1:27" x14ac:dyDescent="0.25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1:27" x14ac:dyDescent="0.25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1:27" x14ac:dyDescent="0.25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1:27" x14ac:dyDescent="0.25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1:27" x14ac:dyDescent="0.2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1:27" x14ac:dyDescent="0.25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1:27" x14ac:dyDescent="0.25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1:27" x14ac:dyDescent="0.25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1:27" x14ac:dyDescent="0.25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1:27" x14ac:dyDescent="0.25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1:27" x14ac:dyDescent="0.25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1:27" x14ac:dyDescent="0.25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1:27" x14ac:dyDescent="0.25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1:27" x14ac:dyDescent="0.25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1:27" x14ac:dyDescent="0.2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1:27" x14ac:dyDescent="0.25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1:27" x14ac:dyDescent="0.25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1:27" x14ac:dyDescent="0.25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1:27" x14ac:dyDescent="0.25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1:27" x14ac:dyDescent="0.25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1:27" x14ac:dyDescent="0.25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1:27" x14ac:dyDescent="0.25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1:27" x14ac:dyDescent="0.25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1:27" x14ac:dyDescent="0.25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1:27" x14ac:dyDescent="0.2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1:27" x14ac:dyDescent="0.25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1:27" x14ac:dyDescent="0.25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1:27" x14ac:dyDescent="0.25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1:27" x14ac:dyDescent="0.25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1:27" x14ac:dyDescent="0.25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1:27" x14ac:dyDescent="0.25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1:27" x14ac:dyDescent="0.25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1:27" x14ac:dyDescent="0.25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1:27" x14ac:dyDescent="0.25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1:27" x14ac:dyDescent="0.2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1:27" x14ac:dyDescent="0.25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1:27" x14ac:dyDescent="0.25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1:27" x14ac:dyDescent="0.25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1:27" x14ac:dyDescent="0.25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1:27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1:27" x14ac:dyDescent="0.25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1:27" x14ac:dyDescent="0.25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1:27" x14ac:dyDescent="0.25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1:27" x14ac:dyDescent="0.25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1:27" x14ac:dyDescent="0.2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1:27" x14ac:dyDescent="0.25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1:27" x14ac:dyDescent="0.25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1:27" x14ac:dyDescent="0.25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1:27" x14ac:dyDescent="0.25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1:27" x14ac:dyDescent="0.25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1:27" x14ac:dyDescent="0.25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1:27" x14ac:dyDescent="0.25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1:27" x14ac:dyDescent="0.25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1:27" x14ac:dyDescent="0.25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1:27" x14ac:dyDescent="0.2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1:27" x14ac:dyDescent="0.25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1:27" x14ac:dyDescent="0.25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1:27" x14ac:dyDescent="0.25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1:27" x14ac:dyDescent="0.25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1:27" x14ac:dyDescent="0.25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1:27" x14ac:dyDescent="0.25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1:27" x14ac:dyDescent="0.25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1:27" x14ac:dyDescent="0.25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1:27" x14ac:dyDescent="0.25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1:27" x14ac:dyDescent="0.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1:27" x14ac:dyDescent="0.25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1:27" x14ac:dyDescent="0.25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1:27" x14ac:dyDescent="0.25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1:27" x14ac:dyDescent="0.25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1:27" x14ac:dyDescent="0.25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1:27" x14ac:dyDescent="0.25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1:27" x14ac:dyDescent="0.25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1:27" x14ac:dyDescent="0.25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spans="1:27" x14ac:dyDescent="0.25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spans="1:27" x14ac:dyDescent="0.2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spans="1:27" x14ac:dyDescent="0.25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spans="1:27" x14ac:dyDescent="0.25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spans="1:27" x14ac:dyDescent="0.25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spans="1:27" x14ac:dyDescent="0.25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spans="1:27" x14ac:dyDescent="0.25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spans="1:27" x14ac:dyDescent="0.25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spans="1:27" x14ac:dyDescent="0.25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spans="1:27" x14ac:dyDescent="0.25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spans="1:27" x14ac:dyDescent="0.25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spans="1:27" x14ac:dyDescent="0.2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spans="1:27" x14ac:dyDescent="0.25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spans="1:27" x14ac:dyDescent="0.25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spans="1:27" x14ac:dyDescent="0.25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spans="1:27" x14ac:dyDescent="0.25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spans="1:27" x14ac:dyDescent="0.25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spans="1:27" x14ac:dyDescent="0.25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spans="1:27" x14ac:dyDescent="0.25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spans="1:27" x14ac:dyDescent="0.25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spans="1:27" x14ac:dyDescent="0.25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spans="1:27" x14ac:dyDescent="0.2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spans="1:27" x14ac:dyDescent="0.25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spans="1:27" x14ac:dyDescent="0.25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spans="1:27" x14ac:dyDescent="0.25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spans="1:27" x14ac:dyDescent="0.25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spans="1:27" x14ac:dyDescent="0.25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spans="1:27" x14ac:dyDescent="0.25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spans="1:27" x14ac:dyDescent="0.25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spans="1:27" x14ac:dyDescent="0.25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spans="1:27" x14ac:dyDescent="0.25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spans="1:27" x14ac:dyDescent="0.2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spans="1:27" x14ac:dyDescent="0.25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spans="1:27" x14ac:dyDescent="0.25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spans="1:27" x14ac:dyDescent="0.25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spans="1:27" x14ac:dyDescent="0.25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spans="1:27" x14ac:dyDescent="0.25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spans="1:27" x14ac:dyDescent="0.25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spans="1:27" x14ac:dyDescent="0.25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spans="1:27" x14ac:dyDescent="0.25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spans="1:27" x14ac:dyDescent="0.25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spans="1:27" x14ac:dyDescent="0.2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spans="1:27" x14ac:dyDescent="0.25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spans="1:27" x14ac:dyDescent="0.25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spans="1:27" x14ac:dyDescent="0.25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spans="1:27" x14ac:dyDescent="0.25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spans="1:27" x14ac:dyDescent="0.25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spans="1:27" x14ac:dyDescent="0.25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spans="1:27" x14ac:dyDescent="0.25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spans="1:27" x14ac:dyDescent="0.25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spans="1:27" x14ac:dyDescent="0.25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spans="1:27" x14ac:dyDescent="0.2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spans="1:27" x14ac:dyDescent="0.25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spans="1:27" x14ac:dyDescent="0.25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spans="1:27" x14ac:dyDescent="0.25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spans="1:27" x14ac:dyDescent="0.25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spans="1:27" x14ac:dyDescent="0.25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spans="1:27" x14ac:dyDescent="0.25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spans="1:27" x14ac:dyDescent="0.25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spans="1:27" x14ac:dyDescent="0.25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spans="1:27" x14ac:dyDescent="0.25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spans="1:27" x14ac:dyDescent="0.2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spans="1:27" x14ac:dyDescent="0.25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spans="1:27" x14ac:dyDescent="0.25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spans="1:27" x14ac:dyDescent="0.25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spans="1:27" x14ac:dyDescent="0.25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spans="1:27" x14ac:dyDescent="0.25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spans="1:27" x14ac:dyDescent="0.25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spans="1:27" x14ac:dyDescent="0.25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spans="1:27" x14ac:dyDescent="0.25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spans="1:27" x14ac:dyDescent="0.25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spans="1:27" x14ac:dyDescent="0.2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spans="1:27" x14ac:dyDescent="0.25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spans="1:27" x14ac:dyDescent="0.25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spans="1:27" x14ac:dyDescent="0.25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spans="1:27" x14ac:dyDescent="0.25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spans="1:27" x14ac:dyDescent="0.25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spans="1:27" x14ac:dyDescent="0.25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spans="1:27" x14ac:dyDescent="0.25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spans="1:27" x14ac:dyDescent="0.25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spans="1:27" x14ac:dyDescent="0.25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spans="1:27" x14ac:dyDescent="0.2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spans="1:27" x14ac:dyDescent="0.25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spans="1:27" x14ac:dyDescent="0.25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spans="1:27" x14ac:dyDescent="0.25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spans="1:27" x14ac:dyDescent="0.25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spans="1:27" x14ac:dyDescent="0.25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spans="1:27" x14ac:dyDescent="0.25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spans="1:27" x14ac:dyDescent="0.25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spans="1:27" x14ac:dyDescent="0.25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spans="1:27" x14ac:dyDescent="0.25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1:27" x14ac:dyDescent="0.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1:27" x14ac:dyDescent="0.25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spans="1:27" x14ac:dyDescent="0.25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1:27" x14ac:dyDescent="0.25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1:27" x14ac:dyDescent="0.25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1:27" x14ac:dyDescent="0.25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1:27" x14ac:dyDescent="0.25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1:27" x14ac:dyDescent="0.25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1:27" x14ac:dyDescent="0.25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1:27" x14ac:dyDescent="0.25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1:27" x14ac:dyDescent="0.2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1:27" x14ac:dyDescent="0.25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1:27" x14ac:dyDescent="0.25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1:27" x14ac:dyDescent="0.25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1:27" x14ac:dyDescent="0.25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1:27" x14ac:dyDescent="0.25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1:27" x14ac:dyDescent="0.25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1:27" x14ac:dyDescent="0.25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1:27" x14ac:dyDescent="0.25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1:27" x14ac:dyDescent="0.25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1:27" x14ac:dyDescent="0.2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1:27" x14ac:dyDescent="0.25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1:27" x14ac:dyDescent="0.25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1:27" x14ac:dyDescent="0.25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1:27" x14ac:dyDescent="0.25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1:27" x14ac:dyDescent="0.25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1:27" x14ac:dyDescent="0.25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1:27" x14ac:dyDescent="0.25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1:27" x14ac:dyDescent="0.25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spans="1:27" x14ac:dyDescent="0.25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spans="1:27" x14ac:dyDescent="0.2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spans="1:27" x14ac:dyDescent="0.25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spans="1:27" x14ac:dyDescent="0.25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spans="1:27" x14ac:dyDescent="0.25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spans="1:27" x14ac:dyDescent="0.25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spans="1:27" x14ac:dyDescent="0.25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spans="1:27" x14ac:dyDescent="0.25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spans="1:27" x14ac:dyDescent="0.25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spans="1:27" x14ac:dyDescent="0.25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spans="1:27" x14ac:dyDescent="0.25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spans="1:27" x14ac:dyDescent="0.2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spans="1:27" x14ac:dyDescent="0.25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spans="1:27" x14ac:dyDescent="0.25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spans="1:27" x14ac:dyDescent="0.25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spans="1:27" x14ac:dyDescent="0.25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spans="1:27" x14ac:dyDescent="0.25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spans="1:27" x14ac:dyDescent="0.25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spans="1:27" x14ac:dyDescent="0.25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spans="1:27" x14ac:dyDescent="0.25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spans="1:27" x14ac:dyDescent="0.25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spans="1:27" x14ac:dyDescent="0.2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spans="1:27" x14ac:dyDescent="0.25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spans="1:27" x14ac:dyDescent="0.25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spans="1:27" x14ac:dyDescent="0.25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spans="1:27" x14ac:dyDescent="0.25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spans="1:27" x14ac:dyDescent="0.25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spans="1:27" x14ac:dyDescent="0.25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spans="1:27" x14ac:dyDescent="0.25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spans="1:27" x14ac:dyDescent="0.25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spans="1:27" x14ac:dyDescent="0.25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spans="1:27" x14ac:dyDescent="0.2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spans="1:27" x14ac:dyDescent="0.25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spans="1:27" x14ac:dyDescent="0.25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spans="1:27" x14ac:dyDescent="0.25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spans="1:27" x14ac:dyDescent="0.25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spans="1:27" x14ac:dyDescent="0.25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spans="1:27" x14ac:dyDescent="0.25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spans="1:27" x14ac:dyDescent="0.25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spans="1:27" x14ac:dyDescent="0.25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spans="1:27" x14ac:dyDescent="0.25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spans="1:27" x14ac:dyDescent="0.2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spans="1:27" x14ac:dyDescent="0.25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spans="1:27" x14ac:dyDescent="0.25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spans="1:27" x14ac:dyDescent="0.25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spans="1:27" x14ac:dyDescent="0.25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spans="1:27" x14ac:dyDescent="0.25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spans="1:27" x14ac:dyDescent="0.25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spans="1:27" x14ac:dyDescent="0.25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spans="1:27" x14ac:dyDescent="0.25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spans="1:27" x14ac:dyDescent="0.25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spans="1:27" x14ac:dyDescent="0.2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spans="1:27" x14ac:dyDescent="0.25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spans="1:27" x14ac:dyDescent="0.25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spans="1:27" x14ac:dyDescent="0.25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spans="1:27" x14ac:dyDescent="0.25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spans="1:27" x14ac:dyDescent="0.25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spans="1:27" x14ac:dyDescent="0.25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spans="1:27" x14ac:dyDescent="0.25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spans="1:27" x14ac:dyDescent="0.25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spans="1:27" x14ac:dyDescent="0.25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spans="1:27" x14ac:dyDescent="0.2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spans="1:27" x14ac:dyDescent="0.25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spans="1:27" x14ac:dyDescent="0.25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spans="1:27" x14ac:dyDescent="0.25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spans="1:27" x14ac:dyDescent="0.25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spans="1:27" x14ac:dyDescent="0.25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spans="1:27" x14ac:dyDescent="0.25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spans="1:27" x14ac:dyDescent="0.25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spans="1:27" x14ac:dyDescent="0.25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spans="1:27" x14ac:dyDescent="0.25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spans="1:27" x14ac:dyDescent="0.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spans="1:27" x14ac:dyDescent="0.25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spans="1:27" x14ac:dyDescent="0.25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spans="1:27" x14ac:dyDescent="0.25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spans="1:27" x14ac:dyDescent="0.25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spans="1:27" x14ac:dyDescent="0.25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spans="1:27" x14ac:dyDescent="0.25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spans="1:27" x14ac:dyDescent="0.25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spans="1:27" x14ac:dyDescent="0.25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spans="1:27" x14ac:dyDescent="0.25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spans="1:27" x14ac:dyDescent="0.2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spans="1:27" x14ac:dyDescent="0.25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spans="1:27" x14ac:dyDescent="0.25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spans="1:27" x14ac:dyDescent="0.25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spans="1:27" x14ac:dyDescent="0.25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 spans="1:27" x14ac:dyDescent="0.25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 spans="1:27" x14ac:dyDescent="0.25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 spans="1:27" x14ac:dyDescent="0.25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 spans="1:27" x14ac:dyDescent="0.25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 spans="1:27" x14ac:dyDescent="0.25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 spans="1:27" x14ac:dyDescent="0.2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 spans="1:27" x14ac:dyDescent="0.25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 spans="1:27" x14ac:dyDescent="0.25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 spans="1:27" x14ac:dyDescent="0.25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 spans="1:27" x14ac:dyDescent="0.25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 spans="1:27" x14ac:dyDescent="0.25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 spans="1:27" x14ac:dyDescent="0.25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 spans="1:27" x14ac:dyDescent="0.25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 spans="1:27" x14ac:dyDescent="0.25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 spans="1:27" x14ac:dyDescent="0.25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 spans="1:27" x14ac:dyDescent="0.2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 spans="1:27" x14ac:dyDescent="0.25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 spans="1:27" x14ac:dyDescent="0.25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 spans="1:27" x14ac:dyDescent="0.25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 spans="1:27" x14ac:dyDescent="0.25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 spans="1:27" x14ac:dyDescent="0.25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 spans="1:27" x14ac:dyDescent="0.25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 spans="1:27" x14ac:dyDescent="0.25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 spans="1:27" x14ac:dyDescent="0.25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 spans="1:27" x14ac:dyDescent="0.25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 spans="1:27" x14ac:dyDescent="0.2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 spans="1:27" x14ac:dyDescent="0.25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 spans="1:27" x14ac:dyDescent="0.25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 spans="1:27" x14ac:dyDescent="0.25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 spans="1:27" x14ac:dyDescent="0.25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 spans="1:27" x14ac:dyDescent="0.25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 spans="1:27" x14ac:dyDescent="0.25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 spans="1:27" x14ac:dyDescent="0.25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 spans="1:27" x14ac:dyDescent="0.25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 spans="1:27" x14ac:dyDescent="0.25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 spans="1:27" x14ac:dyDescent="0.2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 spans="1:27" x14ac:dyDescent="0.25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 spans="1:27" x14ac:dyDescent="0.25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 spans="1:27" x14ac:dyDescent="0.25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 spans="1:27" x14ac:dyDescent="0.25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 spans="1:27" x14ac:dyDescent="0.25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 spans="1:27" x14ac:dyDescent="0.25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 spans="1:27" x14ac:dyDescent="0.25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 spans="1:27" x14ac:dyDescent="0.25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 spans="1:27" x14ac:dyDescent="0.25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 spans="1:27" x14ac:dyDescent="0.2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 spans="1:27" x14ac:dyDescent="0.25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 spans="1:27" x14ac:dyDescent="0.25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 spans="1:27" x14ac:dyDescent="0.25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 spans="1:27" x14ac:dyDescent="0.25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 spans="1:27" x14ac:dyDescent="0.25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 spans="1:27" x14ac:dyDescent="0.25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 spans="1:27" x14ac:dyDescent="0.25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 spans="1:27" x14ac:dyDescent="0.25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 spans="1:27" x14ac:dyDescent="0.25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 spans="1:27" x14ac:dyDescent="0.2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 spans="1:27" x14ac:dyDescent="0.25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 spans="1:27" x14ac:dyDescent="0.25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 spans="1:27" x14ac:dyDescent="0.25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 spans="1:27" x14ac:dyDescent="0.25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 spans="1:27" x14ac:dyDescent="0.25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</sheetData>
  <hyperlinks>
    <hyperlink ref="C3" r:id="rId1" xr:uid="{00000000-0004-0000-0200-000000000000}"/>
    <hyperlink ref="D3" r:id="rId2" xr:uid="{00000000-0004-0000-0200-000001000000}"/>
    <hyperlink ref="C4" r:id="rId3" xr:uid="{00000000-0004-0000-0200-000002000000}"/>
    <hyperlink ref="D4" r:id="rId4" xr:uid="{00000000-0004-0000-0200-000003000000}"/>
    <hyperlink ref="C5" r:id="rId5" xr:uid="{00000000-0004-0000-0200-000004000000}"/>
    <hyperlink ref="D5" r:id="rId6" xr:uid="{00000000-0004-0000-0200-000005000000}"/>
    <hyperlink ref="C6" r:id="rId7" xr:uid="{00000000-0004-0000-0200-000006000000}"/>
    <hyperlink ref="D6" r:id="rId8" xr:uid="{00000000-0004-0000-0200-000007000000}"/>
    <hyperlink ref="C7" r:id="rId9" xr:uid="{00000000-0004-0000-0200-000008000000}"/>
    <hyperlink ref="D7" r:id="rId10" xr:uid="{00000000-0004-0000-0200-000009000000}"/>
    <hyperlink ref="C8" r:id="rId11" xr:uid="{00000000-0004-0000-0200-00000A000000}"/>
    <hyperlink ref="D8" r:id="rId12" xr:uid="{00000000-0004-0000-0200-00000B000000}"/>
    <hyperlink ref="C9" r:id="rId13" xr:uid="{00000000-0004-0000-0200-00000C000000}"/>
    <hyperlink ref="D9" r:id="rId14" xr:uid="{00000000-0004-0000-0200-00000D000000}"/>
    <hyperlink ref="C10" r:id="rId15" xr:uid="{00000000-0004-0000-0200-00000E000000}"/>
    <hyperlink ref="D10" r:id="rId16" xr:uid="{00000000-0004-0000-0200-00000F000000}"/>
    <hyperlink ref="C11" r:id="rId17" xr:uid="{00000000-0004-0000-0200-000010000000}"/>
    <hyperlink ref="D11" r:id="rId18" xr:uid="{00000000-0004-0000-0200-000011000000}"/>
    <hyperlink ref="C12" r:id="rId19" xr:uid="{00000000-0004-0000-0200-000012000000}"/>
    <hyperlink ref="D12" r:id="rId20" xr:uid="{00000000-0004-0000-0200-000013000000}"/>
    <hyperlink ref="C13" r:id="rId21" xr:uid="{00000000-0004-0000-0200-000014000000}"/>
    <hyperlink ref="D13" r:id="rId22" xr:uid="{00000000-0004-0000-0200-000015000000}"/>
    <hyperlink ref="C14" r:id="rId23" xr:uid="{00000000-0004-0000-0200-000016000000}"/>
    <hyperlink ref="D14" r:id="rId24" xr:uid="{00000000-0004-0000-0200-000017000000}"/>
    <hyperlink ref="C15" r:id="rId25" xr:uid="{00000000-0004-0000-0200-000018000000}"/>
    <hyperlink ref="D15" r:id="rId26" xr:uid="{00000000-0004-0000-0200-000019000000}"/>
    <hyperlink ref="C16" r:id="rId27" xr:uid="{00000000-0004-0000-0200-00001A000000}"/>
    <hyperlink ref="D16" r:id="rId28" xr:uid="{00000000-0004-0000-0200-00001B000000}"/>
    <hyperlink ref="C17" r:id="rId29" xr:uid="{00000000-0004-0000-0200-00001C000000}"/>
    <hyperlink ref="D17" r:id="rId30" xr:uid="{00000000-0004-0000-0200-00001D000000}"/>
    <hyperlink ref="C18" r:id="rId31" xr:uid="{00000000-0004-0000-0200-00001E000000}"/>
    <hyperlink ref="D18" r:id="rId32" xr:uid="{00000000-0004-0000-0200-00001F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"/>
  <sheetViews>
    <sheetView workbookViewId="0"/>
  </sheetViews>
  <sheetFormatPr defaultColWidth="14.42578125" defaultRowHeight="15" customHeight="1" x14ac:dyDescent="0.25"/>
  <cols>
    <col min="1" max="1" width="36.42578125" customWidth="1"/>
    <col min="2" max="2" width="6.7109375" customWidth="1"/>
    <col min="3" max="3" width="40.85546875" customWidth="1"/>
    <col min="4" max="4" width="94.85546875" customWidth="1"/>
  </cols>
  <sheetData>
    <row r="1" spans="1:4" x14ac:dyDescent="0.25">
      <c r="A1" s="59" t="s">
        <v>170</v>
      </c>
      <c r="B1" s="59" t="s">
        <v>171</v>
      </c>
      <c r="C1" s="59" t="s">
        <v>172</v>
      </c>
      <c r="D1" s="60" t="s">
        <v>173</v>
      </c>
    </row>
    <row r="2" spans="1:4" x14ac:dyDescent="0.25">
      <c r="A2" s="61" t="s">
        <v>174</v>
      </c>
      <c r="B2" s="62">
        <v>1</v>
      </c>
      <c r="C2" s="63" t="s">
        <v>175</v>
      </c>
      <c r="D2" s="64" t="s">
        <v>176</v>
      </c>
    </row>
    <row r="3" spans="1:4" x14ac:dyDescent="0.25">
      <c r="A3" s="61" t="s">
        <v>177</v>
      </c>
      <c r="B3" s="62">
        <v>1</v>
      </c>
      <c r="C3" s="63" t="s">
        <v>178</v>
      </c>
      <c r="D3" s="64" t="s">
        <v>179</v>
      </c>
    </row>
  </sheetData>
  <hyperlinks>
    <hyperlink ref="C2" r:id="rId1" xr:uid="{00000000-0004-0000-0300-000000000000}"/>
    <hyperlink ref="C3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Ratios and Year 1 Forecast</vt:lpstr>
      <vt:lpstr>Mortgage Table</vt:lpstr>
      <vt:lpstr>For Sale Companies</vt:lpstr>
      <vt:lpstr>Industry Ratio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Paula_Gomez</dc:creator>
  <cp:lastModifiedBy>Luis Fernando Mendoza Alzate</cp:lastModifiedBy>
  <dcterms:created xsi:type="dcterms:W3CDTF">2024-10-25T04:26:10Z</dcterms:created>
  <dcterms:modified xsi:type="dcterms:W3CDTF">2024-12-06T07:51:34Z</dcterms:modified>
</cp:coreProperties>
</file>