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ULA ALEJANDRA\Desktop\BUS 115\Week 6\"/>
    </mc:Choice>
  </mc:AlternateContent>
  <xr:revisionPtr revIDLastSave="0" documentId="13_ncr:1_{C0826513-6B6E-41A5-A01B-A63243AFFB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shboards" sheetId="2" r:id="rId1"/>
    <sheet name="Data" sheetId="1" r:id="rId2"/>
    <sheet name="Calculations" sheetId="3" r:id="rId3"/>
  </sheets>
  <definedNames>
    <definedName name="Persons">Data!$B$4:$B$14</definedName>
    <definedName name="Pesons">Data!$B$4:$B$14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3" l="1"/>
  <c r="J6" i="3"/>
  <c r="J5" i="3"/>
  <c r="J4" i="3"/>
  <c r="J3" i="3"/>
  <c r="D7" i="2"/>
  <c r="D8" i="2"/>
  <c r="D13" i="2"/>
  <c r="D14" i="2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F3" i="3"/>
  <c r="E3" i="3"/>
  <c r="D4" i="3"/>
  <c r="D5" i="3"/>
  <c r="D6" i="3"/>
  <c r="D7" i="3"/>
  <c r="D8" i="3"/>
  <c r="D9" i="3"/>
  <c r="D10" i="3"/>
  <c r="D11" i="3"/>
  <c r="D12" i="3"/>
  <c r="D13" i="3"/>
  <c r="D3" i="3"/>
  <c r="C4" i="3"/>
  <c r="C5" i="3"/>
  <c r="C6" i="3"/>
  <c r="C7" i="3"/>
  <c r="C8" i="3"/>
  <c r="C9" i="3"/>
  <c r="C10" i="3"/>
  <c r="C11" i="3"/>
  <c r="C12" i="3"/>
  <c r="C13" i="3"/>
  <c r="C3" i="3"/>
  <c r="B4" i="3"/>
  <c r="B5" i="3"/>
  <c r="B6" i="3"/>
  <c r="B7" i="3"/>
  <c r="B8" i="3"/>
  <c r="B9" i="3"/>
  <c r="B10" i="3"/>
  <c r="B11" i="3"/>
  <c r="B12" i="3"/>
  <c r="B13" i="3"/>
  <c r="B3" i="3"/>
  <c r="I8" i="2" s="1"/>
  <c r="I5" i="2" l="1"/>
  <c r="I9" i="2"/>
  <c r="I4" i="2"/>
</calcChain>
</file>

<file path=xl/sharedStrings.xml><?xml version="1.0" encoding="utf-8"?>
<sst xmlns="http://schemas.openxmlformats.org/spreadsheetml/2006/main" count="78" uniqueCount="55">
  <si>
    <t>Sales Person</t>
  </si>
  <si>
    <t>Alice</t>
  </si>
  <si>
    <t>Bill</t>
  </si>
  <si>
    <t>Carl</t>
  </si>
  <si>
    <t>Denise</t>
  </si>
  <si>
    <t>Edward</t>
  </si>
  <si>
    <t>Frank</t>
  </si>
  <si>
    <t>Gary</t>
  </si>
  <si>
    <t>Hallie</t>
  </si>
  <si>
    <t>Isaac</t>
  </si>
  <si>
    <t>Jacqueline</t>
  </si>
  <si>
    <t>Kent</t>
  </si>
  <si>
    <t>Year 1</t>
  </si>
  <si>
    <t>Year 2</t>
  </si>
  <si>
    <t>Year 3</t>
  </si>
  <si>
    <t>Year 4</t>
  </si>
  <si>
    <t>Year 5</t>
  </si>
  <si>
    <t>Age</t>
  </si>
  <si>
    <t>Sales Generated for Company</t>
  </si>
  <si>
    <t>Gender</t>
  </si>
  <si>
    <t>Female</t>
  </si>
  <si>
    <t>Male</t>
  </si>
  <si>
    <t>Residence</t>
  </si>
  <si>
    <t>Massachusetts</t>
  </si>
  <si>
    <t>Oregon</t>
  </si>
  <si>
    <t>Texas</t>
  </si>
  <si>
    <t>Florida</t>
  </si>
  <si>
    <t>Wyoming</t>
  </si>
  <si>
    <t>Georgia</t>
  </si>
  <si>
    <t>California</t>
  </si>
  <si>
    <t>Idaho</t>
  </si>
  <si>
    <t>Montana</t>
  </si>
  <si>
    <t>Colorado</t>
  </si>
  <si>
    <t>Arizona</t>
  </si>
  <si>
    <t>Cell Phone</t>
  </si>
  <si>
    <t>253-386-6626</t>
  </si>
  <si>
    <t>945-265-3437</t>
  </si>
  <si>
    <t>467-340-1232</t>
  </si>
  <si>
    <t>548-431-8748</t>
  </si>
  <si>
    <t>918-135-6344</t>
  </si>
  <si>
    <t>514-674-9884</t>
  </si>
  <si>
    <t>295-126-6726</t>
  </si>
  <si>
    <t>529-839-8703</t>
  </si>
  <si>
    <t>928-490-5160</t>
  </si>
  <si>
    <t>642-862-8796</t>
  </si>
  <si>
    <t>479-517-4605</t>
  </si>
  <si>
    <t>Average</t>
  </si>
  <si>
    <t>Stand Dev</t>
  </si>
  <si>
    <t>Best Year</t>
  </si>
  <si>
    <t>Worst Year</t>
  </si>
  <si>
    <t>Personal Information</t>
  </si>
  <si>
    <t>Contact Information</t>
  </si>
  <si>
    <t>Sales Statisctics</t>
  </si>
  <si>
    <t>5 - Years Sales History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</si>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</sst>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4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8" xfId="0" applyFill="1" applyBorder="1"/>
    <xf numFmtId="164" fontId="0" fillId="0" borderId="1" xfId="0" applyNumberFormat="1" applyFill="1" applyBorder="1" applyAlignment="1">
      <alignment horizontal="center"/>
    </xf>
    <xf numFmtId="0" fontId="0" fillId="4" borderId="10" xfId="0" applyFill="1" applyBorder="1"/>
    <xf numFmtId="0" fontId="3" fillId="4" borderId="16" xfId="0" applyFont="1" applyFill="1" applyBorder="1" applyAlignment="1">
      <alignment vertical="center"/>
    </xf>
    <xf numFmtId="0" fontId="0" fillId="4" borderId="11" xfId="0" applyFill="1" applyBorder="1"/>
    <xf numFmtId="0" fontId="0" fillId="4" borderId="12" xfId="0" applyFill="1" applyBorder="1"/>
    <xf numFmtId="0" fontId="0" fillId="4" borderId="0" xfId="0" applyFill="1" applyBorder="1" applyAlignment="1">
      <alignment horizontal="center"/>
    </xf>
    <xf numFmtId="0" fontId="0" fillId="4" borderId="13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7" xfId="0" applyFill="1" applyBorder="1"/>
    <xf numFmtId="0" fontId="0" fillId="4" borderId="15" xfId="0" applyFill="1" applyBorder="1"/>
    <xf numFmtId="0" fontId="5" fillId="2" borderId="17" xfId="0" applyFont="1" applyFill="1" applyBorder="1" applyAlignment="1">
      <alignment horizontal="center" vertical="center"/>
    </xf>
    <xf numFmtId="0" fontId="0" fillId="0" borderId="1" xfId="0" applyFill="1" applyBorder="1"/>
    <xf numFmtId="0" fontId="5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4" fontId="2" fillId="3" borderId="24" xfId="0" applyNumberFormat="1" applyFont="1" applyFill="1" applyBorder="1" applyAlignment="1">
      <alignment horizontal="center"/>
    </xf>
    <xf numFmtId="164" fontId="2" fillId="3" borderId="25" xfId="0" applyNumberFormat="1" applyFont="1" applyFill="1" applyBorder="1" applyAlignment="1">
      <alignment horizontal="center"/>
    </xf>
    <xf numFmtId="164" fontId="0" fillId="3" borderId="0" xfId="0" applyNumberFormat="1" applyFill="1"/>
    <xf numFmtId="0" fontId="0" fillId="3" borderId="1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19" xfId="0" applyNumberFormat="1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164" fontId="2" fillId="3" borderId="21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0" xfId="0" applyNumberFormat="1" applyFont="1" applyFill="1"/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5" borderId="0" xfId="0" applyFill="1"/>
    <xf numFmtId="164" fontId="0" fillId="5" borderId="1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164" fontId="0" fillId="5" borderId="21" xfId="0" applyNumberFormat="1" applyFill="1" applyBorder="1" applyAlignment="1">
      <alignment horizontal="center"/>
    </xf>
    <xf numFmtId="164" fontId="0" fillId="5" borderId="22" xfId="0" applyNumberFormat="1" applyFill="1" applyBorder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164" fontId="0" fillId="5" borderId="25" xfId="0" applyNumberForma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Calculations!$I$3:$I$7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Calculations!$J$3:$J$7</c:f>
              <c:numCache>
                <c:formatCode>General</c:formatCode>
                <c:ptCount val="5"/>
                <c:pt idx="0">
                  <c:v>59053.500000000007</c:v>
                </c:pt>
                <c:pt idx="1">
                  <c:v>55188</c:v>
                </c:pt>
                <c:pt idx="2">
                  <c:v>61851.4</c:v>
                </c:pt>
                <c:pt idx="3">
                  <c:v>51007.6</c:v>
                </c:pt>
                <c:pt idx="4">
                  <c:v>96981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D-4EEC-8E16-35702B2B9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537568"/>
        <c:axId val="384534616"/>
      </c:lineChart>
      <c:catAx>
        <c:axId val="38453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34616"/>
        <c:crosses val="autoZero"/>
        <c:auto val="1"/>
        <c:lblAlgn val="ctr"/>
        <c:lblOffset val="100"/>
        <c:noMultiLvlLbl val="0"/>
      </c:catAx>
      <c:valAx>
        <c:axId val="384534616"/>
        <c:scaling>
          <c:orientation val="minMax"/>
          <c:max val="1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37568"/>
        <c:crosses val="autoZero"/>
        <c:crossBetween val="between"/>
        <c:majorUnit val="20000"/>
        <c:minorUnit val="4000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60000"/>
        <a:lumOff val="40000"/>
      </a:schemeClr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1</xdr:row>
      <xdr:rowOff>185737</xdr:rowOff>
    </xdr:from>
    <xdr:to>
      <xdr:col>18</xdr:col>
      <xdr:colOff>309562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BDFCDE-09B9-4862-B4FF-F58C923E3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1058-D422-4E1D-A0F4-A2E1329475A9}">
  <sheetPr>
    <tabColor rgb="FFC00000"/>
  </sheetPr>
  <dimension ref="B1:S15"/>
  <sheetViews>
    <sheetView showGridLines="0" tabSelected="1" workbookViewId="0">
      <selection activeCell="E19" sqref="E19"/>
    </sheetView>
  </sheetViews>
  <sheetFormatPr defaultRowHeight="15" x14ac:dyDescent="0.25"/>
  <cols>
    <col min="1" max="1" width="5.85546875" style="1" customWidth="1"/>
    <col min="2" max="2" width="7" style="1" customWidth="1"/>
    <col min="3" max="4" width="12.42578125" style="1" bestFit="1" customWidth="1"/>
    <col min="5" max="5" width="8" style="1" bestFit="1" customWidth="1"/>
    <col min="6" max="6" width="8.140625" style="1" customWidth="1"/>
    <col min="7" max="7" width="4.5703125" style="1" customWidth="1"/>
    <col min="8" max="8" width="10.140625" style="1" bestFit="1" customWidth="1"/>
    <col min="9" max="9" width="13.42578125" style="1" customWidth="1"/>
    <col min="10" max="10" width="4.85546875" style="1" customWidth="1"/>
    <col min="11" max="16384" width="9.140625" style="1"/>
  </cols>
  <sheetData>
    <row r="1" spans="2:19" ht="15.75" thickBot="1" x14ac:dyDescent="0.3"/>
    <row r="2" spans="2:19" ht="15" customHeight="1" x14ac:dyDescent="0.25">
      <c r="B2" s="2" t="s">
        <v>8</v>
      </c>
      <c r="C2" s="5"/>
      <c r="D2" s="5"/>
      <c r="E2" s="6"/>
      <c r="G2" s="33" t="s">
        <v>52</v>
      </c>
      <c r="H2" s="33"/>
      <c r="I2" s="33"/>
      <c r="J2" s="33"/>
      <c r="L2" s="35" t="s">
        <v>53</v>
      </c>
      <c r="M2" s="35"/>
      <c r="N2" s="35"/>
      <c r="O2" s="35"/>
      <c r="P2" s="35"/>
      <c r="Q2" s="35"/>
      <c r="R2" s="35"/>
      <c r="S2" s="35"/>
    </row>
    <row r="3" spans="2:19" ht="15" customHeight="1" x14ac:dyDescent="0.25">
      <c r="B3" s="7"/>
      <c r="C3" s="8"/>
      <c r="D3" s="8"/>
      <c r="E3" s="9"/>
      <c r="G3" s="23"/>
      <c r="H3" s="24"/>
      <c r="I3" s="24"/>
      <c r="J3" s="25"/>
    </row>
    <row r="4" spans="2:19" ht="15.75" customHeight="1" thickBot="1" x14ac:dyDescent="0.3">
      <c r="B4" s="10"/>
      <c r="C4" s="11"/>
      <c r="D4" s="11"/>
      <c r="E4" s="12"/>
      <c r="G4" s="26"/>
      <c r="H4" s="27" t="s">
        <v>46</v>
      </c>
      <c r="I4" s="22">
        <f>VLOOKUP($B$2,Calculations!$B$3:$F$13,2,FALSE)</f>
        <v>64816.3</v>
      </c>
      <c r="J4" s="28"/>
    </row>
    <row r="5" spans="2:19" ht="15" customHeight="1" thickBot="1" x14ac:dyDescent="0.3">
      <c r="B5" s="4"/>
      <c r="C5" s="4"/>
      <c r="D5" s="4"/>
      <c r="E5" s="4"/>
      <c r="G5" s="26"/>
      <c r="H5" s="27" t="s">
        <v>47</v>
      </c>
      <c r="I5" s="22">
        <f>VLOOKUP($B$2,Calculations!$B$3:$F$13,3,FALSE)</f>
        <v>18438.768793767118</v>
      </c>
      <c r="J5" s="28"/>
    </row>
    <row r="6" spans="2:19" ht="15" customHeight="1" x14ac:dyDescent="0.25">
      <c r="B6" s="14"/>
      <c r="C6" s="36" t="s">
        <v>50</v>
      </c>
      <c r="D6" s="36"/>
      <c r="E6" s="15"/>
      <c r="G6" s="26"/>
      <c r="H6" s="29"/>
      <c r="I6" s="29"/>
      <c r="J6" s="28"/>
    </row>
    <row r="7" spans="2:19" ht="15" customHeight="1" x14ac:dyDescent="0.25">
      <c r="B7" s="16"/>
      <c r="C7" s="37" t="s">
        <v>17</v>
      </c>
      <c r="D7" s="13">
        <f>VLOOKUP($B$2,Data!$B$3:$K$14,2,FALSE)</f>
        <v>31</v>
      </c>
      <c r="E7" s="17"/>
      <c r="G7" s="26"/>
      <c r="H7" s="29"/>
      <c r="I7" s="29"/>
      <c r="J7" s="28"/>
    </row>
    <row r="8" spans="2:19" ht="15" customHeight="1" x14ac:dyDescent="0.25">
      <c r="B8" s="16"/>
      <c r="C8" s="37" t="s">
        <v>19</v>
      </c>
      <c r="D8" s="13" t="str">
        <f>VLOOKUP($B$2,Data!$B$3:$K$14,3,FALSE)</f>
        <v>Female</v>
      </c>
      <c r="E8" s="17"/>
      <c r="G8" s="26"/>
      <c r="H8" s="27" t="s">
        <v>48</v>
      </c>
      <c r="I8" s="22">
        <f>VLOOKUP($B$2,Calculations!$B$3:$F$13,4,FALSE)</f>
        <v>96981</v>
      </c>
      <c r="J8" s="28"/>
    </row>
    <row r="9" spans="2:19" ht="15" customHeight="1" thickBot="1" x14ac:dyDescent="0.3">
      <c r="B9" s="18"/>
      <c r="C9" s="19"/>
      <c r="D9" s="19"/>
      <c r="E9" s="20"/>
      <c r="G9" s="26"/>
      <c r="H9" s="27" t="s">
        <v>49</v>
      </c>
      <c r="I9" s="22">
        <f>VLOOKUP($B$2,Calculations!$B$3:$F$13,5,FALSE)</f>
        <v>51007.6</v>
      </c>
      <c r="J9" s="28"/>
    </row>
    <row r="10" spans="2:19" ht="15" customHeight="1" x14ac:dyDescent="0.25">
      <c r="B10" s="4"/>
      <c r="E10" s="4"/>
      <c r="G10" s="30"/>
      <c r="H10" s="31"/>
      <c r="I10" s="31"/>
      <c r="J10" s="32"/>
    </row>
    <row r="11" spans="2:19" ht="15" customHeight="1" thickBot="1" x14ac:dyDescent="0.3"/>
    <row r="12" spans="2:19" ht="15" customHeight="1" x14ac:dyDescent="0.25">
      <c r="B12" s="14"/>
      <c r="C12" s="36" t="s">
        <v>51</v>
      </c>
      <c r="D12" s="36"/>
      <c r="E12" s="15"/>
    </row>
    <row r="13" spans="2:19" ht="15" customHeight="1" x14ac:dyDescent="0.25">
      <c r="B13" s="16"/>
      <c r="C13" s="37" t="s">
        <v>22</v>
      </c>
      <c r="D13" s="13" t="str">
        <f>VLOOKUP($B$2,Data!$B$3:$K$14,4,FALSE)</f>
        <v>Texas</v>
      </c>
      <c r="E13" s="17"/>
    </row>
    <row r="14" spans="2:19" ht="15" customHeight="1" x14ac:dyDescent="0.25">
      <c r="B14" s="16"/>
      <c r="C14" s="37" t="s">
        <v>34</v>
      </c>
      <c r="D14" s="13" t="str">
        <f>VLOOKUP($B$2,Data!$B$3:$K$14,5,FALSE)</f>
        <v>529-839-8703</v>
      </c>
      <c r="E14" s="17"/>
    </row>
    <row r="15" spans="2:19" ht="15" customHeight="1" thickBot="1" x14ac:dyDescent="0.3">
      <c r="B15" s="18"/>
      <c r="C15" s="21"/>
      <c r="D15" s="21"/>
      <c r="E15" s="20"/>
    </row>
  </sheetData>
  <mergeCells count="5">
    <mergeCell ref="G2:J2"/>
    <mergeCell ref="L2:S2"/>
    <mergeCell ref="C6:D6"/>
    <mergeCell ref="C12:D12"/>
    <mergeCell ref="B2:E4"/>
  </mergeCells>
  <dataValidations count="1">
    <dataValidation type="list" allowBlank="1" showInputMessage="1" showErrorMessage="1" sqref="B2" xr:uid="{C8010161-2A5E-4BBB-9ABE-CFD03E4F0FF3}">
      <formula1>Pesons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L16"/>
  <sheetViews>
    <sheetView showGridLines="0" topLeftCell="C1" zoomScale="130" zoomScaleNormal="130" workbookViewId="0">
      <selection activeCell="M8" sqref="M8"/>
    </sheetView>
  </sheetViews>
  <sheetFormatPr defaultRowHeight="15" x14ac:dyDescent="0.25"/>
  <cols>
    <col min="1" max="1" width="3.7109375" style="38" customWidth="1"/>
    <col min="2" max="2" width="12.5703125" style="38" customWidth="1"/>
    <col min="3" max="3" width="5.42578125" style="38" customWidth="1"/>
    <col min="4" max="4" width="10.28515625" style="38" customWidth="1"/>
    <col min="5" max="6" width="13.7109375" style="38" customWidth="1"/>
    <col min="7" max="11" width="9.85546875" style="38" bestFit="1" customWidth="1"/>
    <col min="12" max="12" width="9.7109375" style="38" customWidth="1"/>
    <col min="13" max="13" width="8.7109375" style="38" customWidth="1"/>
    <col min="14" max="16384" width="9.140625" style="38"/>
  </cols>
  <sheetData>
    <row r="1" spans="2:12" ht="15.75" thickBot="1" x14ac:dyDescent="0.3"/>
    <row r="2" spans="2:12" ht="15.75" thickBot="1" x14ac:dyDescent="0.3">
      <c r="B2" s="39"/>
      <c r="C2" s="58" t="s">
        <v>18</v>
      </c>
      <c r="D2" s="59"/>
      <c r="E2" s="59"/>
      <c r="F2" s="59"/>
      <c r="G2" s="59"/>
      <c r="H2" s="59"/>
      <c r="I2" s="59"/>
      <c r="J2" s="59"/>
      <c r="K2" s="60"/>
    </row>
    <row r="3" spans="2:12" ht="15.75" thickBot="1" x14ac:dyDescent="0.3">
      <c r="B3" s="40" t="s">
        <v>0</v>
      </c>
      <c r="C3" s="41" t="s">
        <v>17</v>
      </c>
      <c r="D3" s="42" t="s">
        <v>19</v>
      </c>
      <c r="E3" s="42" t="s">
        <v>22</v>
      </c>
      <c r="F3" s="42" t="s">
        <v>34</v>
      </c>
      <c r="G3" s="42" t="s">
        <v>12</v>
      </c>
      <c r="H3" s="42" t="s">
        <v>13</v>
      </c>
      <c r="I3" s="42" t="s">
        <v>14</v>
      </c>
      <c r="J3" s="42" t="s">
        <v>15</v>
      </c>
      <c r="K3" s="43" t="s">
        <v>16</v>
      </c>
      <c r="L3" s="40"/>
    </row>
    <row r="4" spans="2:12" x14ac:dyDescent="0.25">
      <c r="B4" s="39" t="s">
        <v>1</v>
      </c>
      <c r="C4" s="44">
        <v>49</v>
      </c>
      <c r="D4" s="45" t="s">
        <v>20</v>
      </c>
      <c r="E4" s="45" t="s">
        <v>23</v>
      </c>
      <c r="F4" s="45" t="s">
        <v>35</v>
      </c>
      <c r="G4" s="46">
        <v>87205.8</v>
      </c>
      <c r="H4" s="46">
        <v>61812</v>
      </c>
      <c r="I4" s="46">
        <v>119661.1</v>
      </c>
      <c r="J4" s="46">
        <v>83143.199999999997</v>
      </c>
      <c r="K4" s="47">
        <v>141315</v>
      </c>
      <c r="L4" s="48"/>
    </row>
    <row r="5" spans="2:12" x14ac:dyDescent="0.25">
      <c r="B5" s="39" t="s">
        <v>2</v>
      </c>
      <c r="C5" s="49">
        <v>54</v>
      </c>
      <c r="D5" s="50" t="s">
        <v>21</v>
      </c>
      <c r="E5" s="50" t="s">
        <v>27</v>
      </c>
      <c r="F5" s="50" t="s">
        <v>36</v>
      </c>
      <c r="G5" s="51">
        <v>71034.700000000012</v>
      </c>
      <c r="H5" s="51">
        <v>47689.2</v>
      </c>
      <c r="I5" s="51">
        <v>205881</v>
      </c>
      <c r="J5" s="51">
        <v>138576.19999999998</v>
      </c>
      <c r="K5" s="52">
        <v>216103.5</v>
      </c>
      <c r="L5" s="48"/>
    </row>
    <row r="6" spans="2:12" x14ac:dyDescent="0.25">
      <c r="B6" s="39" t="s">
        <v>3</v>
      </c>
      <c r="C6" s="49">
        <v>50</v>
      </c>
      <c r="D6" s="50" t="s">
        <v>21</v>
      </c>
      <c r="E6" s="50" t="s">
        <v>28</v>
      </c>
      <c r="F6" s="50" t="s">
        <v>37</v>
      </c>
      <c r="G6" s="51">
        <v>60146.9</v>
      </c>
      <c r="H6" s="51">
        <v>111870</v>
      </c>
      <c r="I6" s="51">
        <v>181408.5</v>
      </c>
      <c r="J6" s="51">
        <v>147554.4</v>
      </c>
      <c r="K6" s="52">
        <v>16588.5</v>
      </c>
      <c r="L6" s="48"/>
    </row>
    <row r="7" spans="2:12" x14ac:dyDescent="0.25">
      <c r="B7" s="39" t="s">
        <v>4</v>
      </c>
      <c r="C7" s="49">
        <v>58</v>
      </c>
      <c r="D7" s="50" t="s">
        <v>20</v>
      </c>
      <c r="E7" s="50" t="s">
        <v>24</v>
      </c>
      <c r="F7" s="50" t="s">
        <v>38</v>
      </c>
      <c r="G7" s="51">
        <v>79736.800000000003</v>
      </c>
      <c r="H7" s="51">
        <v>106562.4</v>
      </c>
      <c r="I7" s="51">
        <v>161098.6</v>
      </c>
      <c r="J7" s="51">
        <v>185607.8</v>
      </c>
      <c r="K7" s="52">
        <v>177679.5</v>
      </c>
      <c r="L7" s="48"/>
    </row>
    <row r="8" spans="2:12" x14ac:dyDescent="0.25">
      <c r="B8" s="39" t="s">
        <v>5</v>
      </c>
      <c r="C8" s="49">
        <v>44</v>
      </c>
      <c r="D8" s="50" t="s">
        <v>21</v>
      </c>
      <c r="E8" s="50" t="s">
        <v>30</v>
      </c>
      <c r="F8" s="50" t="s">
        <v>39</v>
      </c>
      <c r="G8" s="51">
        <v>43231.100000000006</v>
      </c>
      <c r="H8" s="51">
        <v>112292.4</v>
      </c>
      <c r="I8" s="51">
        <v>71367.400000000009</v>
      </c>
      <c r="J8" s="51">
        <v>66840.2</v>
      </c>
      <c r="K8" s="52">
        <v>129687</v>
      </c>
      <c r="L8" s="48"/>
    </row>
    <row r="9" spans="2:12" x14ac:dyDescent="0.25">
      <c r="B9" s="39" t="s">
        <v>6</v>
      </c>
      <c r="C9" s="49">
        <v>25</v>
      </c>
      <c r="D9" s="50" t="s">
        <v>21</v>
      </c>
      <c r="E9" s="50" t="s">
        <v>29</v>
      </c>
      <c r="F9" s="50" t="s">
        <v>40</v>
      </c>
      <c r="G9" s="51">
        <v>19512.900000000001</v>
      </c>
      <c r="H9" s="51">
        <v>87390</v>
      </c>
      <c r="I9" s="51">
        <v>12654.2</v>
      </c>
      <c r="J9" s="51">
        <v>61045.599999999999</v>
      </c>
      <c r="K9" s="52">
        <v>18151.5</v>
      </c>
      <c r="L9" s="48"/>
    </row>
    <row r="10" spans="2:12" x14ac:dyDescent="0.25">
      <c r="B10" s="39" t="s">
        <v>7</v>
      </c>
      <c r="C10" s="49">
        <v>24</v>
      </c>
      <c r="D10" s="50" t="s">
        <v>21</v>
      </c>
      <c r="E10" s="50" t="s">
        <v>31</v>
      </c>
      <c r="F10" s="50" t="s">
        <v>41</v>
      </c>
      <c r="G10" s="51">
        <v>54671.100000000006</v>
      </c>
      <c r="H10" s="51">
        <v>69344.399999999994</v>
      </c>
      <c r="I10" s="51">
        <v>70642</v>
      </c>
      <c r="J10" s="51">
        <v>64105.999999999993</v>
      </c>
      <c r="K10" s="52">
        <v>92079</v>
      </c>
      <c r="L10" s="48"/>
    </row>
    <row r="11" spans="2:12" x14ac:dyDescent="0.25">
      <c r="B11" s="39" t="s">
        <v>8</v>
      </c>
      <c r="C11" s="49">
        <v>31</v>
      </c>
      <c r="D11" s="50" t="s">
        <v>20</v>
      </c>
      <c r="E11" s="50" t="s">
        <v>25</v>
      </c>
      <c r="F11" s="50" t="s">
        <v>42</v>
      </c>
      <c r="G11" s="51">
        <v>59053.500000000007</v>
      </c>
      <c r="H11" s="51">
        <v>55188</v>
      </c>
      <c r="I11" s="51">
        <v>61851.4</v>
      </c>
      <c r="J11" s="51">
        <v>51007.6</v>
      </c>
      <c r="K11" s="52">
        <v>96981</v>
      </c>
      <c r="L11" s="48"/>
    </row>
    <row r="12" spans="2:12" x14ac:dyDescent="0.25">
      <c r="B12" s="39" t="s">
        <v>9</v>
      </c>
      <c r="C12" s="49">
        <v>45</v>
      </c>
      <c r="D12" s="50" t="s">
        <v>21</v>
      </c>
      <c r="E12" s="50" t="s">
        <v>32</v>
      </c>
      <c r="F12" s="50" t="s">
        <v>43</v>
      </c>
      <c r="G12" s="51">
        <v>57722.500000000007</v>
      </c>
      <c r="H12" s="51">
        <v>32750.399999999998</v>
      </c>
      <c r="I12" s="51">
        <v>63469.9</v>
      </c>
      <c r="J12" s="51">
        <v>92733.2</v>
      </c>
      <c r="K12" s="52">
        <v>74449.5</v>
      </c>
      <c r="L12" s="48"/>
    </row>
    <row r="13" spans="2:12" x14ac:dyDescent="0.25">
      <c r="B13" s="39" t="s">
        <v>10</v>
      </c>
      <c r="C13" s="49">
        <v>30</v>
      </c>
      <c r="D13" s="50" t="s">
        <v>20</v>
      </c>
      <c r="E13" s="50" t="s">
        <v>26</v>
      </c>
      <c r="F13" s="50" t="s">
        <v>44</v>
      </c>
      <c r="G13" s="51">
        <v>132051.70000000001</v>
      </c>
      <c r="H13" s="51">
        <v>64200</v>
      </c>
      <c r="I13" s="51">
        <v>153544.30000000002</v>
      </c>
      <c r="J13" s="51">
        <v>120623.99999999999</v>
      </c>
      <c r="K13" s="52">
        <v>87589.5</v>
      </c>
      <c r="L13" s="48"/>
    </row>
    <row r="14" spans="2:12" ht="15.75" thickBot="1" x14ac:dyDescent="0.3">
      <c r="B14" s="39" t="s">
        <v>11</v>
      </c>
      <c r="C14" s="53">
        <v>37</v>
      </c>
      <c r="D14" s="54" t="s">
        <v>21</v>
      </c>
      <c r="E14" s="54" t="s">
        <v>33</v>
      </c>
      <c r="F14" s="54" t="s">
        <v>45</v>
      </c>
      <c r="G14" s="55">
        <v>114529.8</v>
      </c>
      <c r="H14" s="55">
        <v>104925.59999999999</v>
      </c>
      <c r="I14" s="55">
        <v>78409.5</v>
      </c>
      <c r="J14" s="55">
        <v>125192.2</v>
      </c>
      <c r="K14" s="56">
        <v>121746</v>
      </c>
      <c r="L14" s="48"/>
    </row>
    <row r="15" spans="2:12" x14ac:dyDescent="0.25">
      <c r="G15" s="57"/>
      <c r="H15" s="57"/>
      <c r="I15" s="57"/>
      <c r="J15" s="57"/>
      <c r="K15" s="57"/>
    </row>
    <row r="16" spans="2:12" x14ac:dyDescent="0.25">
      <c r="G16" s="57"/>
      <c r="H16" s="57"/>
      <c r="I16" s="57"/>
      <c r="J16" s="57"/>
      <c r="K16" s="57"/>
    </row>
  </sheetData>
  <mergeCells count="1">
    <mergeCell ref="C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73F6-023A-4E28-AD69-1E9014412FF6}">
  <sheetPr>
    <tabColor rgb="FF00B0F0"/>
  </sheetPr>
  <dimension ref="B1:K13"/>
  <sheetViews>
    <sheetView showGridLines="0" topLeftCell="B1" workbookViewId="0">
      <selection activeCell="E19" sqref="E19"/>
    </sheetView>
  </sheetViews>
  <sheetFormatPr defaultRowHeight="15" x14ac:dyDescent="0.25"/>
  <cols>
    <col min="1" max="1" width="9.140625" style="61"/>
    <col min="2" max="2" width="10.42578125" style="61" bestFit="1" customWidth="1"/>
    <col min="3" max="3" width="12.28515625" style="61" bestFit="1" customWidth="1"/>
    <col min="4" max="4" width="12.140625" style="61" bestFit="1" customWidth="1"/>
    <col min="5" max="5" width="11.140625" style="61" bestFit="1" customWidth="1"/>
    <col min="6" max="6" width="10.7109375" style="61" bestFit="1" customWidth="1"/>
    <col min="7" max="16384" width="9.140625" style="61"/>
  </cols>
  <sheetData>
    <row r="1" spans="2:11" ht="15.75" thickBot="1" x14ac:dyDescent="0.3"/>
    <row r="2" spans="2:11" ht="15.75" thickBot="1" x14ac:dyDescent="0.3">
      <c r="B2" s="68" t="s">
        <v>54</v>
      </c>
      <c r="C2" s="69" t="s">
        <v>46</v>
      </c>
      <c r="D2" s="69" t="s">
        <v>47</v>
      </c>
      <c r="E2" s="69" t="s">
        <v>48</v>
      </c>
      <c r="F2" s="70" t="s">
        <v>49</v>
      </c>
      <c r="H2" s="14"/>
      <c r="I2" s="74"/>
      <c r="J2" s="74"/>
      <c r="K2" s="15"/>
    </row>
    <row r="3" spans="2:11" x14ac:dyDescent="0.25">
      <c r="B3" s="71" t="str">
        <f>Data!B4</f>
        <v>Alice</v>
      </c>
      <c r="C3" s="66">
        <f>AVERAGE(Data!G4:K4)</f>
        <v>98627.420000000013</v>
      </c>
      <c r="D3" s="66">
        <f>STDEV(Data!G4:K4)</f>
        <v>31584.152682983247</v>
      </c>
      <c r="E3" s="66">
        <f>MAX(Data!G4:K4)</f>
        <v>141315</v>
      </c>
      <c r="F3" s="67">
        <f>MIN(Data!G4:K4)</f>
        <v>61812</v>
      </c>
      <c r="H3" s="16"/>
      <c r="I3" s="3" t="s">
        <v>12</v>
      </c>
      <c r="J3" s="34">
        <f>VLOOKUP(Dashboards!$B$2,Data!$B$4:$K$14,6,FALSE)</f>
        <v>59053.500000000007</v>
      </c>
      <c r="K3" s="17"/>
    </row>
    <row r="4" spans="2:11" x14ac:dyDescent="0.25">
      <c r="B4" s="72" t="str">
        <f>Data!B5</f>
        <v>Bill</v>
      </c>
      <c r="C4" s="62">
        <f>AVERAGE(Data!G5:K5)</f>
        <v>135856.91999999998</v>
      </c>
      <c r="D4" s="62">
        <f>STDEV(Data!G5:K5)</f>
        <v>76363.844391485429</v>
      </c>
      <c r="E4" s="62">
        <f>MAX(Data!G5:K5)</f>
        <v>216103.5</v>
      </c>
      <c r="F4" s="63">
        <f>MIN(Data!G5:K5)</f>
        <v>47689.2</v>
      </c>
      <c r="H4" s="16"/>
      <c r="I4" s="3" t="s">
        <v>13</v>
      </c>
      <c r="J4" s="34">
        <f>VLOOKUP(Dashboards!$B$2,Data!$B$4:$K$14,7,FALSE)</f>
        <v>55188</v>
      </c>
      <c r="K4" s="17"/>
    </row>
    <row r="5" spans="2:11" x14ac:dyDescent="0.25">
      <c r="B5" s="72" t="str">
        <f>Data!B6</f>
        <v>Carl</v>
      </c>
      <c r="C5" s="62">
        <f>AVERAGE(Data!G6:K6)</f>
        <v>103513.66</v>
      </c>
      <c r="D5" s="62">
        <f>STDEV(Data!G6:K6)</f>
        <v>66169.63164944321</v>
      </c>
      <c r="E5" s="62">
        <f>MAX(Data!G6:K6)</f>
        <v>181408.5</v>
      </c>
      <c r="F5" s="63">
        <f>MIN(Data!G6:K6)</f>
        <v>16588.5</v>
      </c>
      <c r="H5" s="16"/>
      <c r="I5" s="3" t="s">
        <v>14</v>
      </c>
      <c r="J5" s="34">
        <f>VLOOKUP(Dashboards!$B$2,Data!$B$4:$K$14,8,FALSE)</f>
        <v>61851.4</v>
      </c>
      <c r="K5" s="17"/>
    </row>
    <row r="6" spans="2:11" x14ac:dyDescent="0.25">
      <c r="B6" s="72" t="str">
        <f>Data!B7</f>
        <v>Denise</v>
      </c>
      <c r="C6" s="62">
        <f>AVERAGE(Data!G7:K7)</f>
        <v>142137.02000000002</v>
      </c>
      <c r="D6" s="62">
        <f>STDEV(Data!G7:K7)</f>
        <v>46561.408802376187</v>
      </c>
      <c r="E6" s="62">
        <f>MAX(Data!G7:K7)</f>
        <v>185607.8</v>
      </c>
      <c r="F6" s="63">
        <f>MIN(Data!G7:K7)</f>
        <v>79736.800000000003</v>
      </c>
      <c r="H6" s="16"/>
      <c r="I6" s="3" t="s">
        <v>15</v>
      </c>
      <c r="J6" s="34">
        <f>VLOOKUP(Dashboards!$B$2,Data!$B$4:$K$14,9,FALSE)</f>
        <v>51007.6</v>
      </c>
      <c r="K6" s="17"/>
    </row>
    <row r="7" spans="2:11" x14ac:dyDescent="0.25">
      <c r="B7" s="72" t="str">
        <f>Data!B8</f>
        <v>Edward</v>
      </c>
      <c r="C7" s="62">
        <f>AVERAGE(Data!G8:K8)</f>
        <v>84683.62000000001</v>
      </c>
      <c r="D7" s="62">
        <f>STDEV(Data!G8:K8)</f>
        <v>35360.888391158958</v>
      </c>
      <c r="E7" s="62">
        <f>MAX(Data!G8:K8)</f>
        <v>129687</v>
      </c>
      <c r="F7" s="63">
        <f>MIN(Data!G8:K8)</f>
        <v>43231.100000000006</v>
      </c>
      <c r="H7" s="16"/>
      <c r="I7" s="3" t="s">
        <v>16</v>
      </c>
      <c r="J7" s="34">
        <f>VLOOKUP(Dashboards!$B$2,Data!$B$4:$K$14,10,FALSE)</f>
        <v>96981</v>
      </c>
      <c r="K7" s="17"/>
    </row>
    <row r="8" spans="2:11" ht="15.75" thickBot="1" x14ac:dyDescent="0.3">
      <c r="B8" s="72" t="str">
        <f>Data!B9</f>
        <v>Frank</v>
      </c>
      <c r="C8" s="62">
        <f>AVERAGE(Data!G9:K9)</f>
        <v>39750.839999999997</v>
      </c>
      <c r="D8" s="62">
        <f>STDEV(Data!G9:K9)</f>
        <v>32913.864753823735</v>
      </c>
      <c r="E8" s="62">
        <f>MAX(Data!G9:K9)</f>
        <v>87390</v>
      </c>
      <c r="F8" s="63">
        <f>MIN(Data!G9:K9)</f>
        <v>12654.2</v>
      </c>
      <c r="H8" s="18"/>
      <c r="I8" s="21"/>
      <c r="J8" s="21"/>
      <c r="K8" s="20"/>
    </row>
    <row r="9" spans="2:11" x14ac:dyDescent="0.25">
      <c r="B9" s="72" t="str">
        <f>Data!B10</f>
        <v>Gary</v>
      </c>
      <c r="C9" s="62">
        <f>AVERAGE(Data!G10:K10)</f>
        <v>70168.5</v>
      </c>
      <c r="D9" s="62">
        <f>STDEV(Data!G10:K10)</f>
        <v>13764.961553887462</v>
      </c>
      <c r="E9" s="62">
        <f>MAX(Data!G10:K10)</f>
        <v>92079</v>
      </c>
      <c r="F9" s="63">
        <f>MIN(Data!G10:K10)</f>
        <v>54671.100000000006</v>
      </c>
    </row>
    <row r="10" spans="2:11" x14ac:dyDescent="0.25">
      <c r="B10" s="72" t="str">
        <f>Data!B11</f>
        <v>Hallie</v>
      </c>
      <c r="C10" s="62">
        <f>AVERAGE(Data!G11:K11)</f>
        <v>64816.3</v>
      </c>
      <c r="D10" s="62">
        <f>STDEV(Data!G11:K11)</f>
        <v>18438.768793767118</v>
      </c>
      <c r="E10" s="62">
        <f>MAX(Data!G11:K11)</f>
        <v>96981</v>
      </c>
      <c r="F10" s="63">
        <f>MIN(Data!G11:K11)</f>
        <v>51007.6</v>
      </c>
    </row>
    <row r="11" spans="2:11" x14ac:dyDescent="0.25">
      <c r="B11" s="72" t="str">
        <f>Data!B12</f>
        <v>Isaac</v>
      </c>
      <c r="C11" s="62">
        <f>AVERAGE(Data!G12:K12)</f>
        <v>64225.1</v>
      </c>
      <c r="D11" s="62">
        <f>STDEV(Data!G12:K12)</f>
        <v>22083.710030585898</v>
      </c>
      <c r="E11" s="62">
        <f>MAX(Data!G12:K12)</f>
        <v>92733.2</v>
      </c>
      <c r="F11" s="63">
        <f>MIN(Data!G12:K12)</f>
        <v>32750.399999999998</v>
      </c>
    </row>
    <row r="12" spans="2:11" x14ac:dyDescent="0.25">
      <c r="B12" s="72" t="str">
        <f>Data!B13</f>
        <v>Jacqueline</v>
      </c>
      <c r="C12" s="62">
        <f>AVERAGE(Data!G13:K13)</f>
        <v>111601.9</v>
      </c>
      <c r="D12" s="62">
        <f>STDEV(Data!G13:K13)</f>
        <v>35645.101359022679</v>
      </c>
      <c r="E12" s="62">
        <f>MAX(Data!G13:K13)</f>
        <v>153544.30000000002</v>
      </c>
      <c r="F12" s="63">
        <f>MIN(Data!G13:K13)</f>
        <v>64200</v>
      </c>
    </row>
    <row r="13" spans="2:11" ht="15.75" thickBot="1" x14ac:dyDescent="0.3">
      <c r="B13" s="73" t="str">
        <f>Data!B14</f>
        <v>Kent</v>
      </c>
      <c r="C13" s="64">
        <f>AVERAGE(Data!G14:K14)</f>
        <v>108960.62000000002</v>
      </c>
      <c r="D13" s="64">
        <f>STDEV(Data!G14:K14)</f>
        <v>18758.985957188528</v>
      </c>
      <c r="E13" s="64">
        <f>MAX(Data!G14:K14)</f>
        <v>125192.2</v>
      </c>
      <c r="F13" s="65">
        <f>MIN(Data!G14:K14)</f>
        <v>78409.5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Dashboards</vt:lpstr>
      <vt:lpstr>Data</vt:lpstr>
      <vt:lpstr>Calculations</vt:lpstr>
      <vt:lpstr>Persons</vt:lpstr>
      <vt:lpstr>Pesons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PAULA ALEJANDRA</cp:lastModifiedBy>
  <dcterms:created xsi:type="dcterms:W3CDTF">2015-07-19T01:03:22Z</dcterms:created>
  <dcterms:modified xsi:type="dcterms:W3CDTF">2021-02-13T01:40:24Z</dcterms:modified>
</cp:coreProperties>
</file>