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ULA ALEJANDRA\Desktop\BUS 115\Week 5\"/>
    </mc:Choice>
  </mc:AlternateContent>
  <xr:revisionPtr revIDLastSave="0" documentId="13_ncr:1_{5A4669B1-D50F-456F-A0ED-17775C4AA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2" r:id="rId1"/>
    <sheet name="Data Sheet" sheetId="1" r:id="rId2"/>
  </sheets>
  <definedNames>
    <definedName name="_xlnm._FilterDatabase" localSheetId="1" hidden="1">'Data Sheet'!$A$3:$K$241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4" i="1"/>
  <c r="C20" i="2"/>
  <c r="C21" i="2"/>
  <c r="C22" i="2"/>
  <c r="C23" i="2"/>
  <c r="J15" i="2"/>
  <c r="J12" i="2"/>
  <c r="J9" i="2"/>
  <c r="J6" i="2"/>
  <c r="D20" i="2"/>
  <c r="D21" i="2"/>
  <c r="D22" i="2"/>
  <c r="D23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45" i="1"/>
  <c r="J46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3" i="1"/>
  <c r="J64" i="1"/>
  <c r="J65" i="1"/>
  <c r="J66" i="1"/>
  <c r="J67" i="1"/>
  <c r="J70" i="1"/>
  <c r="J71" i="1"/>
  <c r="J73" i="1"/>
  <c r="J77" i="1"/>
  <c r="J79" i="1"/>
  <c r="J80" i="1"/>
  <c r="J81" i="1"/>
  <c r="J82" i="1"/>
  <c r="J83" i="1"/>
  <c r="J84" i="1"/>
  <c r="J85" i="1"/>
  <c r="J86" i="1"/>
  <c r="J87" i="1"/>
  <c r="J89" i="1"/>
  <c r="J90" i="1"/>
  <c r="J92" i="1"/>
  <c r="J93" i="1"/>
  <c r="J94" i="1"/>
  <c r="J95" i="1"/>
  <c r="J96" i="1"/>
  <c r="J98" i="1"/>
  <c r="J99" i="1"/>
  <c r="J100" i="1"/>
  <c r="J101" i="1"/>
  <c r="J102" i="1"/>
  <c r="J103" i="1"/>
  <c r="J104" i="1"/>
  <c r="J105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8" i="1"/>
  <c r="J130" i="1"/>
  <c r="J131" i="1"/>
  <c r="J133" i="1"/>
  <c r="J134" i="1"/>
  <c r="J135" i="1"/>
  <c r="J136" i="1"/>
  <c r="J138" i="1"/>
  <c r="J139" i="1"/>
  <c r="J140" i="1"/>
  <c r="J141" i="1"/>
  <c r="J142" i="1"/>
  <c r="J143" i="1"/>
  <c r="J144" i="1"/>
  <c r="J145" i="1"/>
  <c r="J146" i="1"/>
  <c r="J148" i="1"/>
  <c r="J149" i="1"/>
  <c r="J150" i="1"/>
  <c r="J151" i="1"/>
  <c r="J153" i="1"/>
  <c r="J154" i="1"/>
  <c r="J156" i="1"/>
  <c r="J158" i="1"/>
  <c r="J160" i="1"/>
  <c r="J161" i="1"/>
  <c r="J162" i="1"/>
  <c r="J163" i="1"/>
  <c r="J164" i="1"/>
  <c r="J165" i="1"/>
  <c r="J166" i="1"/>
  <c r="J167" i="1"/>
  <c r="J169" i="1"/>
  <c r="J170" i="1"/>
  <c r="J171" i="1"/>
  <c r="J172" i="1"/>
  <c r="J173" i="1"/>
  <c r="J174" i="1"/>
  <c r="J175" i="1"/>
  <c r="J176" i="1"/>
  <c r="J177" i="1"/>
  <c r="J178" i="1"/>
  <c r="J180" i="1"/>
  <c r="J181" i="1"/>
  <c r="J182" i="1"/>
  <c r="J184" i="1"/>
  <c r="J188" i="1"/>
  <c r="J189" i="1"/>
  <c r="J190" i="1"/>
  <c r="J191" i="1"/>
  <c r="J192" i="1"/>
  <c r="J193" i="1"/>
  <c r="J194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6" i="1"/>
  <c r="J217" i="1"/>
  <c r="J219" i="1"/>
  <c r="J220" i="1"/>
  <c r="J222" i="1"/>
  <c r="J223" i="1"/>
  <c r="J224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1" i="1"/>
  <c r="J4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5" i="1"/>
  <c r="I6" i="1"/>
  <c r="I7" i="1"/>
  <c r="I8" i="1"/>
  <c r="I4" i="1"/>
  <c r="B6" i="2" l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J20" i="1" s="1"/>
  <c r="H21" i="1"/>
  <c r="H22" i="1"/>
  <c r="H23" i="1"/>
  <c r="H24" i="1"/>
  <c r="J24" i="1" s="1"/>
  <c r="H25" i="1"/>
  <c r="H26" i="1"/>
  <c r="H27" i="1"/>
  <c r="H28" i="1"/>
  <c r="H29" i="1"/>
  <c r="H30" i="1"/>
  <c r="H31" i="1"/>
  <c r="H32" i="1"/>
  <c r="H33" i="1"/>
  <c r="H34" i="1"/>
  <c r="J34" i="1" s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J47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J62" i="1" s="1"/>
  <c r="H63" i="1"/>
  <c r="H64" i="1"/>
  <c r="H65" i="1"/>
  <c r="H66" i="1"/>
  <c r="H67" i="1"/>
  <c r="H68" i="1"/>
  <c r="J68" i="1" s="1"/>
  <c r="H69" i="1"/>
  <c r="J69" i="1" s="1"/>
  <c r="H70" i="1"/>
  <c r="H71" i="1"/>
  <c r="H72" i="1"/>
  <c r="J72" i="1" s="1"/>
  <c r="H73" i="1"/>
  <c r="H74" i="1"/>
  <c r="J74" i="1" s="1"/>
  <c r="H75" i="1"/>
  <c r="J75" i="1" s="1"/>
  <c r="H76" i="1"/>
  <c r="J76" i="1" s="1"/>
  <c r="H77" i="1"/>
  <c r="H78" i="1"/>
  <c r="J78" i="1" s="1"/>
  <c r="H79" i="1"/>
  <c r="H80" i="1"/>
  <c r="H81" i="1"/>
  <c r="H82" i="1"/>
  <c r="H83" i="1"/>
  <c r="H84" i="1"/>
  <c r="H85" i="1"/>
  <c r="H86" i="1"/>
  <c r="H87" i="1"/>
  <c r="H88" i="1"/>
  <c r="J88" i="1" s="1"/>
  <c r="H89" i="1"/>
  <c r="H90" i="1"/>
  <c r="H91" i="1"/>
  <c r="J91" i="1" s="1"/>
  <c r="H92" i="1"/>
  <c r="H93" i="1"/>
  <c r="H94" i="1"/>
  <c r="H95" i="1"/>
  <c r="H96" i="1"/>
  <c r="H97" i="1"/>
  <c r="J97" i="1" s="1"/>
  <c r="H98" i="1"/>
  <c r="H99" i="1"/>
  <c r="H100" i="1"/>
  <c r="H101" i="1"/>
  <c r="H102" i="1"/>
  <c r="H103" i="1"/>
  <c r="H104" i="1"/>
  <c r="H105" i="1"/>
  <c r="H106" i="1"/>
  <c r="J106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J127" i="1" s="1"/>
  <c r="H128" i="1"/>
  <c r="H129" i="1"/>
  <c r="J129" i="1" s="1"/>
  <c r="H130" i="1"/>
  <c r="H131" i="1"/>
  <c r="H132" i="1"/>
  <c r="J132" i="1" s="1"/>
  <c r="H133" i="1"/>
  <c r="H134" i="1"/>
  <c r="H135" i="1"/>
  <c r="H136" i="1"/>
  <c r="H137" i="1"/>
  <c r="J137" i="1" s="1"/>
  <c r="H138" i="1"/>
  <c r="H139" i="1"/>
  <c r="H140" i="1"/>
  <c r="H141" i="1"/>
  <c r="H142" i="1"/>
  <c r="H143" i="1"/>
  <c r="H144" i="1"/>
  <c r="H145" i="1"/>
  <c r="H146" i="1"/>
  <c r="H147" i="1"/>
  <c r="J147" i="1" s="1"/>
  <c r="H148" i="1"/>
  <c r="H149" i="1"/>
  <c r="H150" i="1"/>
  <c r="H151" i="1"/>
  <c r="H152" i="1"/>
  <c r="J152" i="1" s="1"/>
  <c r="H153" i="1"/>
  <c r="H154" i="1"/>
  <c r="H155" i="1"/>
  <c r="J155" i="1" s="1"/>
  <c r="H156" i="1"/>
  <c r="H157" i="1"/>
  <c r="J157" i="1" s="1"/>
  <c r="H158" i="1"/>
  <c r="H159" i="1"/>
  <c r="J159" i="1" s="1"/>
  <c r="H160" i="1"/>
  <c r="H161" i="1"/>
  <c r="H162" i="1"/>
  <c r="H163" i="1"/>
  <c r="H164" i="1"/>
  <c r="H165" i="1"/>
  <c r="H166" i="1"/>
  <c r="H167" i="1"/>
  <c r="H168" i="1"/>
  <c r="J168" i="1" s="1"/>
  <c r="H169" i="1"/>
  <c r="H170" i="1"/>
  <c r="H171" i="1"/>
  <c r="H172" i="1"/>
  <c r="H173" i="1"/>
  <c r="H174" i="1"/>
  <c r="H175" i="1"/>
  <c r="H176" i="1"/>
  <c r="H177" i="1"/>
  <c r="H178" i="1"/>
  <c r="H179" i="1"/>
  <c r="J179" i="1" s="1"/>
  <c r="H180" i="1"/>
  <c r="H181" i="1"/>
  <c r="H182" i="1"/>
  <c r="H183" i="1"/>
  <c r="J183" i="1" s="1"/>
  <c r="H184" i="1"/>
  <c r="H185" i="1"/>
  <c r="J185" i="1" s="1"/>
  <c r="H186" i="1"/>
  <c r="J186" i="1" s="1"/>
  <c r="H187" i="1"/>
  <c r="J187" i="1" s="1"/>
  <c r="H188" i="1"/>
  <c r="H189" i="1"/>
  <c r="H190" i="1"/>
  <c r="H191" i="1"/>
  <c r="H192" i="1"/>
  <c r="H193" i="1"/>
  <c r="H194" i="1"/>
  <c r="H195" i="1"/>
  <c r="J195" i="1" s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J208" i="1" s="1"/>
  <c r="H209" i="1"/>
  <c r="H210" i="1"/>
  <c r="H211" i="1"/>
  <c r="H212" i="1"/>
  <c r="H213" i="1"/>
  <c r="H214" i="1"/>
  <c r="H215" i="1"/>
  <c r="H216" i="1"/>
  <c r="H217" i="1"/>
  <c r="H218" i="1"/>
  <c r="J218" i="1" s="1"/>
  <c r="H219" i="1"/>
  <c r="H220" i="1"/>
  <c r="H221" i="1"/>
  <c r="J221" i="1" s="1"/>
  <c r="H222" i="1"/>
  <c r="H223" i="1"/>
  <c r="H224" i="1"/>
  <c r="H225" i="1"/>
  <c r="J225" i="1" s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J240" i="1" s="1"/>
  <c r="H241" i="1"/>
  <c r="H4" i="1"/>
  <c r="D6" i="2" l="1"/>
</calcChain>
</file>

<file path=xl/sharedStrings.xml><?xml version="1.0" encoding="utf-8"?>
<sst xmlns="http://schemas.openxmlformats.org/spreadsheetml/2006/main" count="985" uniqueCount="498">
  <si>
    <t>Part Number</t>
  </si>
  <si>
    <t>Description</t>
  </si>
  <si>
    <t>Supplier</t>
  </si>
  <si>
    <t>Material Cost</t>
  </si>
  <si>
    <t>Current Inventory</t>
  </si>
  <si>
    <t>Shipping Type</t>
  </si>
  <si>
    <t>Order Lead Time (days)</t>
  </si>
  <si>
    <t>2115-8851</t>
  </si>
  <si>
    <t>NUT-HEX-W/LK WR</t>
  </si>
  <si>
    <t>Thetapower</t>
  </si>
  <si>
    <t>Air</t>
  </si>
  <si>
    <t>2110-4364</t>
  </si>
  <si>
    <t>NYLON HOLE PLUG</t>
  </si>
  <si>
    <t>Gammarow</t>
  </si>
  <si>
    <t>Rail</t>
  </si>
  <si>
    <t>2116-4751</t>
  </si>
  <si>
    <t>CARTON</t>
  </si>
  <si>
    <t>Deltapeak</t>
  </si>
  <si>
    <t>Truck</t>
  </si>
  <si>
    <t>2113-7677</t>
  </si>
  <si>
    <t>FU.5A 250V NTD</t>
  </si>
  <si>
    <t>2118-2719</t>
  </si>
  <si>
    <t>CHANNEL-VINYL</t>
  </si>
  <si>
    <t>2112-6910</t>
  </si>
  <si>
    <t>SCRPHM3.0X10PZET</t>
  </si>
  <si>
    <t>2118-9905</t>
  </si>
  <si>
    <t>LABEL CSA-CE</t>
  </si>
  <si>
    <t>2112-2254</t>
  </si>
  <si>
    <t>WSHR-LK INTLT</t>
  </si>
  <si>
    <t>2112-2890</t>
  </si>
  <si>
    <t>1ST YEAR RESPONSE CENTER SUPRT</t>
  </si>
  <si>
    <t>Epsilon-tec</t>
  </si>
  <si>
    <t>2110-3988</t>
  </si>
  <si>
    <t>GOLD MINT PIN-SE</t>
  </si>
  <si>
    <t>Alphagen</t>
  </si>
  <si>
    <t>2116-5215</t>
  </si>
  <si>
    <t>IC I/O PLCC68</t>
  </si>
  <si>
    <t>2117-2391</t>
  </si>
  <si>
    <t>PARTS LISTING</t>
  </si>
  <si>
    <t>2116-6012</t>
  </si>
  <si>
    <t>MANIFOLD LARGE FOR VAC PIPING</t>
  </si>
  <si>
    <t>2111-8262</t>
  </si>
  <si>
    <t>COLLAR FRONT</t>
  </si>
  <si>
    <t>2114-4952</t>
  </si>
  <si>
    <t>LABEL-RAMP END</t>
  </si>
  <si>
    <t>Betamount</t>
  </si>
  <si>
    <t>2110-8526</t>
  </si>
  <si>
    <t>MODULE TOP COVER</t>
  </si>
  <si>
    <t>2112-3448</t>
  </si>
  <si>
    <t>WSHR-FL SS 6MM</t>
  </si>
  <si>
    <t>Omegalife</t>
  </si>
  <si>
    <t>2111-2324</t>
  </si>
  <si>
    <t>SCR-MACHINE</t>
  </si>
  <si>
    <t>2117-9494</t>
  </si>
  <si>
    <t>PROBE PROTECTION PLATE</t>
  </si>
  <si>
    <t>2115-5574</t>
  </si>
  <si>
    <t>BRKT-CLMP HOLD D</t>
  </si>
  <si>
    <t>2119-8360</t>
  </si>
  <si>
    <t>1/4INCH OD TEES</t>
  </si>
  <si>
    <t>2112-2420</t>
  </si>
  <si>
    <t>IC S/H-SMP08FS</t>
  </si>
  <si>
    <t>2116-6568</t>
  </si>
  <si>
    <t>IC 74ALSO8P4 AND</t>
  </si>
  <si>
    <t>2114-6298</t>
  </si>
  <si>
    <t>HEX KEY 5/16 INCH</t>
  </si>
  <si>
    <t>2116-9957</t>
  </si>
  <si>
    <t>WIRE SOL 22AWG</t>
  </si>
  <si>
    <t>2113-7695</t>
  </si>
  <si>
    <t>ANCHOR ASSY</t>
  </si>
  <si>
    <t>2112-3369</t>
  </si>
  <si>
    <t>SLEEVE GROUND</t>
  </si>
  <si>
    <t>2117-3680</t>
  </si>
  <si>
    <t>LABEL LINE VOLTAGE WARNING</t>
  </si>
  <si>
    <t>2115-1753</t>
  </si>
  <si>
    <t>FUSE-10AMPS</t>
  </si>
  <si>
    <t>2111-5167</t>
  </si>
  <si>
    <t>CBL TIE GRY NYL</t>
  </si>
  <si>
    <t>2114-6491</t>
  </si>
  <si>
    <t>FRONT RIGHT COVER W/SS AGILEN</t>
  </si>
  <si>
    <t>2116-8240</t>
  </si>
  <si>
    <t>SCR-PANM3X.5TXSC</t>
  </si>
  <si>
    <t>2114-1050</t>
  </si>
  <si>
    <t>2116-1338</t>
  </si>
  <si>
    <t>SHOCKWATCH STICK</t>
  </si>
  <si>
    <t>2111-1142</t>
  </si>
  <si>
    <t>WSHR-FL MTLC #10</t>
  </si>
  <si>
    <t>2118-6529</t>
  </si>
  <si>
    <t>SWING ARM ASSY SERIES 3 W/TRAY</t>
  </si>
  <si>
    <t>2118-3730</t>
  </si>
  <si>
    <t>FAN-TBAX 230V 50/60 HZ 300 CF</t>
  </si>
  <si>
    <t>2110-6681</t>
  </si>
  <si>
    <t>CABLE 6 PIN DIN FEMALE 10FT</t>
  </si>
  <si>
    <t>2116-8763</t>
  </si>
  <si>
    <t>DOOR AND BLOWER ASSEMBLY</t>
  </si>
  <si>
    <t>2116-6483</t>
  </si>
  <si>
    <t>PRGMD EPROM - STD 3X7X SYSTEM</t>
  </si>
  <si>
    <t>2115-2414</t>
  </si>
  <si>
    <t>LAN CAP MODULE CHASSIS</t>
  </si>
  <si>
    <t>2113-2363</t>
  </si>
  <si>
    <t>FILLER PANEL 5.25INCH</t>
  </si>
  <si>
    <t>2111-3261</t>
  </si>
  <si>
    <t>MOD 1 LABEL</t>
  </si>
  <si>
    <t>2114-9472</t>
  </si>
  <si>
    <t>LABEL - INFORMATION</t>
  </si>
  <si>
    <t>2119-8254</t>
  </si>
  <si>
    <t>SITE PREP MANUAL</t>
  </si>
  <si>
    <t>2117-1748</t>
  </si>
  <si>
    <t>INSULATED WIRE F</t>
  </si>
  <si>
    <t>2112-3917</t>
  </si>
  <si>
    <t>PC ASSY LAN CAP CARD</t>
  </si>
  <si>
    <t>2114-1180</t>
  </si>
  <si>
    <t>WSHR-LK HLCL</t>
  </si>
  <si>
    <t>2111-2583</t>
  </si>
  <si>
    <t>CABLE CLAMP</t>
  </si>
  <si>
    <t>2113-8110</t>
  </si>
  <si>
    <t>BOOT STRAIN RELF</t>
  </si>
  <si>
    <t>2113-8005</t>
  </si>
  <si>
    <t>SCREW- M4X.07 16MM LG SS PATCH</t>
  </si>
  <si>
    <t>2119-8226</t>
  </si>
  <si>
    <t>MODULE FILLER PANEL</t>
  </si>
  <si>
    <t>2114-2810</t>
  </si>
  <si>
    <t>RTNR P/ON.625DIA</t>
  </si>
  <si>
    <t>2116-8722</t>
  </si>
  <si>
    <t>TOOL PIN EXTR</t>
  </si>
  <si>
    <t>2117-1863</t>
  </si>
  <si>
    <t>CABLE TIE MOUNT</t>
  </si>
  <si>
    <t>2115-5258</t>
  </si>
  <si>
    <t>FRONT DOOR 1.3M SUPPORT BAY</t>
  </si>
  <si>
    <t>2111-6147</t>
  </si>
  <si>
    <t>LARGE REAR BOTTOM COVER ASSY</t>
  </si>
  <si>
    <t>2115-3535</t>
  </si>
  <si>
    <t>CONN HOUSING</t>
  </si>
  <si>
    <t>2111-5040</t>
  </si>
  <si>
    <t>LINK CABLE - HIGH SPEED</t>
  </si>
  <si>
    <t>2114-1448</t>
  </si>
  <si>
    <t>INSUL BDG POST</t>
  </si>
  <si>
    <t>2118-1326</t>
  </si>
  <si>
    <t>TOP RIGHT COVER  3070 SERIES 3</t>
  </si>
  <si>
    <t>2117-5046</t>
  </si>
  <si>
    <t>GRNDTERMLUG</t>
  </si>
  <si>
    <t>2118-4225</t>
  </si>
  <si>
    <t>PDU MOUNTING EAR TESTHEAD ONL</t>
  </si>
  <si>
    <t>2117-6588</t>
  </si>
  <si>
    <t>POWER SUPPLY FOR EPSON PRINTER</t>
  </si>
  <si>
    <t>2110-7450</t>
  </si>
  <si>
    <t>C-F 1.5 PF 200V</t>
  </si>
  <si>
    <t>2110-8369</t>
  </si>
  <si>
    <t>CABLE-TIE</t>
  </si>
  <si>
    <t>2113-4783</t>
  </si>
  <si>
    <t>NUT M4 LK WR</t>
  </si>
  <si>
    <t>2113-9392</t>
  </si>
  <si>
    <t>PLDWN RACK</t>
  </si>
  <si>
    <t>2110-8817</t>
  </si>
  <si>
    <t>SCRPHM4.0X12TXSC</t>
  </si>
  <si>
    <t>2116-1857</t>
  </si>
  <si>
    <t>VALVE ASSY</t>
  </si>
  <si>
    <t>2118-6975</t>
  </si>
  <si>
    <t>MODULE LATCH BLOWER COOLING</t>
  </si>
  <si>
    <t>2118-3262</t>
  </si>
  <si>
    <t>CAP, CARTON-CORRUGATED</t>
  </si>
  <si>
    <t>2119-8688</t>
  </si>
  <si>
    <t>MODULE SIDE</t>
  </si>
  <si>
    <t>2110-2045</t>
  </si>
  <si>
    <t>MODEM CABLE</t>
  </si>
  <si>
    <t>2119-6331</t>
  </si>
  <si>
    <t>CABLE-SYSTEM</t>
  </si>
  <si>
    <t>2115-5141</t>
  </si>
  <si>
    <t>TITWATCH DISPLA</t>
  </si>
  <si>
    <t>2117-2013</t>
  </si>
  <si>
    <t>MOM SHIELD</t>
  </si>
  <si>
    <t>2116-4144</t>
  </si>
  <si>
    <t>PLDN SHAFT</t>
  </si>
  <si>
    <t>2112-8368</t>
  </si>
  <si>
    <t>CONTROL CABLE, PDU</t>
  </si>
  <si>
    <t>2116-6826</t>
  </si>
  <si>
    <t>U-CLIP-CABLE RETAINER</t>
  </si>
  <si>
    <t>2112-9347</t>
  </si>
  <si>
    <t>CABLE-FAN POWER</t>
  </si>
  <si>
    <t>2110-7740</t>
  </si>
  <si>
    <t>LABEL PINCH POINT/ROTATE ALER</t>
  </si>
  <si>
    <t>2118-4278</t>
  </si>
  <si>
    <t>TESTHEAD CRADLE W/TOP LARGE</t>
  </si>
  <si>
    <t>2116-2804</t>
  </si>
  <si>
    <t>MNL-UNCRATING IN</t>
  </si>
  <si>
    <t>2110-6439</t>
  </si>
  <si>
    <t>NUT-SHMET-U-TP</t>
  </si>
  <si>
    <t>2110-9729</t>
  </si>
  <si>
    <t>SERIAL LABEL</t>
  </si>
  <si>
    <t>2116-6383</t>
  </si>
  <si>
    <t>SPRING</t>
  </si>
  <si>
    <t>2118-7380</t>
  </si>
  <si>
    <t>IC 74F125 P4BUFF</t>
  </si>
  <si>
    <t>2118-7543</t>
  </si>
  <si>
    <t>PROBE BODY</t>
  </si>
  <si>
    <t>2117-7883</t>
  </si>
  <si>
    <t>STRAIN RELIEFS</t>
  </si>
  <si>
    <t>2112-1604</t>
  </si>
  <si>
    <t>WRIST STRAP - COILED</t>
  </si>
  <si>
    <t>2115-6163</t>
  </si>
  <si>
    <t>Nylon Lock Nut</t>
  </si>
  <si>
    <t>2110-5359</t>
  </si>
  <si>
    <t>SAFETY SKIRT LARGE, PEWTER GRA</t>
  </si>
  <si>
    <t>2115-9366</t>
  </si>
  <si>
    <t>ENV-PACKING LIST</t>
  </si>
  <si>
    <t>2115-6103</t>
  </si>
  <si>
    <t>JMP BK 50MM PVC</t>
  </si>
  <si>
    <t>2114-7286</t>
  </si>
  <si>
    <t>BG-SHLDED 6X8</t>
  </si>
  <si>
    <t>2118-9532</t>
  </si>
  <si>
    <t>SCR-MACH 8-32</t>
  </si>
  <si>
    <t>2111-9763</t>
  </si>
  <si>
    <t>ADPTR-COAX TEE</t>
  </si>
  <si>
    <t>2116-9045</t>
  </si>
  <si>
    <t>COVER-ASTAT</t>
  </si>
  <si>
    <t>2116-2748</t>
  </si>
  <si>
    <t>NO STR-VALID</t>
  </si>
  <si>
    <t>2112-1146</t>
  </si>
  <si>
    <t>WRAP, CARTON-CORRUGATED</t>
  </si>
  <si>
    <t>2111-5348</t>
  </si>
  <si>
    <t>COUPLER 1/4INCH</t>
  </si>
  <si>
    <t>2116-5131</t>
  </si>
  <si>
    <t>TUNNEL PERFORMANCE PORT</t>
  </si>
  <si>
    <t>2118-7084</t>
  </si>
  <si>
    <t>BRKT-MTG RTANG</t>
  </si>
  <si>
    <t>2111-5190</t>
  </si>
  <si>
    <t>CHASSIS KIT-SWITCHING PDU</t>
  </si>
  <si>
    <t>2114-3822</t>
  </si>
  <si>
    <t>WSHR-FL MTLC 4MM</t>
  </si>
  <si>
    <t>2116-8699</t>
  </si>
  <si>
    <t>CAP  TO  MAC  CABLE</t>
  </si>
  <si>
    <t>2117-7127</t>
  </si>
  <si>
    <t>MTN BRACKET KIT</t>
  </si>
  <si>
    <t>2112-8807</t>
  </si>
  <si>
    <t>IC 74ABT273DBJSS0P2</t>
  </si>
  <si>
    <t>2114-7804</t>
  </si>
  <si>
    <t>MOD 3 LABEL</t>
  </si>
  <si>
    <t>2113-2359</t>
  </si>
  <si>
    <t>LEAD ASSY GROUND</t>
  </si>
  <si>
    <t>2110-3857</t>
  </si>
  <si>
    <t>VACUUM VALVE ASSY</t>
  </si>
  <si>
    <t>2114-1565</t>
  </si>
  <si>
    <t>FAN CABLE   PC</t>
  </si>
  <si>
    <t>2118-7495</t>
  </si>
  <si>
    <t>VACUUM REAR COVER AGILENT</t>
  </si>
  <si>
    <t>2112-1876</t>
  </si>
  <si>
    <t>SCR-SHLDR M3*0.5</t>
  </si>
  <si>
    <t>2118-5129</t>
  </si>
  <si>
    <t>SWITCH ROCKER</t>
  </si>
  <si>
    <t>2118-7869</t>
  </si>
  <si>
    <t>PRINTER TRAY ASSEMBLY EPSON</t>
  </si>
  <si>
    <t>2119-5076</t>
  </si>
  <si>
    <t>MODULE MOUNT BAR FOR TESTHEAD</t>
  </si>
  <si>
    <t>2117-2003</t>
  </si>
  <si>
    <t>BINARY LICENSE STICKER TCP/IP</t>
  </si>
  <si>
    <t>2113-3815</t>
  </si>
  <si>
    <t>CABLE-RJ11 MODULAR CABLE 6WIR</t>
  </si>
  <si>
    <t>2113-3135</t>
  </si>
  <si>
    <t>WSHR-LK HLCL 4MM</t>
  </si>
  <si>
    <t>2110-4946</t>
  </si>
  <si>
    <t>IC 712 P2OPAMP</t>
  </si>
  <si>
    <t>2111-3785</t>
  </si>
  <si>
    <t>GUIDE BRACKET</t>
  </si>
  <si>
    <t>2113-8956</t>
  </si>
  <si>
    <t>MOUNTING BRACKET MPU</t>
  </si>
  <si>
    <t>2110-5507</t>
  </si>
  <si>
    <t>LABEL - THIS SIDE UP, FRAGILE</t>
  </si>
  <si>
    <t>2112-7121</t>
  </si>
  <si>
    <t>INTERIOR MOD CVR</t>
  </si>
  <si>
    <t>2111-4378</t>
  </si>
  <si>
    <t>LBL 200-240V VT INT</t>
  </si>
  <si>
    <t>2112-7889</t>
  </si>
  <si>
    <t>SLEEVE INSULATOR</t>
  </si>
  <si>
    <t>2111-6972</t>
  </si>
  <si>
    <t>2113-4657</t>
  </si>
  <si>
    <t>DBL PLUG INTL CORD IC370</t>
  </si>
  <si>
    <t>2110-3409</t>
  </si>
  <si>
    <t>SEALANT</t>
  </si>
  <si>
    <t>2116-4821</t>
  </si>
  <si>
    <t>CABLE COAX 72IN</t>
  </si>
  <si>
    <t>2110-1385</t>
  </si>
  <si>
    <t>RES 147 1% 0805</t>
  </si>
  <si>
    <t>2110-3652</t>
  </si>
  <si>
    <t>GROMMET-STR RLF</t>
  </si>
  <si>
    <t>2119-6179</t>
  </si>
  <si>
    <t>CD/ROM BLOWER COOLING 3X7X</t>
  </si>
  <si>
    <t>2111-7805</t>
  </si>
  <si>
    <t>SCRPHM4.0X70PZ</t>
  </si>
  <si>
    <t>2113-3089</t>
  </si>
  <si>
    <t>LBL PINCHED FINGER</t>
  </si>
  <si>
    <t>2116-1803</t>
  </si>
  <si>
    <t>CABLE ETHERNET AUI EXTENDER</t>
  </si>
  <si>
    <t>2110-9006</t>
  </si>
  <si>
    <t>PROBE INSER TOOL</t>
  </si>
  <si>
    <t>2119-1892</t>
  </si>
  <si>
    <t>CBL-U.S.</t>
  </si>
  <si>
    <t>2118-1681</t>
  </si>
  <si>
    <t>PLND SUPPORT</t>
  </si>
  <si>
    <t>2114-5084</t>
  </si>
  <si>
    <t>VACUUM PLUMBING #2</t>
  </si>
  <si>
    <t>2110-6457</t>
  </si>
  <si>
    <t>GROM RND</t>
  </si>
  <si>
    <t>2117-8413</t>
  </si>
  <si>
    <t>BAG-PLASTIC</t>
  </si>
  <si>
    <t>2117-8938</t>
  </si>
  <si>
    <t>PRGMD EPROM - LAN ADDRESS</t>
  </si>
  <si>
    <t>2112-9891</t>
  </si>
  <si>
    <t>CBL T BLK.5W 9INL</t>
  </si>
  <si>
    <t>2117-2151</t>
  </si>
  <si>
    <t>Contactr 50A 4-Pole 24vdc Coi</t>
  </si>
  <si>
    <t>2118-6811</t>
  </si>
  <si>
    <t>E1135C PDU CABLE KIT</t>
  </si>
  <si>
    <t>2118-5883</t>
  </si>
  <si>
    <t>LABEL-CE BOX</t>
  </si>
  <si>
    <t>2110-8423</t>
  </si>
  <si>
    <t>SWITCH OPERATOR</t>
  </si>
  <si>
    <t>2115-4537</t>
  </si>
  <si>
    <t>COVER RECEIVER LARGE AGILENT</t>
  </si>
  <si>
    <t>2116-6128</t>
  </si>
  <si>
    <t>LABEL SERIAL NUMBER PROTECTOR</t>
  </si>
  <si>
    <t>2113-6088</t>
  </si>
  <si>
    <t>TOP LEFT COVER  LOGO AGILENT</t>
  </si>
  <si>
    <t>2113-9730</t>
  </si>
  <si>
    <t>TOOL-WRENCHING</t>
  </si>
  <si>
    <t>2115-7046</t>
  </si>
  <si>
    <t>FINGER GUARD</t>
  </si>
  <si>
    <t>2117-1869</t>
  </si>
  <si>
    <t>CIRCUIT BREAKER 15A</t>
  </si>
  <si>
    <t>2113-9215</t>
  </si>
  <si>
    <t>VAC PORT</t>
  </si>
  <si>
    <t>2114-6555</t>
  </si>
  <si>
    <t>BAG-ANTI-STATIC</t>
  </si>
  <si>
    <t>2114-7626</t>
  </si>
  <si>
    <t>VACUUM PLUMBING #4</t>
  </si>
  <si>
    <t>2110-6793</t>
  </si>
  <si>
    <t>2117-9861</t>
  </si>
  <si>
    <t>OUTLET FOR THE SUPPORT BAY</t>
  </si>
  <si>
    <t>2117-2908</t>
  </si>
  <si>
    <t>FILLER PANEL PEWTER GRAY</t>
  </si>
  <si>
    <t>2111-7006</t>
  </si>
  <si>
    <t>SCR-SKT-HD-CAP</t>
  </si>
  <si>
    <t>2116-2733</t>
  </si>
  <si>
    <t>170ID POLY TUBE</t>
  </si>
  <si>
    <t>2114-9917</t>
  </si>
  <si>
    <t>TILWATCH  STICKE</t>
  </si>
  <si>
    <t>2119-1742</t>
  </si>
  <si>
    <t>DOOR HINGE ASSEMBLY</t>
  </si>
  <si>
    <t>2118-3310</t>
  </si>
  <si>
    <t>SPACER 1</t>
  </si>
  <si>
    <t>2115-9447</t>
  </si>
  <si>
    <t>CLNDR ROD CLV</t>
  </si>
  <si>
    <t>2112-1057</t>
  </si>
  <si>
    <t>FILLER PANEL 1.75INCH</t>
  </si>
  <si>
    <t>2113-6436</t>
  </si>
  <si>
    <t>STDF-STUD MT</t>
  </si>
  <si>
    <t>2119-9400</t>
  </si>
  <si>
    <t>GROUND WIRE PDU</t>
  </si>
  <si>
    <t>2115-2759</t>
  </si>
  <si>
    <t>CABLE-10ft  VGA EXTENSION</t>
  </si>
  <si>
    <t>2113-2309</t>
  </si>
  <si>
    <t>IC 74ABT540 DRVR</t>
  </si>
  <si>
    <t>2113-9531</t>
  </si>
  <si>
    <t>ADAPTER FOOT SWITCH</t>
  </si>
  <si>
    <t>2117-7255</t>
  </si>
  <si>
    <t>CONN-CABLE SUPPORT .62INCH WDX</t>
  </si>
  <si>
    <t>2111-4285</t>
  </si>
  <si>
    <t>IC F32 P4 OR</t>
  </si>
  <si>
    <t>2116-9320</t>
  </si>
  <si>
    <t>9-32/RS232 NCR C</t>
  </si>
  <si>
    <t>2117-1365</t>
  </si>
  <si>
    <t>LABEL MAGNETIZED</t>
  </si>
  <si>
    <t>2113-4308</t>
  </si>
  <si>
    <t>GROUND LEAD ASSY-LONG</t>
  </si>
  <si>
    <t>2117-5775</t>
  </si>
  <si>
    <t>IC ASIC 0.8U GA</t>
  </si>
  <si>
    <t>2115-4322</t>
  </si>
  <si>
    <t>WSHR-LK EXT Y</t>
  </si>
  <si>
    <t>2114-6306</t>
  </si>
  <si>
    <t>2115-8414</t>
  </si>
  <si>
    <t>COVER  LONG  AGILENT</t>
  </si>
  <si>
    <t>2118-1421</t>
  </si>
  <si>
    <t>SCR -SKT-HD-CAP</t>
  </si>
  <si>
    <t>2116-2885</t>
  </si>
  <si>
    <t>SOFTWARE LICENSE PAPER</t>
  </si>
  <si>
    <t>2113-4631</t>
  </si>
  <si>
    <t>PIVOT PIN-PULL DOWN</t>
  </si>
  <si>
    <t>2112-9579</t>
  </si>
  <si>
    <t>CODEWORD INSTALL DOCUMENT</t>
  </si>
  <si>
    <t>2112-7180</t>
  </si>
  <si>
    <t>R-F 20K 1% 1/8w</t>
  </si>
  <si>
    <t>2110-2743</t>
  </si>
  <si>
    <t>OUTLET BRACKET</t>
  </si>
  <si>
    <t>2113-4934</t>
  </si>
  <si>
    <t>PALLET/RAMP ASSY</t>
  </si>
  <si>
    <t>2117-4032</t>
  </si>
  <si>
    <t>UNCRATING 3070/79000 TESTHEAD</t>
  </si>
  <si>
    <t>2117-6897</t>
  </si>
  <si>
    <t>PC ASSY MOTHER</t>
  </si>
  <si>
    <t>2111-2809</t>
  </si>
  <si>
    <t>2111-7307</t>
  </si>
  <si>
    <t>SUPT SIDE PANEL</t>
  </si>
  <si>
    <t>2119-2122</t>
  </si>
  <si>
    <t>LEAD  GROUND ASSY</t>
  </si>
  <si>
    <t>2111-1885</t>
  </si>
  <si>
    <t>LABEL CABLE MARKER 0-9</t>
  </si>
  <si>
    <t>2113-2937</t>
  </si>
  <si>
    <t>COVER RECEIVER  AGILENT</t>
  </si>
  <si>
    <t>2117-1082</t>
  </si>
  <si>
    <t>CORRUGATE SHROUD TOP CAP</t>
  </si>
  <si>
    <t>2117-8930</t>
  </si>
  <si>
    <t>PIN TIP ASSY</t>
  </si>
  <si>
    <t>2113-7628</t>
  </si>
  <si>
    <t>SPCR 6MMID 2.41</t>
  </si>
  <si>
    <t>2112-5081</t>
  </si>
  <si>
    <t>KIT-E7590A W/NO PDU</t>
  </si>
  <si>
    <t>2119-1079</t>
  </si>
  <si>
    <t>TOP PLATE ASSY</t>
  </si>
  <si>
    <t>2113-8498</t>
  </si>
  <si>
    <t>CYLINDER ASSY</t>
  </si>
  <si>
    <t>2113-9407</t>
  </si>
  <si>
    <t>HOUSING AIR REGULATOR</t>
  </si>
  <si>
    <t>2110-2734</t>
  </si>
  <si>
    <t>CUP</t>
  </si>
  <si>
    <t>2110-4674</t>
  </si>
  <si>
    <t>SPR-COMPRE PLDN</t>
  </si>
  <si>
    <t>2118-1169</t>
  </si>
  <si>
    <t>RIGHT GRILLE COVER</t>
  </si>
  <si>
    <t>2110-3565</t>
  </si>
  <si>
    <t>FILTER</t>
  </si>
  <si>
    <t>2115-2868</t>
  </si>
  <si>
    <t>LABEL BLANK .5INCH X .8INCH</t>
  </si>
  <si>
    <t>2110-8080</t>
  </si>
  <si>
    <t>Strain Relief Flexible Cord</t>
  </si>
  <si>
    <t>2117-3565</t>
  </si>
  <si>
    <t>Ext.Cord Assy for PDU Dut Powr</t>
  </si>
  <si>
    <t>2113-9361</t>
  </si>
  <si>
    <t>GRND LEAD ASSY</t>
  </si>
  <si>
    <t>2115-8867</t>
  </si>
  <si>
    <t>STRPG-SEAL STL</t>
  </si>
  <si>
    <t>2114-2292</t>
  </si>
  <si>
    <t>ANTI  STATIC  GROUND  CABLE</t>
  </si>
  <si>
    <t>2118-6348</t>
  </si>
  <si>
    <t>HEX KEY  M5</t>
  </si>
  <si>
    <t>2110-9097</t>
  </si>
  <si>
    <t>IC 586 P1VREF</t>
  </si>
  <si>
    <t>2111-7907</t>
  </si>
  <si>
    <t>SPACER 2</t>
  </si>
  <si>
    <t>2111-6524</t>
  </si>
  <si>
    <t>KIT OUTLET ASSEMBLIES</t>
  </si>
  <si>
    <t>2118-2461</t>
  </si>
  <si>
    <t>MOD 0 LABEL</t>
  </si>
  <si>
    <t>2118-4927</t>
  </si>
  <si>
    <t>LEFT SIDE GRILLE COVER SERIES</t>
  </si>
  <si>
    <t>2110-9583</t>
  </si>
  <si>
    <t>CONTACT BLOCK</t>
  </si>
  <si>
    <t>2117-4184</t>
  </si>
  <si>
    <t>CLIP-ASSEMBLY</t>
  </si>
  <si>
    <t>2114-1167</t>
  </si>
  <si>
    <t>8-OUTLET CABLE KIT</t>
  </si>
  <si>
    <t>2119-9304</t>
  </si>
  <si>
    <t>DOWEL PIN PLDN</t>
  </si>
  <si>
    <t>2112-7450</t>
  </si>
  <si>
    <t>IC DAC AD7541AJP</t>
  </si>
  <si>
    <t>2111-2861</t>
  </si>
  <si>
    <t>GUIDE PANEL</t>
  </si>
  <si>
    <t>2114-1711</t>
  </si>
  <si>
    <t>2116-3751</t>
  </si>
  <si>
    <t>M5HXNUT X-T-1KWR</t>
  </si>
  <si>
    <t>2113-9884</t>
  </si>
  <si>
    <t>NUT 1/4-20 .625IN LG</t>
  </si>
  <si>
    <t>2117-8438</t>
  </si>
  <si>
    <t>ADDENDUM TO PRINTER MANUAL</t>
  </si>
  <si>
    <t>2116-1863</t>
  </si>
  <si>
    <t>CERTIFICATE OF CALIBRATION</t>
  </si>
  <si>
    <t>2114-5661</t>
  </si>
  <si>
    <t>IC 337D P1 NADJ</t>
  </si>
  <si>
    <t>2115-6391</t>
  </si>
  <si>
    <t>NUT-HEX-DBL-CHAM</t>
  </si>
  <si>
    <t>2119-3864</t>
  </si>
  <si>
    <t>GROUND CABLE -OUTLET BOX</t>
  </si>
  <si>
    <t>2112-4604</t>
  </si>
  <si>
    <t>LABEL,CAUTION-FIXTURE PULL DWN</t>
  </si>
  <si>
    <t>2113-9177</t>
  </si>
  <si>
    <t>SCRFHM3.5X06TX</t>
  </si>
  <si>
    <t>2112-5642</t>
  </si>
  <si>
    <t>IC ASIC EBENEZER</t>
  </si>
  <si>
    <t>2111-4774</t>
  </si>
  <si>
    <t>CONTROL CABLE</t>
  </si>
  <si>
    <t>Pathway Number</t>
  </si>
  <si>
    <t>Fernando</t>
  </si>
  <si>
    <t>Mendoza Cost</t>
  </si>
  <si>
    <t># Items</t>
  </si>
  <si>
    <t># Items Provided</t>
  </si>
  <si>
    <t>Average Mendoza Cost</t>
  </si>
  <si>
    <t>Average</t>
  </si>
  <si>
    <t># of Items</t>
  </si>
  <si>
    <t>Average Lead Time</t>
  </si>
  <si>
    <t>Lead Time</t>
  </si>
  <si>
    <t>Price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</si>
</sst>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"/>
    <numFmt numFmtId="169" formatCode="&quot;$&quot;#,##0"/>
    <numFmt numFmtId="17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9" fontId="4" fillId="4" borderId="1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0" fontId="4" fillId="5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5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8" fontId="0" fillId="6" borderId="1" xfId="0" applyNumberFormat="1" applyFill="1" applyBorder="1" applyAlignment="1">
      <alignment horizontal="center"/>
    </xf>
    <xf numFmtId="0" fontId="0" fillId="6" borderId="1" xfId="1" applyNumberFormat="1" applyFont="1" applyFill="1" applyBorder="1" applyAlignment="1">
      <alignment horizontal="center"/>
    </xf>
    <xf numFmtId="6" fontId="0" fillId="6" borderId="1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8" fontId="0" fillId="6" borderId="4" xfId="0" applyNumberFormat="1" applyFill="1" applyBorder="1" applyAlignment="1">
      <alignment horizontal="center"/>
    </xf>
    <xf numFmtId="0" fontId="0" fillId="6" borderId="4" xfId="1" applyNumberFormat="1" applyFont="1" applyFill="1" applyBorder="1" applyAlignment="1">
      <alignment horizontal="center"/>
    </xf>
    <xf numFmtId="6" fontId="0" fillId="6" borderId="4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8" fontId="0" fillId="6" borderId="10" xfId="0" applyNumberFormat="1" applyFill="1" applyBorder="1" applyAlignment="1">
      <alignment horizontal="center"/>
    </xf>
    <xf numFmtId="0" fontId="0" fillId="6" borderId="10" xfId="1" applyNumberFormat="1" applyFont="1" applyFill="1" applyBorder="1" applyAlignment="1">
      <alignment horizontal="center"/>
    </xf>
    <xf numFmtId="6" fontId="0" fillId="6" borderId="10" xfId="0" applyNumberFormat="1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Summary!$D$19</c:f>
              <c:strCache>
                <c:ptCount val="1"/>
                <c:pt idx="0">
                  <c:v>Average Lead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Summary!$B$20:$B$23</c:f>
              <c:strCache>
                <c:ptCount val="4"/>
                <c:pt idx="0">
                  <c:v>Fernando</c:v>
                </c:pt>
                <c:pt idx="1">
                  <c:v>Truck</c:v>
                </c:pt>
                <c:pt idx="2">
                  <c:v>Air</c:v>
                </c:pt>
                <c:pt idx="3">
                  <c:v>Rail</c:v>
                </c:pt>
              </c:strCache>
            </c:strRef>
          </c:cat>
          <c:val>
            <c:numRef>
              <c:f>Summary!$D$20:$D$23</c:f>
              <c:numCache>
                <c:formatCode>0.0</c:formatCode>
                <c:ptCount val="4"/>
                <c:pt idx="0">
                  <c:v>37.151376146788991</c:v>
                </c:pt>
                <c:pt idx="1">
                  <c:v>36.256410256410255</c:v>
                </c:pt>
                <c:pt idx="2">
                  <c:v>36.387931034482762</c:v>
                </c:pt>
                <c:pt idx="3">
                  <c:v>36.063291139240505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B-4B87-BA8B-63870629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630672"/>
        <c:axId val="567626736"/>
      </c:barChart>
      <c:catAx>
        <c:axId val="56763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26736"/>
        <c:crosses val="autoZero"/>
        <c:auto val="1"/>
        <c:lblAlgn val="ctr"/>
        <c:lblOffset val="100"/>
        <c:noMultiLvlLbl val="0"/>
      </c:catAx>
      <c:valAx>
        <c:axId val="5676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3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452437</xdr:colOff>
      <xdr:row>24</xdr:row>
      <xdr:rowOff>23812</xdr:rowOff>
    </xdr:from>
    <xdr:to>
      <xdr:col>7</xdr:col>
      <xdr:colOff>138112</xdr:colOff>
      <xdr:row>38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137C0-D97B-4A05-900E-E63264744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0923-FB61-4982-B2FD-2DFC78C1E8F2}">
  <sheetPr>
    <tabColor rgb="FF7030A0"/>
  </sheetPr>
  <dimension ref="B2:N23"/>
  <sheetViews>
    <sheetView showGridLines="0" tabSelected="1" workbookViewId="0">
      <selection activeCell="D16" sqref="D16"/>
    </sheetView>
  </sheetViews>
  <sheetFormatPr defaultRowHeight="15" x14ac:dyDescent="0.25"/>
  <cols>
    <col min="1" max="1" width="9.140625" style="2"/>
    <col min="2" max="2" width="13.7109375" style="2" customWidth="1"/>
    <col min="3" max="3" width="7.5703125" style="2" customWidth="1"/>
    <col min="4" max="4" width="11.7109375" style="2" bestFit="1" customWidth="1"/>
    <col min="5" max="5" width="5" style="2" customWidth="1"/>
    <col min="6" max="6" width="14.42578125" style="2" customWidth="1"/>
    <col min="7" max="7" width="4.28515625" style="2" customWidth="1"/>
    <col min="8" max="8" width="10.28515625" style="2" customWidth="1"/>
    <col min="9" max="9" width="3.42578125" style="2" customWidth="1"/>
    <col min="10" max="10" width="20.5703125" style="2" bestFit="1" customWidth="1"/>
    <col min="11" max="11" width="2.28515625" style="2" customWidth="1"/>
    <col min="12" max="12" width="9.140625" style="2"/>
    <col min="13" max="13" width="3.42578125" style="2" customWidth="1"/>
    <col min="14" max="14" width="18" style="2" bestFit="1" customWidth="1"/>
    <col min="15" max="16384" width="9.140625" style="2"/>
  </cols>
  <sheetData>
    <row r="2" spans="2:11" x14ac:dyDescent="0.25">
      <c r="B2" s="4" t="s">
        <v>2</v>
      </c>
      <c r="C2" s="4"/>
      <c r="D2" s="4" t="s">
        <v>2</v>
      </c>
      <c r="E2" s="4"/>
      <c r="F2" s="4" t="s">
        <v>496</v>
      </c>
      <c r="G2" s="4"/>
      <c r="H2" s="14" t="s">
        <v>497</v>
      </c>
      <c r="I2" s="4"/>
      <c r="J2" s="14" t="s">
        <v>0</v>
      </c>
      <c r="K2" s="1"/>
    </row>
    <row r="3" spans="2:11" x14ac:dyDescent="0.25">
      <c r="B3" s="5" t="s">
        <v>50</v>
      </c>
      <c r="C3" s="4"/>
      <c r="D3" s="5" t="s">
        <v>50</v>
      </c>
      <c r="E3" s="4"/>
      <c r="F3" s="5">
        <v>14</v>
      </c>
      <c r="G3" s="4"/>
      <c r="H3" s="6">
        <v>20</v>
      </c>
      <c r="I3" s="4"/>
      <c r="J3" s="5" t="s">
        <v>7</v>
      </c>
      <c r="K3" s="1"/>
    </row>
    <row r="4" spans="2:11" x14ac:dyDescent="0.25">
      <c r="B4" s="4"/>
      <c r="C4" s="4"/>
      <c r="D4" s="4"/>
      <c r="E4" s="4"/>
      <c r="F4" s="4"/>
      <c r="G4" s="4"/>
      <c r="H4" s="4"/>
      <c r="I4" s="4"/>
      <c r="J4" s="4"/>
      <c r="K4" s="1"/>
    </row>
    <row r="5" spans="2:11" x14ac:dyDescent="0.25">
      <c r="B5" s="4" t="s">
        <v>490</v>
      </c>
      <c r="C5" s="4"/>
      <c r="D5" s="4" t="s">
        <v>493</v>
      </c>
      <c r="E5" s="4"/>
      <c r="F5" s="4"/>
      <c r="G5" s="4"/>
      <c r="H5" s="4"/>
      <c r="I5" s="4"/>
      <c r="J5" s="4" t="s">
        <v>1</v>
      </c>
      <c r="K5" s="1"/>
    </row>
    <row r="6" spans="2:11" x14ac:dyDescent="0.25">
      <c r="B6" s="7">
        <f>SUM('Data Sheet'!I4:I241)</f>
        <v>37</v>
      </c>
      <c r="C6" s="4"/>
      <c r="D6" s="8">
        <f>AVERAGE('Data Sheet'!J4:J241)</f>
        <v>15140.428583783778</v>
      </c>
      <c r="E6" s="4"/>
      <c r="F6" s="4"/>
      <c r="G6" s="4"/>
      <c r="H6" s="4"/>
      <c r="I6" s="4"/>
      <c r="J6" s="5" t="str">
        <f>VLOOKUP($J$3,'Data Sheet'!$A$4:$H$241,2,FALSE)</f>
        <v>NUT-HEX-W/LK WR</v>
      </c>
      <c r="K6" s="1"/>
    </row>
    <row r="7" spans="2:11" x14ac:dyDescent="0.25">
      <c r="B7" s="4"/>
      <c r="C7" s="4"/>
      <c r="D7" s="4"/>
      <c r="E7" s="4"/>
      <c r="F7" s="4"/>
      <c r="G7" s="4"/>
      <c r="H7" s="4"/>
      <c r="I7" s="4"/>
      <c r="J7" s="4"/>
      <c r="K7" s="1"/>
    </row>
    <row r="8" spans="2:11" x14ac:dyDescent="0.25">
      <c r="B8" s="4"/>
      <c r="C8" s="4"/>
      <c r="D8" s="4"/>
      <c r="E8" s="4"/>
      <c r="F8" s="4"/>
      <c r="G8" s="4"/>
      <c r="H8" s="4"/>
      <c r="I8" s="4"/>
      <c r="J8" s="4" t="s">
        <v>2</v>
      </c>
      <c r="K8" s="1"/>
    </row>
    <row r="9" spans="2:11" x14ac:dyDescent="0.25">
      <c r="B9" s="4"/>
      <c r="C9" s="4"/>
      <c r="D9" s="4"/>
      <c r="E9" s="4"/>
      <c r="F9" s="4"/>
      <c r="G9" s="4"/>
      <c r="H9" s="4"/>
      <c r="I9" s="4"/>
      <c r="J9" s="5" t="str">
        <f>VLOOKUP($J$3,'Data Sheet'!$A$4:$H$241,3,FALSE)</f>
        <v>Thetapower</v>
      </c>
      <c r="K9" s="1"/>
    </row>
    <row r="10" spans="2:11" x14ac:dyDescent="0.25">
      <c r="B10" s="4"/>
      <c r="C10" s="4"/>
      <c r="D10" s="4"/>
      <c r="E10" s="4"/>
      <c r="F10" s="4"/>
      <c r="G10" s="4"/>
      <c r="H10" s="4"/>
      <c r="I10" s="4"/>
      <c r="J10" s="4"/>
      <c r="K10" s="1"/>
    </row>
    <row r="11" spans="2:11" x14ac:dyDescent="0.25">
      <c r="B11" s="4"/>
      <c r="C11" s="4"/>
      <c r="D11" s="4"/>
      <c r="E11" s="4"/>
      <c r="F11" s="4"/>
      <c r="G11" s="4"/>
      <c r="H11" s="4"/>
      <c r="I11" s="4"/>
      <c r="J11" s="4" t="s">
        <v>489</v>
      </c>
      <c r="K11" s="1"/>
    </row>
    <row r="12" spans="2:11" x14ac:dyDescent="0.25">
      <c r="B12" s="4"/>
      <c r="C12" s="4"/>
      <c r="D12" s="4"/>
      <c r="E12" s="4"/>
      <c r="F12" s="4"/>
      <c r="G12" s="4"/>
      <c r="H12" s="4"/>
      <c r="I12" s="4"/>
      <c r="J12" s="9">
        <f>VLOOKUP($J$3,'Data Sheet'!$A$4:$H$241,8,FALSE)</f>
        <v>2289.84</v>
      </c>
      <c r="K12" s="1"/>
    </row>
    <row r="13" spans="2:11" x14ac:dyDescent="0.25">
      <c r="E13" s="4"/>
      <c r="F13" s="4"/>
      <c r="G13" s="4"/>
      <c r="H13" s="4"/>
      <c r="I13" s="4"/>
      <c r="J13" s="4"/>
      <c r="K13" s="1"/>
    </row>
    <row r="14" spans="2:11" x14ac:dyDescent="0.25">
      <c r="E14" s="4"/>
      <c r="F14" s="4"/>
      <c r="G14" s="4"/>
      <c r="H14" s="4"/>
      <c r="I14" s="4"/>
      <c r="J14" s="4" t="s">
        <v>5</v>
      </c>
      <c r="K14" s="1"/>
    </row>
    <row r="15" spans="2:11" x14ac:dyDescent="0.25">
      <c r="E15" s="4"/>
      <c r="F15" s="4"/>
      <c r="G15" s="4"/>
      <c r="H15" s="4"/>
      <c r="I15" s="4"/>
      <c r="J15" s="5" t="str">
        <f>VLOOKUP($J$3,'Data Sheet'!$A$4:$H$241,6,FALSE)</f>
        <v>Air</v>
      </c>
      <c r="K15" s="1"/>
    </row>
    <row r="16" spans="2:11" x14ac:dyDescent="0.25">
      <c r="E16" s="4"/>
      <c r="F16" s="4"/>
      <c r="G16" s="4"/>
      <c r="H16" s="4"/>
      <c r="I16" s="4"/>
      <c r="J16" s="4"/>
      <c r="K16" s="1"/>
    </row>
    <row r="17" spans="2:11" x14ac:dyDescent="0.25">
      <c r="E17" s="4"/>
      <c r="F17" s="4"/>
      <c r="G17" s="4"/>
      <c r="H17" s="4"/>
      <c r="I17" s="4"/>
      <c r="J17" s="4"/>
      <c r="K17" s="1"/>
    </row>
    <row r="19" spans="2:11" ht="28.5" x14ac:dyDescent="0.25">
      <c r="B19" s="13" t="s">
        <v>5</v>
      </c>
      <c r="C19" s="3" t="s">
        <v>494</v>
      </c>
      <c r="D19" s="3" t="s">
        <v>495</v>
      </c>
    </row>
    <row r="20" spans="2:11" x14ac:dyDescent="0.25">
      <c r="B20" s="10" t="s">
        <v>488</v>
      </c>
      <c r="C20" s="11">
        <f>COUNTIF('Data Sheet'!$F$4:$F$241,'Data Sheet'!F16)</f>
        <v>51</v>
      </c>
      <c r="D20" s="12">
        <f>AVERAGE('Data Sheet'!G16:G233)</f>
        <v>37.151376146788991</v>
      </c>
    </row>
    <row r="21" spans="2:11" x14ac:dyDescent="0.25">
      <c r="B21" s="10" t="s">
        <v>18</v>
      </c>
      <c r="C21" s="11">
        <f>COUNTIF('Data Sheet'!$F$4:$F$241,'Data Sheet'!F17)</f>
        <v>60</v>
      </c>
      <c r="D21" s="12">
        <f>AVERAGE('Data Sheet'!G6:G239)</f>
        <v>36.256410256410255</v>
      </c>
    </row>
    <row r="22" spans="2:11" x14ac:dyDescent="0.25">
      <c r="B22" s="10" t="s">
        <v>10</v>
      </c>
      <c r="C22" s="11">
        <f>COUNTIF('Data Sheet'!$F$4:$F$241,'Data Sheet'!F18)</f>
        <v>69</v>
      </c>
      <c r="D22" s="12">
        <f>AVERAGE('Data Sheet'!G4:G235)</f>
        <v>36.387931034482762</v>
      </c>
    </row>
    <row r="23" spans="2:11" x14ac:dyDescent="0.25">
      <c r="B23" s="10" t="s">
        <v>14</v>
      </c>
      <c r="C23" s="11">
        <f>COUNTIF('Data Sheet'!$F$4:$F$241,'Data Sheet'!F19)</f>
        <v>58</v>
      </c>
      <c r="D23" s="12">
        <f>AVERAGE('Data Sheet'!G5:G241)</f>
        <v>36.063291139240505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241"/>
  <sheetViews>
    <sheetView showGridLines="0" workbookViewId="0">
      <selection activeCell="M9" sqref="M9"/>
    </sheetView>
  </sheetViews>
  <sheetFormatPr defaultRowHeight="15" x14ac:dyDescent="0.25"/>
  <cols>
    <col min="1" max="1" width="10" style="15" customWidth="1"/>
    <col min="2" max="2" width="34.140625" style="15" bestFit="1" customWidth="1"/>
    <col min="3" max="3" width="12.5703125" style="15" customWidth="1"/>
    <col min="4" max="4" width="10.5703125" style="15" customWidth="1"/>
    <col min="5" max="5" width="11" style="15" customWidth="1"/>
    <col min="6" max="6" width="9.7109375" style="15" customWidth="1"/>
    <col min="7" max="7" width="11.5703125" style="15" customWidth="1"/>
    <col min="8" max="8" width="10.28515625" style="15" customWidth="1"/>
    <col min="9" max="9" width="10" style="15" customWidth="1"/>
    <col min="10" max="10" width="10.140625" style="15" customWidth="1"/>
    <col min="11" max="11" width="9.5703125" style="15" customWidth="1"/>
    <col min="12" max="16384" width="9.140625" style="15"/>
  </cols>
  <sheetData>
    <row r="1" spans="1:11" ht="30.75" thickBot="1" x14ac:dyDescent="0.3">
      <c r="A1" s="35" t="s">
        <v>487</v>
      </c>
      <c r="B1" s="36">
        <v>376</v>
      </c>
    </row>
    <row r="2" spans="1:11" ht="15.75" thickBot="1" x14ac:dyDescent="0.3"/>
    <row r="3" spans="1:11" ht="39" thickBot="1" x14ac:dyDescent="0.3">
      <c r="A3" s="24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489</v>
      </c>
      <c r="I3" s="25" t="s">
        <v>491</v>
      </c>
      <c r="J3" s="25" t="s">
        <v>492</v>
      </c>
      <c r="K3" s="26" t="s">
        <v>497</v>
      </c>
    </row>
    <row r="4" spans="1:11" x14ac:dyDescent="0.25">
      <c r="A4" s="27" t="s">
        <v>7</v>
      </c>
      <c r="B4" s="20" t="s">
        <v>8</v>
      </c>
      <c r="C4" s="20" t="s">
        <v>9</v>
      </c>
      <c r="D4" s="21">
        <v>6.09</v>
      </c>
      <c r="E4" s="22">
        <v>54</v>
      </c>
      <c r="F4" s="22" t="s">
        <v>10</v>
      </c>
      <c r="G4" s="20">
        <v>14</v>
      </c>
      <c r="H4" s="23">
        <f>D4*$B$1</f>
        <v>2289.84</v>
      </c>
      <c r="I4" s="20" t="str">
        <f>IF(C4=Summary!$B$3,1,"")</f>
        <v/>
      </c>
      <c r="J4" s="20" t="str">
        <f>IF(C4=Summary!$D$3,'Data Sheet'!H4,"")</f>
        <v/>
      </c>
      <c r="K4" s="28">
        <f>IF(D4&lt;Summary!$H$3,1,"Outside")</f>
        <v>1</v>
      </c>
    </row>
    <row r="5" spans="1:11" x14ac:dyDescent="0.25">
      <c r="A5" s="29" t="s">
        <v>11</v>
      </c>
      <c r="B5" s="16" t="s">
        <v>12</v>
      </c>
      <c r="C5" s="16" t="s">
        <v>13</v>
      </c>
      <c r="D5" s="17">
        <v>39.729999999999997</v>
      </c>
      <c r="E5" s="18">
        <v>93</v>
      </c>
      <c r="F5" s="18" t="s">
        <v>14</v>
      </c>
      <c r="G5" s="16">
        <v>21</v>
      </c>
      <c r="H5" s="19">
        <f t="shared" ref="H5:H68" si="0">D5*$B$1</f>
        <v>14938.48</v>
      </c>
      <c r="I5" s="16" t="str">
        <f>IF(C5=Summary!$B$3,1,"")</f>
        <v/>
      </c>
      <c r="J5" s="16" t="str">
        <f>IF(C5=Summary!$D$3,'Data Sheet'!H5,"")</f>
        <v/>
      </c>
      <c r="K5" s="28" t="str">
        <f>IF(D5&lt;Summary!$H$3,1,"Outside")</f>
        <v>Outside</v>
      </c>
    </row>
    <row r="6" spans="1:11" x14ac:dyDescent="0.25">
      <c r="A6" s="29" t="s">
        <v>15</v>
      </c>
      <c r="B6" s="16" t="s">
        <v>16</v>
      </c>
      <c r="C6" s="16" t="s">
        <v>17</v>
      </c>
      <c r="D6" s="17">
        <v>2.76</v>
      </c>
      <c r="E6" s="18">
        <v>50</v>
      </c>
      <c r="F6" s="18" t="s">
        <v>18</v>
      </c>
      <c r="G6" s="16">
        <v>28</v>
      </c>
      <c r="H6" s="19">
        <f t="shared" si="0"/>
        <v>1037.76</v>
      </c>
      <c r="I6" s="16" t="str">
        <f>IF(C6=Summary!$B$3,1,"")</f>
        <v/>
      </c>
      <c r="J6" s="16" t="str">
        <f>IF(C6=Summary!$D$3,'Data Sheet'!H6,"")</f>
        <v/>
      </c>
      <c r="K6" s="28">
        <f>IF(D6&lt;Summary!$H$3,1,"Outside")</f>
        <v>1</v>
      </c>
    </row>
    <row r="7" spans="1:11" x14ac:dyDescent="0.25">
      <c r="A7" s="29" t="s">
        <v>19</v>
      </c>
      <c r="B7" s="16" t="s">
        <v>20</v>
      </c>
      <c r="C7" s="16" t="s">
        <v>9</v>
      </c>
      <c r="D7" s="17">
        <v>124.98</v>
      </c>
      <c r="E7" s="18">
        <v>21</v>
      </c>
      <c r="F7" s="18" t="s">
        <v>14</v>
      </c>
      <c r="G7" s="16">
        <v>28</v>
      </c>
      <c r="H7" s="19">
        <f t="shared" si="0"/>
        <v>46992.480000000003</v>
      </c>
      <c r="I7" s="16" t="str">
        <f>IF(C7=Summary!$B$3,1,"")</f>
        <v/>
      </c>
      <c r="J7" s="16" t="str">
        <f>IF(C7=Summary!$D$3,'Data Sheet'!H7,"")</f>
        <v/>
      </c>
      <c r="K7" s="28" t="str">
        <f>IF(D7&lt;Summary!$H$3,1,"Outside")</f>
        <v>Outside</v>
      </c>
    </row>
    <row r="8" spans="1:11" x14ac:dyDescent="0.25">
      <c r="A8" s="29" t="s">
        <v>21</v>
      </c>
      <c r="B8" s="16" t="s">
        <v>22</v>
      </c>
      <c r="C8" s="16" t="s">
        <v>13</v>
      </c>
      <c r="D8" s="17">
        <v>31.82</v>
      </c>
      <c r="E8" s="18">
        <v>43</v>
      </c>
      <c r="F8" s="18" t="s">
        <v>10</v>
      </c>
      <c r="G8" s="16">
        <v>42</v>
      </c>
      <c r="H8" s="19">
        <f t="shared" si="0"/>
        <v>11964.32</v>
      </c>
      <c r="I8" s="16" t="str">
        <f>IF(C8=Summary!$B$3,1,"")</f>
        <v/>
      </c>
      <c r="J8" s="16" t="str">
        <f>IF(C8=Summary!$D$3,'Data Sheet'!H8,"")</f>
        <v/>
      </c>
      <c r="K8" s="28" t="str">
        <f>IF(D8&lt;Summary!$H$3,1,"Outside")</f>
        <v>Outside</v>
      </c>
    </row>
    <row r="9" spans="1:11" x14ac:dyDescent="0.25">
      <c r="A9" s="29" t="s">
        <v>23</v>
      </c>
      <c r="B9" s="16" t="s">
        <v>24</v>
      </c>
      <c r="C9" s="16" t="s">
        <v>9</v>
      </c>
      <c r="D9" s="17">
        <v>0.02</v>
      </c>
      <c r="E9" s="18">
        <v>92</v>
      </c>
      <c r="F9" s="18" t="s">
        <v>18</v>
      </c>
      <c r="G9" s="16">
        <v>28</v>
      </c>
      <c r="H9" s="19">
        <f t="shared" si="0"/>
        <v>7.5200000000000005</v>
      </c>
      <c r="I9" s="16" t="str">
        <f>IF(C9=Summary!$B$3,1,"")</f>
        <v/>
      </c>
      <c r="J9" s="16" t="str">
        <f>IF(C9=Summary!$D$3,'Data Sheet'!H9,"")</f>
        <v/>
      </c>
      <c r="K9" s="28">
        <f>IF(D9&lt;Summary!$H$3,1,"Outside")</f>
        <v>1</v>
      </c>
    </row>
    <row r="10" spans="1:11" x14ac:dyDescent="0.25">
      <c r="A10" s="29" t="s">
        <v>25</v>
      </c>
      <c r="B10" s="16" t="s">
        <v>26</v>
      </c>
      <c r="C10" s="16" t="s">
        <v>17</v>
      </c>
      <c r="D10" s="17">
        <v>4.82</v>
      </c>
      <c r="E10" s="18">
        <v>40</v>
      </c>
      <c r="F10" s="18" t="s">
        <v>10</v>
      </c>
      <c r="G10" s="16">
        <v>28</v>
      </c>
      <c r="H10" s="19">
        <f t="shared" si="0"/>
        <v>1812.3200000000002</v>
      </c>
      <c r="I10" s="16" t="str">
        <f>IF(C10=Summary!$B$3,1,"")</f>
        <v/>
      </c>
      <c r="J10" s="16" t="str">
        <f>IF(C10=Summary!$D$3,'Data Sheet'!H10,"")</f>
        <v/>
      </c>
      <c r="K10" s="28">
        <f>IF(D10&lt;Summary!$H$3,1,"Outside")</f>
        <v>1</v>
      </c>
    </row>
    <row r="11" spans="1:11" x14ac:dyDescent="0.25">
      <c r="A11" s="29" t="s">
        <v>27</v>
      </c>
      <c r="B11" s="16" t="s">
        <v>28</v>
      </c>
      <c r="C11" s="16" t="s">
        <v>17</v>
      </c>
      <c r="D11" s="17">
        <v>0.31</v>
      </c>
      <c r="E11" s="18">
        <v>26</v>
      </c>
      <c r="F11" s="18" t="s">
        <v>10</v>
      </c>
      <c r="G11" s="16">
        <v>14</v>
      </c>
      <c r="H11" s="19">
        <f t="shared" si="0"/>
        <v>116.56</v>
      </c>
      <c r="I11" s="16" t="str">
        <f>IF(C11=Summary!$B$3,1,"")</f>
        <v/>
      </c>
      <c r="J11" s="16" t="str">
        <f>IF(C11=Summary!$D$3,'Data Sheet'!H11,"")</f>
        <v/>
      </c>
      <c r="K11" s="28">
        <f>IF(D11&lt;Summary!$H$3,1,"Outside")</f>
        <v>1</v>
      </c>
    </row>
    <row r="12" spans="1:11" x14ac:dyDescent="0.25">
      <c r="A12" s="29" t="s">
        <v>29</v>
      </c>
      <c r="B12" s="16" t="s">
        <v>30</v>
      </c>
      <c r="C12" s="16" t="s">
        <v>31</v>
      </c>
      <c r="D12" s="17">
        <v>0.04</v>
      </c>
      <c r="E12" s="18">
        <v>68</v>
      </c>
      <c r="F12" s="18" t="s">
        <v>18</v>
      </c>
      <c r="G12" s="16">
        <v>21</v>
      </c>
      <c r="H12" s="19">
        <f t="shared" si="0"/>
        <v>15.040000000000001</v>
      </c>
      <c r="I12" s="16" t="str">
        <f>IF(C12=Summary!$B$3,1,"")</f>
        <v/>
      </c>
      <c r="J12" s="16" t="str">
        <f>IF(C12=Summary!$D$3,'Data Sheet'!H12,"")</f>
        <v/>
      </c>
      <c r="K12" s="28">
        <f>IF(D12&lt;Summary!$H$3,1,"Outside")</f>
        <v>1</v>
      </c>
    </row>
    <row r="13" spans="1:11" x14ac:dyDescent="0.25">
      <c r="A13" s="29" t="s">
        <v>32</v>
      </c>
      <c r="B13" s="16" t="s">
        <v>33</v>
      </c>
      <c r="C13" s="16" t="s">
        <v>34</v>
      </c>
      <c r="D13" s="17">
        <v>0.2</v>
      </c>
      <c r="E13" s="18">
        <v>33</v>
      </c>
      <c r="F13" s="18" t="s">
        <v>10</v>
      </c>
      <c r="G13" s="16">
        <v>42</v>
      </c>
      <c r="H13" s="19">
        <f t="shared" si="0"/>
        <v>75.2</v>
      </c>
      <c r="I13" s="16" t="str">
        <f>IF(C13=Summary!$B$3,1,"")</f>
        <v/>
      </c>
      <c r="J13" s="16" t="str">
        <f>IF(C13=Summary!$D$3,'Data Sheet'!H13,"")</f>
        <v/>
      </c>
      <c r="K13" s="28">
        <f>IF(D13&lt;Summary!$H$3,1,"Outside")</f>
        <v>1</v>
      </c>
    </row>
    <row r="14" spans="1:11" x14ac:dyDescent="0.25">
      <c r="A14" s="29" t="s">
        <v>35</v>
      </c>
      <c r="B14" s="16" t="s">
        <v>36</v>
      </c>
      <c r="C14" s="16" t="s">
        <v>13</v>
      </c>
      <c r="D14" s="17">
        <v>0.6</v>
      </c>
      <c r="E14" s="18">
        <v>32</v>
      </c>
      <c r="F14" s="18" t="s">
        <v>10</v>
      </c>
      <c r="G14" s="16">
        <v>28</v>
      </c>
      <c r="H14" s="19">
        <f t="shared" si="0"/>
        <v>225.6</v>
      </c>
      <c r="I14" s="16" t="str">
        <f>IF(C14=Summary!$B$3,1,"")</f>
        <v/>
      </c>
      <c r="J14" s="16" t="str">
        <f>IF(C14=Summary!$D$3,'Data Sheet'!H14,"")</f>
        <v/>
      </c>
      <c r="K14" s="28">
        <f>IF(D14&lt;Summary!$H$3,1,"Outside")</f>
        <v>1</v>
      </c>
    </row>
    <row r="15" spans="1:11" x14ac:dyDescent="0.25">
      <c r="A15" s="29" t="s">
        <v>37</v>
      </c>
      <c r="B15" s="16" t="s">
        <v>38</v>
      </c>
      <c r="C15" s="16" t="s">
        <v>34</v>
      </c>
      <c r="D15" s="17">
        <v>0.06</v>
      </c>
      <c r="E15" s="18">
        <v>187</v>
      </c>
      <c r="F15" s="18" t="s">
        <v>10</v>
      </c>
      <c r="G15" s="16">
        <v>14</v>
      </c>
      <c r="H15" s="19">
        <f t="shared" si="0"/>
        <v>22.56</v>
      </c>
      <c r="I15" s="16" t="str">
        <f>IF(C15=Summary!$B$3,1,"")</f>
        <v/>
      </c>
      <c r="J15" s="16" t="str">
        <f>IF(C15=Summary!$D$3,'Data Sheet'!H15,"")</f>
        <v/>
      </c>
      <c r="K15" s="28">
        <f>IF(D15&lt;Summary!$H$3,1,"Outside")</f>
        <v>1</v>
      </c>
    </row>
    <row r="16" spans="1:11" x14ac:dyDescent="0.25">
      <c r="A16" s="29" t="s">
        <v>39</v>
      </c>
      <c r="B16" s="16" t="s">
        <v>40</v>
      </c>
      <c r="C16" s="16" t="s">
        <v>17</v>
      </c>
      <c r="D16" s="17">
        <v>0.12</v>
      </c>
      <c r="E16" s="18">
        <v>373</v>
      </c>
      <c r="F16" s="18" t="s">
        <v>488</v>
      </c>
      <c r="G16" s="16">
        <v>28</v>
      </c>
      <c r="H16" s="19">
        <f t="shared" si="0"/>
        <v>45.12</v>
      </c>
      <c r="I16" s="16" t="str">
        <f>IF(C16=Summary!$B$3,1,"")</f>
        <v/>
      </c>
      <c r="J16" s="16" t="str">
        <f>IF(C16=Summary!$D$3,'Data Sheet'!H16,"")</f>
        <v/>
      </c>
      <c r="K16" s="28">
        <f>IF(D16&lt;Summary!$H$3,1,"Outside")</f>
        <v>1</v>
      </c>
    </row>
    <row r="17" spans="1:11" x14ac:dyDescent="0.25">
      <c r="A17" s="29" t="s">
        <v>41</v>
      </c>
      <c r="B17" s="16" t="s">
        <v>42</v>
      </c>
      <c r="C17" s="16" t="s">
        <v>13</v>
      </c>
      <c r="D17" s="17">
        <v>7.37</v>
      </c>
      <c r="E17" s="18">
        <v>39</v>
      </c>
      <c r="F17" s="18" t="s">
        <v>18</v>
      </c>
      <c r="G17" s="16">
        <v>42</v>
      </c>
      <c r="H17" s="19">
        <f t="shared" si="0"/>
        <v>2771.12</v>
      </c>
      <c r="I17" s="16" t="str">
        <f>IF(C17=Summary!$B$3,1,"")</f>
        <v/>
      </c>
      <c r="J17" s="16" t="str">
        <f>IF(C17=Summary!$D$3,'Data Sheet'!H17,"")</f>
        <v/>
      </c>
      <c r="K17" s="28">
        <f>IF(D17&lt;Summary!$H$3,1,"Outside")</f>
        <v>1</v>
      </c>
    </row>
    <row r="18" spans="1:11" x14ac:dyDescent="0.25">
      <c r="A18" s="29" t="s">
        <v>43</v>
      </c>
      <c r="B18" s="16" t="s">
        <v>44</v>
      </c>
      <c r="C18" s="16" t="s">
        <v>45</v>
      </c>
      <c r="D18" s="17">
        <v>1.2</v>
      </c>
      <c r="E18" s="18">
        <v>55</v>
      </c>
      <c r="F18" s="18" t="s">
        <v>10</v>
      </c>
      <c r="G18" s="16">
        <v>56</v>
      </c>
      <c r="H18" s="19">
        <f t="shared" si="0"/>
        <v>451.2</v>
      </c>
      <c r="I18" s="16" t="str">
        <f>IF(C18=Summary!$B$3,1,"")</f>
        <v/>
      </c>
      <c r="J18" s="16" t="str">
        <f>IF(C18=Summary!$D$3,'Data Sheet'!H18,"")</f>
        <v/>
      </c>
      <c r="K18" s="28">
        <f>IF(D18&lt;Summary!$H$3,1,"Outside")</f>
        <v>1</v>
      </c>
    </row>
    <row r="19" spans="1:11" x14ac:dyDescent="0.25">
      <c r="A19" s="29" t="s">
        <v>46</v>
      </c>
      <c r="B19" s="16" t="s">
        <v>47</v>
      </c>
      <c r="C19" s="16" t="s">
        <v>34</v>
      </c>
      <c r="D19" s="17">
        <v>0.02</v>
      </c>
      <c r="E19" s="18">
        <v>77</v>
      </c>
      <c r="F19" s="18" t="s">
        <v>14</v>
      </c>
      <c r="G19" s="16">
        <v>28</v>
      </c>
      <c r="H19" s="19">
        <f t="shared" si="0"/>
        <v>7.5200000000000005</v>
      </c>
      <c r="I19" s="16" t="str">
        <f>IF(C19=Summary!$B$3,1,"")</f>
        <v/>
      </c>
      <c r="J19" s="16" t="str">
        <f>IF(C19=Summary!$D$3,'Data Sheet'!H19,"")</f>
        <v/>
      </c>
      <c r="K19" s="28">
        <f>IF(D19&lt;Summary!$H$3,1,"Outside")</f>
        <v>1</v>
      </c>
    </row>
    <row r="20" spans="1:11" x14ac:dyDescent="0.25">
      <c r="A20" s="29" t="s">
        <v>48</v>
      </c>
      <c r="B20" s="16" t="s">
        <v>49</v>
      </c>
      <c r="C20" s="16" t="s">
        <v>50</v>
      </c>
      <c r="D20" s="17">
        <v>0</v>
      </c>
      <c r="E20" s="18">
        <v>41</v>
      </c>
      <c r="F20" s="18" t="s">
        <v>488</v>
      </c>
      <c r="G20" s="16">
        <v>28</v>
      </c>
      <c r="H20" s="19">
        <f t="shared" si="0"/>
        <v>0</v>
      </c>
      <c r="I20" s="16">
        <f>IF(C20=Summary!$B$3,1,"")</f>
        <v>1</v>
      </c>
      <c r="J20" s="16">
        <f>IF(C20=Summary!$D$3,'Data Sheet'!H20,"")</f>
        <v>0</v>
      </c>
      <c r="K20" s="28">
        <f>IF(D20&lt;Summary!$H$3,1,"Outside")</f>
        <v>1</v>
      </c>
    </row>
    <row r="21" spans="1:11" x14ac:dyDescent="0.25">
      <c r="A21" s="29" t="s">
        <v>51</v>
      </c>
      <c r="B21" s="16" t="s">
        <v>52</v>
      </c>
      <c r="C21" s="16" t="s">
        <v>17</v>
      </c>
      <c r="D21" s="16">
        <v>0.38</v>
      </c>
      <c r="E21" s="18">
        <v>48</v>
      </c>
      <c r="F21" s="18" t="s">
        <v>18</v>
      </c>
      <c r="G21" s="16">
        <v>42</v>
      </c>
      <c r="H21" s="19">
        <f t="shared" si="0"/>
        <v>142.88</v>
      </c>
      <c r="I21" s="16" t="str">
        <f>IF(C21=Summary!$B$3,1,"")</f>
        <v/>
      </c>
      <c r="J21" s="16" t="str">
        <f>IF(C21=Summary!$D$3,'Data Sheet'!H21,"")</f>
        <v/>
      </c>
      <c r="K21" s="28">
        <f>IF(D21&lt;Summary!$H$3,1,"Outside")</f>
        <v>1</v>
      </c>
    </row>
    <row r="22" spans="1:11" x14ac:dyDescent="0.25">
      <c r="A22" s="29" t="s">
        <v>53</v>
      </c>
      <c r="B22" s="16" t="s">
        <v>54</v>
      </c>
      <c r="C22" s="16" t="s">
        <v>45</v>
      </c>
      <c r="D22" s="17">
        <v>0.03</v>
      </c>
      <c r="E22" s="18">
        <v>112</v>
      </c>
      <c r="F22" s="18" t="s">
        <v>14</v>
      </c>
      <c r="G22" s="16">
        <v>14</v>
      </c>
      <c r="H22" s="19">
        <f t="shared" si="0"/>
        <v>11.28</v>
      </c>
      <c r="I22" s="16" t="str">
        <f>IF(C22=Summary!$B$3,1,"")</f>
        <v/>
      </c>
      <c r="J22" s="16" t="str">
        <f>IF(C22=Summary!$D$3,'Data Sheet'!H22,"")</f>
        <v/>
      </c>
      <c r="K22" s="28">
        <f>IF(D22&lt;Summary!$H$3,1,"Outside")</f>
        <v>1</v>
      </c>
    </row>
    <row r="23" spans="1:11" x14ac:dyDescent="0.25">
      <c r="A23" s="29" t="s">
        <v>55</v>
      </c>
      <c r="B23" s="16" t="s">
        <v>56</v>
      </c>
      <c r="C23" s="16" t="s">
        <v>17</v>
      </c>
      <c r="D23" s="17">
        <v>0.06</v>
      </c>
      <c r="E23" s="18">
        <v>26</v>
      </c>
      <c r="F23" s="18" t="s">
        <v>10</v>
      </c>
      <c r="G23" s="16">
        <v>21</v>
      </c>
      <c r="H23" s="19">
        <f t="shared" si="0"/>
        <v>22.56</v>
      </c>
      <c r="I23" s="16" t="str">
        <f>IF(C23=Summary!$B$3,1,"")</f>
        <v/>
      </c>
      <c r="J23" s="16" t="str">
        <f>IF(C23=Summary!$D$3,'Data Sheet'!H23,"")</f>
        <v/>
      </c>
      <c r="K23" s="28">
        <f>IF(D23&lt;Summary!$H$3,1,"Outside")</f>
        <v>1</v>
      </c>
    </row>
    <row r="24" spans="1:11" x14ac:dyDescent="0.25">
      <c r="A24" s="29" t="s">
        <v>57</v>
      </c>
      <c r="B24" s="16" t="s">
        <v>58</v>
      </c>
      <c r="C24" s="16" t="s">
        <v>50</v>
      </c>
      <c r="D24" s="17">
        <v>8.86</v>
      </c>
      <c r="E24" s="18">
        <v>48</v>
      </c>
      <c r="F24" s="18" t="s">
        <v>488</v>
      </c>
      <c r="G24" s="16">
        <v>28</v>
      </c>
      <c r="H24" s="19">
        <f t="shared" si="0"/>
        <v>3331.3599999999997</v>
      </c>
      <c r="I24" s="16">
        <f>IF(C24=Summary!$B$3,1,"")</f>
        <v>1</v>
      </c>
      <c r="J24" s="16">
        <f>IF(C24=Summary!$D$3,'Data Sheet'!H24,"")</f>
        <v>3331.3599999999997</v>
      </c>
      <c r="K24" s="28">
        <f>IF(D24&lt;Summary!$H$3,1,"Outside")</f>
        <v>1</v>
      </c>
    </row>
    <row r="25" spans="1:11" x14ac:dyDescent="0.25">
      <c r="A25" s="29" t="s">
        <v>59</v>
      </c>
      <c r="B25" s="16" t="s">
        <v>60</v>
      </c>
      <c r="C25" s="16" t="s">
        <v>9</v>
      </c>
      <c r="D25" s="17">
        <v>0.01</v>
      </c>
      <c r="E25" s="18">
        <v>134</v>
      </c>
      <c r="F25" s="18" t="s">
        <v>18</v>
      </c>
      <c r="G25" s="16">
        <v>28</v>
      </c>
      <c r="H25" s="19">
        <f t="shared" si="0"/>
        <v>3.7600000000000002</v>
      </c>
      <c r="I25" s="16" t="str">
        <f>IF(C25=Summary!$B$3,1,"")</f>
        <v/>
      </c>
      <c r="J25" s="16" t="str">
        <f>IF(C25=Summary!$D$3,'Data Sheet'!H25,"")</f>
        <v/>
      </c>
      <c r="K25" s="28">
        <f>IF(D25&lt;Summary!$H$3,1,"Outside")</f>
        <v>1</v>
      </c>
    </row>
    <row r="26" spans="1:11" x14ac:dyDescent="0.25">
      <c r="A26" s="29" t="s">
        <v>61</v>
      </c>
      <c r="B26" s="16" t="s">
        <v>62</v>
      </c>
      <c r="C26" s="16" t="s">
        <v>45</v>
      </c>
      <c r="D26" s="17">
        <v>0.01</v>
      </c>
      <c r="E26" s="18">
        <v>39</v>
      </c>
      <c r="F26" s="18" t="s">
        <v>488</v>
      </c>
      <c r="G26" s="16">
        <v>28</v>
      </c>
      <c r="H26" s="19">
        <f t="shared" si="0"/>
        <v>3.7600000000000002</v>
      </c>
      <c r="I26" s="16" t="str">
        <f>IF(C26=Summary!$B$3,1,"")</f>
        <v/>
      </c>
      <c r="J26" s="16" t="str">
        <f>IF(C26=Summary!$D$3,'Data Sheet'!H26,"")</f>
        <v/>
      </c>
      <c r="K26" s="28">
        <f>IF(D26&lt;Summary!$H$3,1,"Outside")</f>
        <v>1</v>
      </c>
    </row>
    <row r="27" spans="1:11" x14ac:dyDescent="0.25">
      <c r="A27" s="29" t="s">
        <v>63</v>
      </c>
      <c r="B27" s="16" t="s">
        <v>64</v>
      </c>
      <c r="C27" s="16" t="s">
        <v>34</v>
      </c>
      <c r="D27" s="17">
        <v>0.23</v>
      </c>
      <c r="E27" s="18">
        <v>79</v>
      </c>
      <c r="F27" s="18" t="s">
        <v>10</v>
      </c>
      <c r="G27" s="16">
        <v>28</v>
      </c>
      <c r="H27" s="19">
        <f t="shared" si="0"/>
        <v>86.48</v>
      </c>
      <c r="I27" s="16" t="str">
        <f>IF(C27=Summary!$B$3,1,"")</f>
        <v/>
      </c>
      <c r="J27" s="16" t="str">
        <f>IF(C27=Summary!$D$3,'Data Sheet'!H27,"")</f>
        <v/>
      </c>
      <c r="K27" s="28">
        <f>IF(D27&lt;Summary!$H$3,1,"Outside")</f>
        <v>1</v>
      </c>
    </row>
    <row r="28" spans="1:11" x14ac:dyDescent="0.25">
      <c r="A28" s="29" t="s">
        <v>65</v>
      </c>
      <c r="B28" s="16" t="s">
        <v>66</v>
      </c>
      <c r="C28" s="16" t="s">
        <v>9</v>
      </c>
      <c r="D28" s="16">
        <v>2.2599999999999998</v>
      </c>
      <c r="E28" s="18">
        <v>84</v>
      </c>
      <c r="F28" s="18" t="s">
        <v>10</v>
      </c>
      <c r="G28" s="16">
        <v>28</v>
      </c>
      <c r="H28" s="19">
        <f t="shared" si="0"/>
        <v>849.75999999999988</v>
      </c>
      <c r="I28" s="16" t="str">
        <f>IF(C28=Summary!$B$3,1,"")</f>
        <v/>
      </c>
      <c r="J28" s="16" t="str">
        <f>IF(C28=Summary!$D$3,'Data Sheet'!H28,"")</f>
        <v/>
      </c>
      <c r="K28" s="28">
        <f>IF(D28&lt;Summary!$H$3,1,"Outside")</f>
        <v>1</v>
      </c>
    </row>
    <row r="29" spans="1:11" x14ac:dyDescent="0.25">
      <c r="A29" s="29" t="s">
        <v>67</v>
      </c>
      <c r="B29" s="16" t="s">
        <v>68</v>
      </c>
      <c r="C29" s="16" t="s">
        <v>45</v>
      </c>
      <c r="D29" s="17">
        <v>0.06</v>
      </c>
      <c r="E29" s="18">
        <v>22</v>
      </c>
      <c r="F29" s="18" t="s">
        <v>14</v>
      </c>
      <c r="G29" s="16">
        <v>14</v>
      </c>
      <c r="H29" s="19">
        <f t="shared" si="0"/>
        <v>22.56</v>
      </c>
      <c r="I29" s="16" t="str">
        <f>IF(C29=Summary!$B$3,1,"")</f>
        <v/>
      </c>
      <c r="J29" s="16" t="str">
        <f>IF(C29=Summary!$D$3,'Data Sheet'!H29,"")</f>
        <v/>
      </c>
      <c r="K29" s="28">
        <f>IF(D29&lt;Summary!$H$3,1,"Outside")</f>
        <v>1</v>
      </c>
    </row>
    <row r="30" spans="1:11" x14ac:dyDescent="0.25">
      <c r="A30" s="29" t="s">
        <v>69</v>
      </c>
      <c r="B30" s="16" t="s">
        <v>70</v>
      </c>
      <c r="C30" s="16" t="s">
        <v>31</v>
      </c>
      <c r="D30" s="17">
        <v>0.02</v>
      </c>
      <c r="E30" s="18">
        <v>43</v>
      </c>
      <c r="F30" s="18" t="s">
        <v>10</v>
      </c>
      <c r="G30" s="16">
        <v>42</v>
      </c>
      <c r="H30" s="19">
        <f t="shared" si="0"/>
        <v>7.5200000000000005</v>
      </c>
      <c r="I30" s="16" t="str">
        <f>IF(C30=Summary!$B$3,1,"")</f>
        <v/>
      </c>
      <c r="J30" s="16" t="str">
        <f>IF(C30=Summary!$D$3,'Data Sheet'!H30,"")</f>
        <v/>
      </c>
      <c r="K30" s="28">
        <f>IF(D30&lt;Summary!$H$3,1,"Outside")</f>
        <v>1</v>
      </c>
    </row>
    <row r="31" spans="1:11" x14ac:dyDescent="0.25">
      <c r="A31" s="29" t="s">
        <v>71</v>
      </c>
      <c r="B31" s="16" t="s">
        <v>72</v>
      </c>
      <c r="C31" s="16" t="s">
        <v>34</v>
      </c>
      <c r="D31" s="17">
        <v>5.45</v>
      </c>
      <c r="E31" s="18">
        <v>15669</v>
      </c>
      <c r="F31" s="18" t="s">
        <v>14</v>
      </c>
      <c r="G31" s="16">
        <v>133</v>
      </c>
      <c r="H31" s="19">
        <f t="shared" si="0"/>
        <v>2049.2000000000003</v>
      </c>
      <c r="I31" s="16" t="str">
        <f>IF(C31=Summary!$B$3,1,"")</f>
        <v/>
      </c>
      <c r="J31" s="16" t="str">
        <f>IF(C31=Summary!$D$3,'Data Sheet'!H31,"")</f>
        <v/>
      </c>
      <c r="K31" s="28">
        <f>IF(D31&lt;Summary!$H$3,1,"Outside")</f>
        <v>1</v>
      </c>
    </row>
    <row r="32" spans="1:11" x14ac:dyDescent="0.25">
      <c r="A32" s="29" t="s">
        <v>73</v>
      </c>
      <c r="B32" s="16" t="s">
        <v>74</v>
      </c>
      <c r="C32" s="16" t="s">
        <v>34</v>
      </c>
      <c r="D32" s="16">
        <v>1</v>
      </c>
      <c r="E32" s="18">
        <v>26</v>
      </c>
      <c r="F32" s="18" t="s">
        <v>18</v>
      </c>
      <c r="G32" s="16">
        <v>14</v>
      </c>
      <c r="H32" s="19">
        <f t="shared" si="0"/>
        <v>376</v>
      </c>
      <c r="I32" s="16" t="str">
        <f>IF(C32=Summary!$B$3,1,"")</f>
        <v/>
      </c>
      <c r="J32" s="16" t="str">
        <f>IF(C32=Summary!$D$3,'Data Sheet'!H32,"")</f>
        <v/>
      </c>
      <c r="K32" s="28">
        <f>IF(D32&lt;Summary!$H$3,1,"Outside")</f>
        <v>1</v>
      </c>
    </row>
    <row r="33" spans="1:11" x14ac:dyDescent="0.25">
      <c r="A33" s="29" t="s">
        <v>75</v>
      </c>
      <c r="B33" s="16" t="s">
        <v>76</v>
      </c>
      <c r="C33" s="16" t="s">
        <v>17</v>
      </c>
      <c r="D33" s="17">
        <v>41.74</v>
      </c>
      <c r="E33" s="18">
        <v>82</v>
      </c>
      <c r="F33" s="18" t="s">
        <v>18</v>
      </c>
      <c r="G33" s="16">
        <v>91</v>
      </c>
      <c r="H33" s="19">
        <f t="shared" si="0"/>
        <v>15694.240000000002</v>
      </c>
      <c r="I33" s="16" t="str">
        <f>IF(C33=Summary!$B$3,1,"")</f>
        <v/>
      </c>
      <c r="J33" s="16" t="str">
        <f>IF(C33=Summary!$D$3,'Data Sheet'!H33,"")</f>
        <v/>
      </c>
      <c r="K33" s="28" t="str">
        <f>IF(D33&lt;Summary!$H$3,1,"Outside")</f>
        <v>Outside</v>
      </c>
    </row>
    <row r="34" spans="1:11" x14ac:dyDescent="0.25">
      <c r="A34" s="29" t="s">
        <v>77</v>
      </c>
      <c r="B34" s="16" t="s">
        <v>78</v>
      </c>
      <c r="C34" s="16" t="s">
        <v>50</v>
      </c>
      <c r="D34" s="17">
        <v>5.48</v>
      </c>
      <c r="E34" s="18">
        <v>47</v>
      </c>
      <c r="F34" s="18" t="s">
        <v>14</v>
      </c>
      <c r="G34" s="16">
        <v>14</v>
      </c>
      <c r="H34" s="19">
        <f t="shared" si="0"/>
        <v>2060.48</v>
      </c>
      <c r="I34" s="16">
        <f>IF(C34=Summary!$B$3,1,"")</f>
        <v>1</v>
      </c>
      <c r="J34" s="16">
        <f>IF(C34=Summary!$D$3,'Data Sheet'!H34,"")</f>
        <v>2060.48</v>
      </c>
      <c r="K34" s="28">
        <f>IF(D34&lt;Summary!$H$3,1,"Outside")</f>
        <v>1</v>
      </c>
    </row>
    <row r="35" spans="1:11" x14ac:dyDescent="0.25">
      <c r="A35" s="29" t="s">
        <v>79</v>
      </c>
      <c r="B35" s="16" t="s">
        <v>80</v>
      </c>
      <c r="C35" s="16" t="s">
        <v>45</v>
      </c>
      <c r="D35" s="17">
        <v>25.74</v>
      </c>
      <c r="E35" s="18">
        <v>66</v>
      </c>
      <c r="F35" s="18" t="s">
        <v>18</v>
      </c>
      <c r="G35" s="16">
        <v>112</v>
      </c>
      <c r="H35" s="19">
        <f t="shared" si="0"/>
        <v>9678.24</v>
      </c>
      <c r="I35" s="16" t="str">
        <f>IF(C35=Summary!$B$3,1,"")</f>
        <v/>
      </c>
      <c r="J35" s="16" t="str">
        <f>IF(C35=Summary!$D$3,'Data Sheet'!H35,"")</f>
        <v/>
      </c>
      <c r="K35" s="28" t="str">
        <f>IF(D35&lt;Summary!$H$3,1,"Outside")</f>
        <v>Outside</v>
      </c>
    </row>
    <row r="36" spans="1:11" x14ac:dyDescent="0.25">
      <c r="A36" s="29" t="s">
        <v>81</v>
      </c>
      <c r="B36" s="16" t="s">
        <v>16</v>
      </c>
      <c r="C36" s="16" t="s">
        <v>9</v>
      </c>
      <c r="D36" s="17">
        <v>3.6</v>
      </c>
      <c r="E36" s="18">
        <v>8280</v>
      </c>
      <c r="F36" s="18" t="s">
        <v>488</v>
      </c>
      <c r="G36" s="16">
        <v>28</v>
      </c>
      <c r="H36" s="19">
        <f t="shared" si="0"/>
        <v>1353.6000000000001</v>
      </c>
      <c r="I36" s="16" t="str">
        <f>IF(C36=Summary!$B$3,1,"")</f>
        <v/>
      </c>
      <c r="J36" s="16" t="str">
        <f>IF(C36=Summary!$D$3,'Data Sheet'!H36,"")</f>
        <v/>
      </c>
      <c r="K36" s="28">
        <f>IF(D36&lt;Summary!$H$3,1,"Outside")</f>
        <v>1</v>
      </c>
    </row>
    <row r="37" spans="1:11" x14ac:dyDescent="0.25">
      <c r="A37" s="29" t="s">
        <v>82</v>
      </c>
      <c r="B37" s="16" t="s">
        <v>83</v>
      </c>
      <c r="C37" s="16" t="s">
        <v>9</v>
      </c>
      <c r="D37" s="17">
        <v>0.85</v>
      </c>
      <c r="E37" s="18">
        <v>58</v>
      </c>
      <c r="F37" s="18" t="s">
        <v>10</v>
      </c>
      <c r="G37" s="16">
        <v>84</v>
      </c>
      <c r="H37" s="19">
        <f t="shared" si="0"/>
        <v>319.59999999999997</v>
      </c>
      <c r="I37" s="16" t="str">
        <f>IF(C37=Summary!$B$3,1,"")</f>
        <v/>
      </c>
      <c r="J37" s="16" t="str">
        <f>IF(C37=Summary!$D$3,'Data Sheet'!H37,"")</f>
        <v/>
      </c>
      <c r="K37" s="28">
        <f>IF(D37&lt;Summary!$H$3,1,"Outside")</f>
        <v>1</v>
      </c>
    </row>
    <row r="38" spans="1:11" x14ac:dyDescent="0.25">
      <c r="A38" s="29" t="s">
        <v>84</v>
      </c>
      <c r="B38" s="16" t="s">
        <v>85</v>
      </c>
      <c r="C38" s="16" t="s">
        <v>13</v>
      </c>
      <c r="D38" s="17">
        <v>0.06</v>
      </c>
      <c r="E38" s="18">
        <v>124</v>
      </c>
      <c r="F38" s="18" t="s">
        <v>18</v>
      </c>
      <c r="G38" s="16">
        <v>28</v>
      </c>
      <c r="H38" s="19">
        <f t="shared" si="0"/>
        <v>22.56</v>
      </c>
      <c r="I38" s="16" t="str">
        <f>IF(C38=Summary!$B$3,1,"")</f>
        <v/>
      </c>
      <c r="J38" s="16" t="str">
        <f>IF(C38=Summary!$D$3,'Data Sheet'!H38,"")</f>
        <v/>
      </c>
      <c r="K38" s="28">
        <f>IF(D38&lt;Summary!$H$3,1,"Outside")</f>
        <v>1</v>
      </c>
    </row>
    <row r="39" spans="1:11" x14ac:dyDescent="0.25">
      <c r="A39" s="29" t="s">
        <v>86</v>
      </c>
      <c r="B39" s="16" t="s">
        <v>87</v>
      </c>
      <c r="C39" s="16" t="s">
        <v>13</v>
      </c>
      <c r="D39" s="17">
        <v>6.88</v>
      </c>
      <c r="E39" s="18">
        <v>68</v>
      </c>
      <c r="F39" s="18" t="s">
        <v>14</v>
      </c>
      <c r="G39" s="16">
        <v>21</v>
      </c>
      <c r="H39" s="19">
        <f t="shared" si="0"/>
        <v>2586.88</v>
      </c>
      <c r="I39" s="16" t="str">
        <f>IF(C39=Summary!$B$3,1,"")</f>
        <v/>
      </c>
      <c r="J39" s="16" t="str">
        <f>IF(C39=Summary!$D$3,'Data Sheet'!H39,"")</f>
        <v/>
      </c>
      <c r="K39" s="28">
        <f>IF(D39&lt;Summary!$H$3,1,"Outside")</f>
        <v>1</v>
      </c>
    </row>
    <row r="40" spans="1:11" x14ac:dyDescent="0.25">
      <c r="A40" s="29" t="s">
        <v>88</v>
      </c>
      <c r="B40" s="16" t="s">
        <v>89</v>
      </c>
      <c r="C40" s="16" t="s">
        <v>13</v>
      </c>
      <c r="D40" s="17">
        <v>0.09</v>
      </c>
      <c r="E40" s="18">
        <v>34</v>
      </c>
      <c r="F40" s="18" t="s">
        <v>14</v>
      </c>
      <c r="G40" s="16">
        <v>14</v>
      </c>
      <c r="H40" s="19">
        <f t="shared" si="0"/>
        <v>33.839999999999996</v>
      </c>
      <c r="I40" s="16" t="str">
        <f>IF(C40=Summary!$B$3,1,"")</f>
        <v/>
      </c>
      <c r="J40" s="16" t="str">
        <f>IF(C40=Summary!$D$3,'Data Sheet'!H40,"")</f>
        <v/>
      </c>
      <c r="K40" s="28">
        <f>IF(D40&lt;Summary!$H$3,1,"Outside")</f>
        <v>1</v>
      </c>
    </row>
    <row r="41" spans="1:11" x14ac:dyDescent="0.25">
      <c r="A41" s="29" t="s">
        <v>90</v>
      </c>
      <c r="B41" s="16" t="s">
        <v>91</v>
      </c>
      <c r="C41" s="16" t="s">
        <v>13</v>
      </c>
      <c r="D41" s="17">
        <v>0.13</v>
      </c>
      <c r="E41" s="18">
        <v>81</v>
      </c>
      <c r="F41" s="18" t="s">
        <v>10</v>
      </c>
      <c r="G41" s="16">
        <v>28</v>
      </c>
      <c r="H41" s="19">
        <f t="shared" si="0"/>
        <v>48.88</v>
      </c>
      <c r="I41" s="16" t="str">
        <f>IF(C41=Summary!$B$3,1,"")</f>
        <v/>
      </c>
      <c r="J41" s="16" t="str">
        <f>IF(C41=Summary!$D$3,'Data Sheet'!H41,"")</f>
        <v/>
      </c>
      <c r="K41" s="28">
        <f>IF(D41&lt;Summary!$H$3,1,"Outside")</f>
        <v>1</v>
      </c>
    </row>
    <row r="42" spans="1:11" x14ac:dyDescent="0.25">
      <c r="A42" s="29" t="s">
        <v>92</v>
      </c>
      <c r="B42" s="16" t="s">
        <v>93</v>
      </c>
      <c r="C42" s="16" t="s">
        <v>17</v>
      </c>
      <c r="D42" s="17">
        <v>4.97</v>
      </c>
      <c r="E42" s="18">
        <v>129</v>
      </c>
      <c r="F42" s="18" t="s">
        <v>18</v>
      </c>
      <c r="G42" s="16">
        <v>28</v>
      </c>
      <c r="H42" s="19">
        <f t="shared" si="0"/>
        <v>1868.7199999999998</v>
      </c>
      <c r="I42" s="16" t="str">
        <f>IF(C42=Summary!$B$3,1,"")</f>
        <v/>
      </c>
      <c r="J42" s="16" t="str">
        <f>IF(C42=Summary!$D$3,'Data Sheet'!H42,"")</f>
        <v/>
      </c>
      <c r="K42" s="28">
        <f>IF(D42&lt;Summary!$H$3,1,"Outside")</f>
        <v>1</v>
      </c>
    </row>
    <row r="43" spans="1:11" x14ac:dyDescent="0.25">
      <c r="A43" s="29" t="s">
        <v>94</v>
      </c>
      <c r="B43" s="16" t="s">
        <v>95</v>
      </c>
      <c r="C43" s="16" t="s">
        <v>13</v>
      </c>
      <c r="D43" s="17">
        <v>0.1</v>
      </c>
      <c r="E43" s="18">
        <v>382</v>
      </c>
      <c r="F43" s="18" t="s">
        <v>18</v>
      </c>
      <c r="G43" s="16">
        <v>14</v>
      </c>
      <c r="H43" s="19">
        <f t="shared" si="0"/>
        <v>37.6</v>
      </c>
      <c r="I43" s="16" t="str">
        <f>IF(C43=Summary!$B$3,1,"")</f>
        <v/>
      </c>
      <c r="J43" s="16" t="str">
        <f>IF(C43=Summary!$D$3,'Data Sheet'!H43,"")</f>
        <v/>
      </c>
      <c r="K43" s="28">
        <f>IF(D43&lt;Summary!$H$3,1,"Outside")</f>
        <v>1</v>
      </c>
    </row>
    <row r="44" spans="1:11" x14ac:dyDescent="0.25">
      <c r="A44" s="29" t="s">
        <v>96</v>
      </c>
      <c r="B44" s="16" t="s">
        <v>97</v>
      </c>
      <c r="C44" s="16" t="s">
        <v>17</v>
      </c>
      <c r="D44" s="17">
        <v>16.239999999999998</v>
      </c>
      <c r="E44" s="18">
        <v>48</v>
      </c>
      <c r="F44" s="18" t="s">
        <v>18</v>
      </c>
      <c r="G44" s="16">
        <v>63</v>
      </c>
      <c r="H44" s="19">
        <f t="shared" si="0"/>
        <v>6106.24</v>
      </c>
      <c r="I44" s="16" t="str">
        <f>IF(C44=Summary!$B$3,1,"")</f>
        <v/>
      </c>
      <c r="J44" s="16" t="str">
        <f>IF(C44=Summary!$D$3,'Data Sheet'!H44,"")</f>
        <v/>
      </c>
      <c r="K44" s="28">
        <f>IF(D44&lt;Summary!$H$3,1,"Outside")</f>
        <v>1</v>
      </c>
    </row>
    <row r="45" spans="1:11" x14ac:dyDescent="0.25">
      <c r="A45" s="29" t="s">
        <v>98</v>
      </c>
      <c r="B45" s="16" t="s">
        <v>99</v>
      </c>
      <c r="C45" s="16" t="s">
        <v>34</v>
      </c>
      <c r="D45" s="17">
        <v>10.36</v>
      </c>
      <c r="E45" s="18">
        <v>15</v>
      </c>
      <c r="F45" s="18" t="s">
        <v>10</v>
      </c>
      <c r="G45" s="16">
        <v>7</v>
      </c>
      <c r="H45" s="19">
        <f t="shared" si="0"/>
        <v>3895.3599999999997</v>
      </c>
      <c r="I45" s="16" t="str">
        <f>IF(C45=Summary!$B$3,1,"")</f>
        <v/>
      </c>
      <c r="J45" s="16" t="str">
        <f>IF(C45=Summary!$D$3,'Data Sheet'!H45,"")</f>
        <v/>
      </c>
      <c r="K45" s="28">
        <f>IF(D45&lt;Summary!$H$3,1,"Outside")</f>
        <v>1</v>
      </c>
    </row>
    <row r="46" spans="1:11" x14ac:dyDescent="0.25">
      <c r="A46" s="29" t="s">
        <v>100</v>
      </c>
      <c r="B46" s="16" t="s">
        <v>101</v>
      </c>
      <c r="C46" s="16" t="s">
        <v>17</v>
      </c>
      <c r="D46" s="17">
        <v>0.38</v>
      </c>
      <c r="E46" s="18">
        <v>214</v>
      </c>
      <c r="F46" s="18" t="s">
        <v>488</v>
      </c>
      <c r="G46" s="16">
        <v>28</v>
      </c>
      <c r="H46" s="19">
        <f t="shared" si="0"/>
        <v>142.88</v>
      </c>
      <c r="I46" s="16" t="str">
        <f>IF(C46=Summary!$B$3,1,"")</f>
        <v/>
      </c>
      <c r="J46" s="16" t="str">
        <f>IF(C46=Summary!$D$3,'Data Sheet'!H46,"")</f>
        <v/>
      </c>
      <c r="K46" s="28">
        <f>IF(D46&lt;Summary!$H$3,1,"Outside")</f>
        <v>1</v>
      </c>
    </row>
    <row r="47" spans="1:11" x14ac:dyDescent="0.25">
      <c r="A47" s="29" t="s">
        <v>102</v>
      </c>
      <c r="B47" s="16" t="s">
        <v>103</v>
      </c>
      <c r="C47" s="16" t="s">
        <v>50</v>
      </c>
      <c r="D47" s="17">
        <v>0.96</v>
      </c>
      <c r="E47" s="18">
        <v>23</v>
      </c>
      <c r="F47" s="18" t="s">
        <v>488</v>
      </c>
      <c r="G47" s="16">
        <v>28</v>
      </c>
      <c r="H47" s="19">
        <f t="shared" si="0"/>
        <v>360.96</v>
      </c>
      <c r="I47" s="16">
        <f>IF(C47=Summary!$B$3,1,"")</f>
        <v>1</v>
      </c>
      <c r="J47" s="16">
        <f>IF(C47=Summary!$D$3,'Data Sheet'!H47,"")</f>
        <v>360.96</v>
      </c>
      <c r="K47" s="28">
        <f>IF(D47&lt;Summary!$H$3,1,"Outside")</f>
        <v>1</v>
      </c>
    </row>
    <row r="48" spans="1:11" x14ac:dyDescent="0.25">
      <c r="A48" s="29" t="s">
        <v>104</v>
      </c>
      <c r="B48" s="16" t="s">
        <v>105</v>
      </c>
      <c r="C48" s="16" t="s">
        <v>34</v>
      </c>
      <c r="D48" s="17">
        <v>7.0000000000000007E-2</v>
      </c>
      <c r="E48" s="18">
        <v>35</v>
      </c>
      <c r="F48" s="18" t="s">
        <v>10</v>
      </c>
      <c r="G48" s="16">
        <v>42</v>
      </c>
      <c r="H48" s="19">
        <f t="shared" si="0"/>
        <v>26.320000000000004</v>
      </c>
      <c r="I48" s="16" t="str">
        <f>IF(C48=Summary!$B$3,1,"")</f>
        <v/>
      </c>
      <c r="J48" s="16" t="str">
        <f>IF(C48=Summary!$D$3,'Data Sheet'!H48,"")</f>
        <v/>
      </c>
      <c r="K48" s="28">
        <f>IF(D48&lt;Summary!$H$3,1,"Outside")</f>
        <v>1</v>
      </c>
    </row>
    <row r="49" spans="1:11" x14ac:dyDescent="0.25">
      <c r="A49" s="29" t="s">
        <v>106</v>
      </c>
      <c r="B49" s="16" t="s">
        <v>107</v>
      </c>
      <c r="C49" s="16" t="s">
        <v>13</v>
      </c>
      <c r="D49" s="17">
        <v>0.7</v>
      </c>
      <c r="E49" s="18">
        <v>55</v>
      </c>
      <c r="F49" s="18" t="s">
        <v>10</v>
      </c>
      <c r="G49" s="16">
        <v>63</v>
      </c>
      <c r="H49" s="19">
        <f t="shared" si="0"/>
        <v>263.2</v>
      </c>
      <c r="I49" s="16" t="str">
        <f>IF(C49=Summary!$B$3,1,"")</f>
        <v/>
      </c>
      <c r="J49" s="16" t="str">
        <f>IF(C49=Summary!$D$3,'Data Sheet'!H49,"")</f>
        <v/>
      </c>
      <c r="K49" s="28">
        <f>IF(D49&lt;Summary!$H$3,1,"Outside")</f>
        <v>1</v>
      </c>
    </row>
    <row r="50" spans="1:11" x14ac:dyDescent="0.25">
      <c r="A50" s="29" t="s">
        <v>108</v>
      </c>
      <c r="B50" s="16" t="s">
        <v>109</v>
      </c>
      <c r="C50" s="16" t="s">
        <v>34</v>
      </c>
      <c r="D50" s="17">
        <v>2.44</v>
      </c>
      <c r="E50" s="18">
        <v>32</v>
      </c>
      <c r="F50" s="18" t="s">
        <v>10</v>
      </c>
      <c r="G50" s="16">
        <v>28</v>
      </c>
      <c r="H50" s="19">
        <f t="shared" si="0"/>
        <v>917.43999999999994</v>
      </c>
      <c r="I50" s="16" t="str">
        <f>IF(C50=Summary!$B$3,1,"")</f>
        <v/>
      </c>
      <c r="J50" s="16" t="str">
        <f>IF(C50=Summary!$D$3,'Data Sheet'!H50,"")</f>
        <v/>
      </c>
      <c r="K50" s="28">
        <f>IF(D50&lt;Summary!$H$3,1,"Outside")</f>
        <v>1</v>
      </c>
    </row>
    <row r="51" spans="1:11" x14ac:dyDescent="0.25">
      <c r="A51" s="29" t="s">
        <v>110</v>
      </c>
      <c r="B51" s="16" t="s">
        <v>111</v>
      </c>
      <c r="C51" s="16" t="s">
        <v>13</v>
      </c>
      <c r="D51" s="17">
        <v>2.99</v>
      </c>
      <c r="E51" s="18">
        <v>33</v>
      </c>
      <c r="F51" s="18" t="s">
        <v>18</v>
      </c>
      <c r="G51" s="16">
        <v>21</v>
      </c>
      <c r="H51" s="19">
        <f t="shared" si="0"/>
        <v>1124.24</v>
      </c>
      <c r="I51" s="16" t="str">
        <f>IF(C51=Summary!$B$3,1,"")</f>
        <v/>
      </c>
      <c r="J51" s="16" t="str">
        <f>IF(C51=Summary!$D$3,'Data Sheet'!H51,"")</f>
        <v/>
      </c>
      <c r="K51" s="28">
        <f>IF(D51&lt;Summary!$H$3,1,"Outside")</f>
        <v>1</v>
      </c>
    </row>
    <row r="52" spans="1:11" x14ac:dyDescent="0.25">
      <c r="A52" s="29" t="s">
        <v>112</v>
      </c>
      <c r="B52" s="16" t="s">
        <v>113</v>
      </c>
      <c r="C52" s="16" t="s">
        <v>34</v>
      </c>
      <c r="D52" s="17">
        <v>0.3</v>
      </c>
      <c r="E52" s="18">
        <v>60</v>
      </c>
      <c r="F52" s="18" t="s">
        <v>14</v>
      </c>
      <c r="G52" s="16">
        <v>56</v>
      </c>
      <c r="H52" s="19">
        <f t="shared" si="0"/>
        <v>112.8</v>
      </c>
      <c r="I52" s="16" t="str">
        <f>IF(C52=Summary!$B$3,1,"")</f>
        <v/>
      </c>
      <c r="J52" s="16" t="str">
        <f>IF(C52=Summary!$D$3,'Data Sheet'!H52,"")</f>
        <v/>
      </c>
      <c r="K52" s="28">
        <f>IF(D52&lt;Summary!$H$3,1,"Outside")</f>
        <v>1</v>
      </c>
    </row>
    <row r="53" spans="1:11" x14ac:dyDescent="0.25">
      <c r="A53" s="29" t="s">
        <v>114</v>
      </c>
      <c r="B53" s="16" t="s">
        <v>115</v>
      </c>
      <c r="C53" s="16" t="s">
        <v>45</v>
      </c>
      <c r="D53" s="17">
        <v>2.81</v>
      </c>
      <c r="E53" s="18">
        <v>66</v>
      </c>
      <c r="F53" s="18" t="s">
        <v>10</v>
      </c>
      <c r="G53" s="16">
        <v>28</v>
      </c>
      <c r="H53" s="19">
        <f t="shared" si="0"/>
        <v>1056.56</v>
      </c>
      <c r="I53" s="16" t="str">
        <f>IF(C53=Summary!$B$3,1,"")</f>
        <v/>
      </c>
      <c r="J53" s="16" t="str">
        <f>IF(C53=Summary!$D$3,'Data Sheet'!H53,"")</f>
        <v/>
      </c>
      <c r="K53" s="28">
        <f>IF(D53&lt;Summary!$H$3,1,"Outside")</f>
        <v>1</v>
      </c>
    </row>
    <row r="54" spans="1:11" x14ac:dyDescent="0.25">
      <c r="A54" s="29" t="s">
        <v>116</v>
      </c>
      <c r="B54" s="16" t="s">
        <v>117</v>
      </c>
      <c r="C54" s="16" t="s">
        <v>31</v>
      </c>
      <c r="D54" s="17">
        <v>0.96</v>
      </c>
      <c r="E54" s="18">
        <v>60</v>
      </c>
      <c r="F54" s="18" t="s">
        <v>18</v>
      </c>
      <c r="G54" s="16">
        <v>28</v>
      </c>
      <c r="H54" s="19">
        <f t="shared" si="0"/>
        <v>360.96</v>
      </c>
      <c r="I54" s="16" t="str">
        <f>IF(C54=Summary!$B$3,1,"")</f>
        <v/>
      </c>
      <c r="J54" s="16" t="str">
        <f>IF(C54=Summary!$D$3,'Data Sheet'!H54,"")</f>
        <v/>
      </c>
      <c r="K54" s="28">
        <f>IF(D54&lt;Summary!$H$3,1,"Outside")</f>
        <v>1</v>
      </c>
    </row>
    <row r="55" spans="1:11" x14ac:dyDescent="0.25">
      <c r="A55" s="29" t="s">
        <v>118</v>
      </c>
      <c r="B55" s="16" t="s">
        <v>119</v>
      </c>
      <c r="C55" s="16" t="s">
        <v>45</v>
      </c>
      <c r="D55" s="17">
        <v>10.8</v>
      </c>
      <c r="E55" s="18">
        <v>97</v>
      </c>
      <c r="F55" s="18" t="s">
        <v>488</v>
      </c>
      <c r="G55" s="16">
        <v>28</v>
      </c>
      <c r="H55" s="19">
        <f t="shared" si="0"/>
        <v>4060.8</v>
      </c>
      <c r="I55" s="16" t="str">
        <f>IF(C55=Summary!$B$3,1,"")</f>
        <v/>
      </c>
      <c r="J55" s="16" t="str">
        <f>IF(C55=Summary!$D$3,'Data Sheet'!H55,"")</f>
        <v/>
      </c>
      <c r="K55" s="28">
        <f>IF(D55&lt;Summary!$H$3,1,"Outside")</f>
        <v>1</v>
      </c>
    </row>
    <row r="56" spans="1:11" x14ac:dyDescent="0.25">
      <c r="A56" s="29" t="s">
        <v>120</v>
      </c>
      <c r="B56" s="16" t="s">
        <v>121</v>
      </c>
      <c r="C56" s="16" t="s">
        <v>9</v>
      </c>
      <c r="D56" s="17">
        <v>3.3</v>
      </c>
      <c r="E56" s="18">
        <v>115</v>
      </c>
      <c r="F56" s="18" t="s">
        <v>18</v>
      </c>
      <c r="G56" s="16">
        <v>42</v>
      </c>
      <c r="H56" s="19">
        <f t="shared" si="0"/>
        <v>1240.8</v>
      </c>
      <c r="I56" s="16" t="str">
        <f>IF(C56=Summary!$B$3,1,"")</f>
        <v/>
      </c>
      <c r="J56" s="16" t="str">
        <f>IF(C56=Summary!$D$3,'Data Sheet'!H56,"")</f>
        <v/>
      </c>
      <c r="K56" s="28">
        <f>IF(D56&lt;Summary!$H$3,1,"Outside")</f>
        <v>1</v>
      </c>
    </row>
    <row r="57" spans="1:11" x14ac:dyDescent="0.25">
      <c r="A57" s="29" t="s">
        <v>122</v>
      </c>
      <c r="B57" s="16" t="s">
        <v>123</v>
      </c>
      <c r="C57" s="16" t="s">
        <v>34</v>
      </c>
      <c r="D57" s="17">
        <v>0.92</v>
      </c>
      <c r="E57" s="18">
        <v>62</v>
      </c>
      <c r="F57" s="18" t="s">
        <v>14</v>
      </c>
      <c r="G57" s="16">
        <v>21</v>
      </c>
      <c r="H57" s="19">
        <f t="shared" si="0"/>
        <v>345.92</v>
      </c>
      <c r="I57" s="16" t="str">
        <f>IF(C57=Summary!$B$3,1,"")</f>
        <v/>
      </c>
      <c r="J57" s="16" t="str">
        <f>IF(C57=Summary!$D$3,'Data Sheet'!H57,"")</f>
        <v/>
      </c>
      <c r="K57" s="28">
        <f>IF(D57&lt;Summary!$H$3,1,"Outside")</f>
        <v>1</v>
      </c>
    </row>
    <row r="58" spans="1:11" x14ac:dyDescent="0.25">
      <c r="A58" s="29" t="s">
        <v>124</v>
      </c>
      <c r="B58" s="16" t="s">
        <v>125</v>
      </c>
      <c r="C58" s="16" t="s">
        <v>9</v>
      </c>
      <c r="D58" s="17">
        <v>13.32</v>
      </c>
      <c r="E58" s="18">
        <v>19</v>
      </c>
      <c r="F58" s="18" t="s">
        <v>10</v>
      </c>
      <c r="G58" s="16">
        <v>42</v>
      </c>
      <c r="H58" s="19">
        <f t="shared" si="0"/>
        <v>5008.32</v>
      </c>
      <c r="I58" s="16" t="str">
        <f>IF(C58=Summary!$B$3,1,"")</f>
        <v/>
      </c>
      <c r="J58" s="16" t="str">
        <f>IF(C58=Summary!$D$3,'Data Sheet'!H58,"")</f>
        <v/>
      </c>
      <c r="K58" s="28">
        <f>IF(D58&lt;Summary!$H$3,1,"Outside")</f>
        <v>1</v>
      </c>
    </row>
    <row r="59" spans="1:11" x14ac:dyDescent="0.25">
      <c r="A59" s="29" t="s">
        <v>126</v>
      </c>
      <c r="B59" s="16" t="s">
        <v>127</v>
      </c>
      <c r="C59" s="16" t="s">
        <v>17</v>
      </c>
      <c r="D59" s="17">
        <v>13.9</v>
      </c>
      <c r="E59" s="18">
        <v>38</v>
      </c>
      <c r="F59" s="18" t="s">
        <v>488</v>
      </c>
      <c r="G59" s="16">
        <v>28</v>
      </c>
      <c r="H59" s="19">
        <f t="shared" si="0"/>
        <v>5226.4000000000005</v>
      </c>
      <c r="I59" s="16" t="str">
        <f>IF(C59=Summary!$B$3,1,"")</f>
        <v/>
      </c>
      <c r="J59" s="16" t="str">
        <f>IF(C59=Summary!$D$3,'Data Sheet'!H59,"")</f>
        <v/>
      </c>
      <c r="K59" s="28">
        <f>IF(D59&lt;Summary!$H$3,1,"Outside")</f>
        <v>1</v>
      </c>
    </row>
    <row r="60" spans="1:11" x14ac:dyDescent="0.25">
      <c r="A60" s="29" t="s">
        <v>128</v>
      </c>
      <c r="B60" s="16" t="s">
        <v>129</v>
      </c>
      <c r="C60" s="16" t="s">
        <v>17</v>
      </c>
      <c r="D60" s="17">
        <v>0.02</v>
      </c>
      <c r="E60" s="18">
        <v>42</v>
      </c>
      <c r="F60" s="18" t="s">
        <v>18</v>
      </c>
      <c r="G60" s="16">
        <v>14</v>
      </c>
      <c r="H60" s="19">
        <f t="shared" si="0"/>
        <v>7.5200000000000005</v>
      </c>
      <c r="I60" s="16" t="str">
        <f>IF(C60=Summary!$B$3,1,"")</f>
        <v/>
      </c>
      <c r="J60" s="16" t="str">
        <f>IF(C60=Summary!$D$3,'Data Sheet'!H60,"")</f>
        <v/>
      </c>
      <c r="K60" s="28">
        <f>IF(D60&lt;Summary!$H$3,1,"Outside")</f>
        <v>1</v>
      </c>
    </row>
    <row r="61" spans="1:11" x14ac:dyDescent="0.25">
      <c r="A61" s="29" t="s">
        <v>130</v>
      </c>
      <c r="B61" s="16" t="s">
        <v>131</v>
      </c>
      <c r="C61" s="16" t="s">
        <v>45</v>
      </c>
      <c r="D61" s="16">
        <v>83.42</v>
      </c>
      <c r="E61" s="18">
        <v>39</v>
      </c>
      <c r="F61" s="18" t="s">
        <v>10</v>
      </c>
      <c r="G61" s="16">
        <v>21</v>
      </c>
      <c r="H61" s="19">
        <f t="shared" si="0"/>
        <v>31365.920000000002</v>
      </c>
      <c r="I61" s="16" t="str">
        <f>IF(C61=Summary!$B$3,1,"")</f>
        <v/>
      </c>
      <c r="J61" s="16" t="str">
        <f>IF(C61=Summary!$D$3,'Data Sheet'!H61,"")</f>
        <v/>
      </c>
      <c r="K61" s="28" t="str">
        <f>IF(D61&lt;Summary!$H$3,1,"Outside")</f>
        <v>Outside</v>
      </c>
    </row>
    <row r="62" spans="1:11" x14ac:dyDescent="0.25">
      <c r="A62" s="29" t="s">
        <v>132</v>
      </c>
      <c r="B62" s="16" t="s">
        <v>133</v>
      </c>
      <c r="C62" s="16" t="s">
        <v>50</v>
      </c>
      <c r="D62" s="17">
        <v>0.13</v>
      </c>
      <c r="E62" s="18">
        <v>4512</v>
      </c>
      <c r="F62" s="18" t="s">
        <v>488</v>
      </c>
      <c r="G62" s="16">
        <v>28</v>
      </c>
      <c r="H62" s="19">
        <f t="shared" si="0"/>
        <v>48.88</v>
      </c>
      <c r="I62" s="16">
        <f>IF(C62=Summary!$B$3,1,"")</f>
        <v>1</v>
      </c>
      <c r="J62" s="16">
        <f>IF(C62=Summary!$D$3,'Data Sheet'!H62,"")</f>
        <v>48.88</v>
      </c>
      <c r="K62" s="28">
        <f>IF(D62&lt;Summary!$H$3,1,"Outside")</f>
        <v>1</v>
      </c>
    </row>
    <row r="63" spans="1:11" x14ac:dyDescent="0.25">
      <c r="A63" s="29" t="s">
        <v>134</v>
      </c>
      <c r="B63" s="16" t="s">
        <v>135</v>
      </c>
      <c r="C63" s="16" t="s">
        <v>17</v>
      </c>
      <c r="D63" s="17">
        <v>0.1</v>
      </c>
      <c r="E63" s="18">
        <v>35</v>
      </c>
      <c r="F63" s="18" t="s">
        <v>488</v>
      </c>
      <c r="G63" s="16">
        <v>28</v>
      </c>
      <c r="H63" s="19">
        <f t="shared" si="0"/>
        <v>37.6</v>
      </c>
      <c r="I63" s="16" t="str">
        <f>IF(C63=Summary!$B$3,1,"")</f>
        <v/>
      </c>
      <c r="J63" s="16" t="str">
        <f>IF(C63=Summary!$D$3,'Data Sheet'!H63,"")</f>
        <v/>
      </c>
      <c r="K63" s="28">
        <f>IF(D63&lt;Summary!$H$3,1,"Outside")</f>
        <v>1</v>
      </c>
    </row>
    <row r="64" spans="1:11" x14ac:dyDescent="0.25">
      <c r="A64" s="29" t="s">
        <v>136</v>
      </c>
      <c r="B64" s="16" t="s">
        <v>137</v>
      </c>
      <c r="C64" s="16" t="s">
        <v>31</v>
      </c>
      <c r="D64" s="17">
        <v>0.1</v>
      </c>
      <c r="E64" s="18">
        <v>1931</v>
      </c>
      <c r="F64" s="18" t="s">
        <v>18</v>
      </c>
      <c r="G64" s="16">
        <v>14</v>
      </c>
      <c r="H64" s="19">
        <f t="shared" si="0"/>
        <v>37.6</v>
      </c>
      <c r="I64" s="16" t="str">
        <f>IF(C64=Summary!$B$3,1,"")</f>
        <v/>
      </c>
      <c r="J64" s="16" t="str">
        <f>IF(C64=Summary!$D$3,'Data Sheet'!H64,"")</f>
        <v/>
      </c>
      <c r="K64" s="28">
        <f>IF(D64&lt;Summary!$H$3,1,"Outside")</f>
        <v>1</v>
      </c>
    </row>
    <row r="65" spans="1:11" x14ac:dyDescent="0.25">
      <c r="A65" s="29" t="s">
        <v>138</v>
      </c>
      <c r="B65" s="16" t="s">
        <v>139</v>
      </c>
      <c r="C65" s="16" t="s">
        <v>9</v>
      </c>
      <c r="D65" s="17">
        <v>12.06</v>
      </c>
      <c r="E65" s="18">
        <v>48</v>
      </c>
      <c r="F65" s="18" t="s">
        <v>14</v>
      </c>
      <c r="G65" s="16">
        <v>28</v>
      </c>
      <c r="H65" s="19">
        <f t="shared" si="0"/>
        <v>4534.5600000000004</v>
      </c>
      <c r="I65" s="16" t="str">
        <f>IF(C65=Summary!$B$3,1,"")</f>
        <v/>
      </c>
      <c r="J65" s="16" t="str">
        <f>IF(C65=Summary!$D$3,'Data Sheet'!H65,"")</f>
        <v/>
      </c>
      <c r="K65" s="28">
        <f>IF(D65&lt;Summary!$H$3,1,"Outside")</f>
        <v>1</v>
      </c>
    </row>
    <row r="66" spans="1:11" x14ac:dyDescent="0.25">
      <c r="A66" s="29" t="s">
        <v>140</v>
      </c>
      <c r="B66" s="16" t="s">
        <v>141</v>
      </c>
      <c r="C66" s="16" t="s">
        <v>17</v>
      </c>
      <c r="D66" s="17">
        <v>89.47</v>
      </c>
      <c r="E66" s="18">
        <v>20</v>
      </c>
      <c r="F66" s="18" t="s">
        <v>488</v>
      </c>
      <c r="G66" s="16">
        <v>28</v>
      </c>
      <c r="H66" s="19">
        <f t="shared" si="0"/>
        <v>33640.720000000001</v>
      </c>
      <c r="I66" s="16" t="str">
        <f>IF(C66=Summary!$B$3,1,"")</f>
        <v/>
      </c>
      <c r="J66" s="16" t="str">
        <f>IF(C66=Summary!$D$3,'Data Sheet'!H66,"")</f>
        <v/>
      </c>
      <c r="K66" s="28" t="str">
        <f>IF(D66&lt;Summary!$H$3,1,"Outside")</f>
        <v>Outside</v>
      </c>
    </row>
    <row r="67" spans="1:11" x14ac:dyDescent="0.25">
      <c r="A67" s="29" t="s">
        <v>142</v>
      </c>
      <c r="B67" s="16" t="s">
        <v>143</v>
      </c>
      <c r="C67" s="16" t="s">
        <v>17</v>
      </c>
      <c r="D67" s="17">
        <v>1.0900000000000001</v>
      </c>
      <c r="E67" s="18">
        <v>34</v>
      </c>
      <c r="F67" s="18" t="s">
        <v>10</v>
      </c>
      <c r="G67" s="16">
        <v>21</v>
      </c>
      <c r="H67" s="19">
        <f t="shared" si="0"/>
        <v>409.84000000000003</v>
      </c>
      <c r="I67" s="16" t="str">
        <f>IF(C67=Summary!$B$3,1,"")</f>
        <v/>
      </c>
      <c r="J67" s="16" t="str">
        <f>IF(C67=Summary!$D$3,'Data Sheet'!H67,"")</f>
        <v/>
      </c>
      <c r="K67" s="28">
        <f>IF(D67&lt;Summary!$H$3,1,"Outside")</f>
        <v>1</v>
      </c>
    </row>
    <row r="68" spans="1:11" x14ac:dyDescent="0.25">
      <c r="A68" s="29" t="s">
        <v>144</v>
      </c>
      <c r="B68" s="16" t="s">
        <v>145</v>
      </c>
      <c r="C68" s="16" t="s">
        <v>50</v>
      </c>
      <c r="D68" s="17">
        <v>3.07</v>
      </c>
      <c r="E68" s="18">
        <v>110</v>
      </c>
      <c r="F68" s="18" t="s">
        <v>10</v>
      </c>
      <c r="G68" s="16">
        <v>42</v>
      </c>
      <c r="H68" s="19">
        <f t="shared" si="0"/>
        <v>1154.32</v>
      </c>
      <c r="I68" s="16">
        <f>IF(C68=Summary!$B$3,1,"")</f>
        <v>1</v>
      </c>
      <c r="J68" s="16">
        <f>IF(C68=Summary!$D$3,'Data Sheet'!H68,"")</f>
        <v>1154.32</v>
      </c>
      <c r="K68" s="28">
        <f>IF(D68&lt;Summary!$H$3,1,"Outside")</f>
        <v>1</v>
      </c>
    </row>
    <row r="69" spans="1:11" x14ac:dyDescent="0.25">
      <c r="A69" s="29" t="s">
        <v>146</v>
      </c>
      <c r="B69" s="16" t="s">
        <v>147</v>
      </c>
      <c r="C69" s="16" t="s">
        <v>50</v>
      </c>
      <c r="D69" s="17">
        <v>0.21</v>
      </c>
      <c r="E69" s="18">
        <v>108</v>
      </c>
      <c r="F69" s="18" t="s">
        <v>14</v>
      </c>
      <c r="G69" s="16">
        <v>14</v>
      </c>
      <c r="H69" s="19">
        <f t="shared" ref="H69:H132" si="1">D69*$B$1</f>
        <v>78.959999999999994</v>
      </c>
      <c r="I69" s="16">
        <f>IF(C69=Summary!$B$3,1,"")</f>
        <v>1</v>
      </c>
      <c r="J69" s="16">
        <f>IF(C69=Summary!$D$3,'Data Sheet'!H69,"")</f>
        <v>78.959999999999994</v>
      </c>
      <c r="K69" s="28">
        <f>IF(D69&lt;Summary!$H$3,1,"Outside")</f>
        <v>1</v>
      </c>
    </row>
    <row r="70" spans="1:11" x14ac:dyDescent="0.25">
      <c r="A70" s="29" t="s">
        <v>148</v>
      </c>
      <c r="B70" s="16" t="s">
        <v>149</v>
      </c>
      <c r="C70" s="16" t="s">
        <v>34</v>
      </c>
      <c r="D70" s="17">
        <v>14.48</v>
      </c>
      <c r="E70" s="18">
        <v>148</v>
      </c>
      <c r="F70" s="18" t="s">
        <v>10</v>
      </c>
      <c r="G70" s="16">
        <v>63</v>
      </c>
      <c r="H70" s="19">
        <f t="shared" si="1"/>
        <v>5444.4800000000005</v>
      </c>
      <c r="I70" s="16" t="str">
        <f>IF(C70=Summary!$B$3,1,"")</f>
        <v/>
      </c>
      <c r="J70" s="16" t="str">
        <f>IF(C70=Summary!$D$3,'Data Sheet'!H70,"")</f>
        <v/>
      </c>
      <c r="K70" s="28">
        <f>IF(D70&lt;Summary!$H$3,1,"Outside")</f>
        <v>1</v>
      </c>
    </row>
    <row r="71" spans="1:11" x14ac:dyDescent="0.25">
      <c r="A71" s="29" t="s">
        <v>150</v>
      </c>
      <c r="B71" s="16" t="s">
        <v>151</v>
      </c>
      <c r="C71" s="16" t="s">
        <v>17</v>
      </c>
      <c r="D71" s="17">
        <v>0.5</v>
      </c>
      <c r="E71" s="18">
        <v>42</v>
      </c>
      <c r="F71" s="18" t="s">
        <v>10</v>
      </c>
      <c r="G71" s="16">
        <v>63</v>
      </c>
      <c r="H71" s="19">
        <f t="shared" si="1"/>
        <v>188</v>
      </c>
      <c r="I71" s="16" t="str">
        <f>IF(C71=Summary!$B$3,1,"")</f>
        <v/>
      </c>
      <c r="J71" s="16" t="str">
        <f>IF(C71=Summary!$D$3,'Data Sheet'!H71,"")</f>
        <v/>
      </c>
      <c r="K71" s="28">
        <f>IF(D71&lt;Summary!$H$3,1,"Outside")</f>
        <v>1</v>
      </c>
    </row>
    <row r="72" spans="1:11" x14ac:dyDescent="0.25">
      <c r="A72" s="29" t="s">
        <v>152</v>
      </c>
      <c r="B72" s="16" t="s">
        <v>153</v>
      </c>
      <c r="C72" s="16" t="s">
        <v>50</v>
      </c>
      <c r="D72" s="17">
        <v>0.16</v>
      </c>
      <c r="E72" s="18">
        <v>238</v>
      </c>
      <c r="F72" s="18" t="s">
        <v>488</v>
      </c>
      <c r="G72" s="16">
        <v>28</v>
      </c>
      <c r="H72" s="19">
        <f t="shared" si="1"/>
        <v>60.160000000000004</v>
      </c>
      <c r="I72" s="16">
        <f>IF(C72=Summary!$B$3,1,"")</f>
        <v>1</v>
      </c>
      <c r="J72" s="16">
        <f>IF(C72=Summary!$D$3,'Data Sheet'!H72,"")</f>
        <v>60.160000000000004</v>
      </c>
      <c r="K72" s="28">
        <f>IF(D72&lt;Summary!$H$3,1,"Outside")</f>
        <v>1</v>
      </c>
    </row>
    <row r="73" spans="1:11" x14ac:dyDescent="0.25">
      <c r="A73" s="29" t="s">
        <v>154</v>
      </c>
      <c r="B73" s="16" t="s">
        <v>155</v>
      </c>
      <c r="C73" s="16" t="s">
        <v>13</v>
      </c>
      <c r="D73" s="16">
        <v>5.09</v>
      </c>
      <c r="E73" s="18">
        <v>60</v>
      </c>
      <c r="F73" s="18" t="s">
        <v>488</v>
      </c>
      <c r="G73" s="16">
        <v>28</v>
      </c>
      <c r="H73" s="19">
        <f t="shared" si="1"/>
        <v>1913.84</v>
      </c>
      <c r="I73" s="16" t="str">
        <f>IF(C73=Summary!$B$3,1,"")</f>
        <v/>
      </c>
      <c r="J73" s="16" t="str">
        <f>IF(C73=Summary!$D$3,'Data Sheet'!H73,"")</f>
        <v/>
      </c>
      <c r="K73" s="28">
        <f>IF(D73&lt;Summary!$H$3,1,"Outside")</f>
        <v>1</v>
      </c>
    </row>
    <row r="74" spans="1:11" x14ac:dyDescent="0.25">
      <c r="A74" s="29" t="s">
        <v>156</v>
      </c>
      <c r="B74" s="16" t="s">
        <v>157</v>
      </c>
      <c r="C74" s="16" t="s">
        <v>50</v>
      </c>
      <c r="D74" s="17">
        <v>2</v>
      </c>
      <c r="E74" s="18">
        <v>120</v>
      </c>
      <c r="F74" s="18" t="s">
        <v>18</v>
      </c>
      <c r="G74" s="16">
        <v>56</v>
      </c>
      <c r="H74" s="19">
        <f t="shared" si="1"/>
        <v>752</v>
      </c>
      <c r="I74" s="16">
        <f>IF(C74=Summary!$B$3,1,"")</f>
        <v>1</v>
      </c>
      <c r="J74" s="16">
        <f>IF(C74=Summary!$D$3,'Data Sheet'!H74,"")</f>
        <v>752</v>
      </c>
      <c r="K74" s="28">
        <f>IF(D74&lt;Summary!$H$3,1,"Outside")</f>
        <v>1</v>
      </c>
    </row>
    <row r="75" spans="1:11" x14ac:dyDescent="0.25">
      <c r="A75" s="29" t="s">
        <v>158</v>
      </c>
      <c r="B75" s="16" t="s">
        <v>159</v>
      </c>
      <c r="C75" s="16" t="s">
        <v>50</v>
      </c>
      <c r="D75" s="17">
        <v>0.05</v>
      </c>
      <c r="E75" s="18">
        <v>41</v>
      </c>
      <c r="F75" s="18" t="s">
        <v>10</v>
      </c>
      <c r="G75" s="16">
        <v>21</v>
      </c>
      <c r="H75" s="19">
        <f t="shared" si="1"/>
        <v>18.8</v>
      </c>
      <c r="I75" s="16">
        <f>IF(C75=Summary!$B$3,1,"")</f>
        <v>1</v>
      </c>
      <c r="J75" s="16">
        <f>IF(C75=Summary!$D$3,'Data Sheet'!H75,"")</f>
        <v>18.8</v>
      </c>
      <c r="K75" s="28">
        <f>IF(D75&lt;Summary!$H$3,1,"Outside")</f>
        <v>1</v>
      </c>
    </row>
    <row r="76" spans="1:11" x14ac:dyDescent="0.25">
      <c r="A76" s="29" t="s">
        <v>160</v>
      </c>
      <c r="B76" s="16" t="s">
        <v>161</v>
      </c>
      <c r="C76" s="16" t="s">
        <v>50</v>
      </c>
      <c r="D76" s="17">
        <v>14.29</v>
      </c>
      <c r="E76" s="18">
        <v>66</v>
      </c>
      <c r="F76" s="18" t="s">
        <v>14</v>
      </c>
      <c r="G76" s="16">
        <v>112</v>
      </c>
      <c r="H76" s="19">
        <f t="shared" si="1"/>
        <v>5373.04</v>
      </c>
      <c r="I76" s="16">
        <f>IF(C76=Summary!$B$3,1,"")</f>
        <v>1</v>
      </c>
      <c r="J76" s="16">
        <f>IF(C76=Summary!$D$3,'Data Sheet'!H76,"")</f>
        <v>5373.04</v>
      </c>
      <c r="K76" s="28">
        <f>IF(D76&lt;Summary!$H$3,1,"Outside")</f>
        <v>1</v>
      </c>
    </row>
    <row r="77" spans="1:11" x14ac:dyDescent="0.25">
      <c r="A77" s="29" t="s">
        <v>162</v>
      </c>
      <c r="B77" s="16" t="s">
        <v>163</v>
      </c>
      <c r="C77" s="16" t="s">
        <v>34</v>
      </c>
      <c r="D77" s="17">
        <v>0.16</v>
      </c>
      <c r="E77" s="18">
        <v>249</v>
      </c>
      <c r="F77" s="18" t="s">
        <v>10</v>
      </c>
      <c r="G77" s="16">
        <v>14</v>
      </c>
      <c r="H77" s="19">
        <f t="shared" si="1"/>
        <v>60.160000000000004</v>
      </c>
      <c r="I77" s="16" t="str">
        <f>IF(C77=Summary!$B$3,1,"")</f>
        <v/>
      </c>
      <c r="J77" s="16" t="str">
        <f>IF(C77=Summary!$D$3,'Data Sheet'!H77,"")</f>
        <v/>
      </c>
      <c r="K77" s="28">
        <f>IF(D77&lt;Summary!$H$3,1,"Outside")</f>
        <v>1</v>
      </c>
    </row>
    <row r="78" spans="1:11" x14ac:dyDescent="0.25">
      <c r="A78" s="29" t="s">
        <v>164</v>
      </c>
      <c r="B78" s="16" t="s">
        <v>165</v>
      </c>
      <c r="C78" s="16" t="s">
        <v>50</v>
      </c>
      <c r="D78" s="16">
        <v>11.54</v>
      </c>
      <c r="E78" s="18">
        <v>64</v>
      </c>
      <c r="F78" s="18" t="s">
        <v>488</v>
      </c>
      <c r="G78" s="16">
        <v>28</v>
      </c>
      <c r="H78" s="19">
        <f t="shared" si="1"/>
        <v>4339.04</v>
      </c>
      <c r="I78" s="16">
        <f>IF(C78=Summary!$B$3,1,"")</f>
        <v>1</v>
      </c>
      <c r="J78" s="16">
        <f>IF(C78=Summary!$D$3,'Data Sheet'!H78,"")</f>
        <v>4339.04</v>
      </c>
      <c r="K78" s="28">
        <f>IF(D78&lt;Summary!$H$3,1,"Outside")</f>
        <v>1</v>
      </c>
    </row>
    <row r="79" spans="1:11" x14ac:dyDescent="0.25">
      <c r="A79" s="29" t="s">
        <v>166</v>
      </c>
      <c r="B79" s="16" t="s">
        <v>167</v>
      </c>
      <c r="C79" s="16" t="s">
        <v>45</v>
      </c>
      <c r="D79" s="17">
        <v>0.05</v>
      </c>
      <c r="E79" s="18">
        <v>31</v>
      </c>
      <c r="F79" s="18" t="s">
        <v>10</v>
      </c>
      <c r="G79" s="16">
        <v>14</v>
      </c>
      <c r="H79" s="19">
        <f t="shared" si="1"/>
        <v>18.8</v>
      </c>
      <c r="I79" s="16" t="str">
        <f>IF(C79=Summary!$B$3,1,"")</f>
        <v/>
      </c>
      <c r="J79" s="16" t="str">
        <f>IF(C79=Summary!$D$3,'Data Sheet'!H79,"")</f>
        <v/>
      </c>
      <c r="K79" s="28">
        <f>IF(D79&lt;Summary!$H$3,1,"Outside")</f>
        <v>1</v>
      </c>
    </row>
    <row r="80" spans="1:11" x14ac:dyDescent="0.25">
      <c r="A80" s="29" t="s">
        <v>168</v>
      </c>
      <c r="B80" s="16" t="s">
        <v>169</v>
      </c>
      <c r="C80" s="16" t="s">
        <v>31</v>
      </c>
      <c r="D80" s="17">
        <v>0.54</v>
      </c>
      <c r="E80" s="18">
        <v>43</v>
      </c>
      <c r="F80" s="18" t="s">
        <v>488</v>
      </c>
      <c r="G80" s="16">
        <v>28</v>
      </c>
      <c r="H80" s="19">
        <f t="shared" si="1"/>
        <v>203.04000000000002</v>
      </c>
      <c r="I80" s="16" t="str">
        <f>IF(C80=Summary!$B$3,1,"")</f>
        <v/>
      </c>
      <c r="J80" s="16" t="str">
        <f>IF(C80=Summary!$D$3,'Data Sheet'!H80,"")</f>
        <v/>
      </c>
      <c r="K80" s="28">
        <f>IF(D80&lt;Summary!$H$3,1,"Outside")</f>
        <v>1</v>
      </c>
    </row>
    <row r="81" spans="1:11" x14ac:dyDescent="0.25">
      <c r="A81" s="29" t="s">
        <v>170</v>
      </c>
      <c r="B81" s="16" t="s">
        <v>171</v>
      </c>
      <c r="C81" s="16" t="s">
        <v>45</v>
      </c>
      <c r="D81" s="17">
        <v>4.5199999999999996</v>
      </c>
      <c r="E81" s="18">
        <v>52</v>
      </c>
      <c r="F81" s="18" t="s">
        <v>14</v>
      </c>
      <c r="G81" s="16">
        <v>63</v>
      </c>
      <c r="H81" s="19">
        <f t="shared" si="1"/>
        <v>1699.5199999999998</v>
      </c>
      <c r="I81" s="16" t="str">
        <f>IF(C81=Summary!$B$3,1,"")</f>
        <v/>
      </c>
      <c r="J81" s="16" t="str">
        <f>IF(C81=Summary!$D$3,'Data Sheet'!H81,"")</f>
        <v/>
      </c>
      <c r="K81" s="28">
        <f>IF(D81&lt;Summary!$H$3,1,"Outside")</f>
        <v>1</v>
      </c>
    </row>
    <row r="82" spans="1:11" x14ac:dyDescent="0.25">
      <c r="A82" s="29" t="s">
        <v>172</v>
      </c>
      <c r="B82" s="16" t="s">
        <v>173</v>
      </c>
      <c r="C82" s="16" t="s">
        <v>31</v>
      </c>
      <c r="D82" s="17">
        <v>4.26</v>
      </c>
      <c r="E82" s="18">
        <v>141</v>
      </c>
      <c r="F82" s="18" t="s">
        <v>18</v>
      </c>
      <c r="G82" s="16">
        <v>42</v>
      </c>
      <c r="H82" s="19">
        <f t="shared" si="1"/>
        <v>1601.76</v>
      </c>
      <c r="I82" s="16" t="str">
        <f>IF(C82=Summary!$B$3,1,"")</f>
        <v/>
      </c>
      <c r="J82" s="16" t="str">
        <f>IF(C82=Summary!$D$3,'Data Sheet'!H82,"")</f>
        <v/>
      </c>
      <c r="K82" s="28">
        <f>IF(D82&lt;Summary!$H$3,1,"Outside")</f>
        <v>1</v>
      </c>
    </row>
    <row r="83" spans="1:11" x14ac:dyDescent="0.25">
      <c r="A83" s="29" t="s">
        <v>174</v>
      </c>
      <c r="B83" s="16" t="s">
        <v>175</v>
      </c>
      <c r="C83" s="16" t="s">
        <v>13</v>
      </c>
      <c r="D83" s="17">
        <v>1.96</v>
      </c>
      <c r="E83" s="18">
        <v>198</v>
      </c>
      <c r="F83" s="18" t="s">
        <v>18</v>
      </c>
      <c r="G83" s="16">
        <v>28</v>
      </c>
      <c r="H83" s="19">
        <f t="shared" si="1"/>
        <v>736.96</v>
      </c>
      <c r="I83" s="16" t="str">
        <f>IF(C83=Summary!$B$3,1,"")</f>
        <v/>
      </c>
      <c r="J83" s="16" t="str">
        <f>IF(C83=Summary!$D$3,'Data Sheet'!H83,"")</f>
        <v/>
      </c>
      <c r="K83" s="28">
        <f>IF(D83&lt;Summary!$H$3,1,"Outside")</f>
        <v>1</v>
      </c>
    </row>
    <row r="84" spans="1:11" x14ac:dyDescent="0.25">
      <c r="A84" s="29" t="s">
        <v>176</v>
      </c>
      <c r="B84" s="16" t="s">
        <v>177</v>
      </c>
      <c r="C84" s="16" t="s">
        <v>45</v>
      </c>
      <c r="D84" s="17">
        <v>0.21</v>
      </c>
      <c r="E84" s="18">
        <v>54</v>
      </c>
      <c r="F84" s="18" t="s">
        <v>14</v>
      </c>
      <c r="G84" s="16">
        <v>21</v>
      </c>
      <c r="H84" s="19">
        <f t="shared" si="1"/>
        <v>78.959999999999994</v>
      </c>
      <c r="I84" s="16" t="str">
        <f>IF(C84=Summary!$B$3,1,"")</f>
        <v/>
      </c>
      <c r="J84" s="16" t="str">
        <f>IF(C84=Summary!$D$3,'Data Sheet'!H84,"")</f>
        <v/>
      </c>
      <c r="K84" s="28">
        <f>IF(D84&lt;Summary!$H$3,1,"Outside")</f>
        <v>1</v>
      </c>
    </row>
    <row r="85" spans="1:11" x14ac:dyDescent="0.25">
      <c r="A85" s="29" t="s">
        <v>178</v>
      </c>
      <c r="B85" s="16" t="s">
        <v>179</v>
      </c>
      <c r="C85" s="16" t="s">
        <v>45</v>
      </c>
      <c r="D85" s="17">
        <v>0.43</v>
      </c>
      <c r="E85" s="18">
        <v>224</v>
      </c>
      <c r="F85" s="18" t="s">
        <v>18</v>
      </c>
      <c r="G85" s="16">
        <v>42</v>
      </c>
      <c r="H85" s="19">
        <f t="shared" si="1"/>
        <v>161.68</v>
      </c>
      <c r="I85" s="16" t="str">
        <f>IF(C85=Summary!$B$3,1,"")</f>
        <v/>
      </c>
      <c r="J85" s="16" t="str">
        <f>IF(C85=Summary!$D$3,'Data Sheet'!H85,"")</f>
        <v/>
      </c>
      <c r="K85" s="28">
        <f>IF(D85&lt;Summary!$H$3,1,"Outside")</f>
        <v>1</v>
      </c>
    </row>
    <row r="86" spans="1:11" x14ac:dyDescent="0.25">
      <c r="A86" s="29" t="s">
        <v>180</v>
      </c>
      <c r="B86" s="16" t="s">
        <v>181</v>
      </c>
      <c r="C86" s="16" t="s">
        <v>31</v>
      </c>
      <c r="D86" s="17">
        <v>1.34</v>
      </c>
      <c r="E86" s="18">
        <v>44</v>
      </c>
      <c r="F86" s="18" t="s">
        <v>18</v>
      </c>
      <c r="G86" s="16">
        <v>14</v>
      </c>
      <c r="H86" s="19">
        <f t="shared" si="1"/>
        <v>503.84000000000003</v>
      </c>
      <c r="I86" s="16" t="str">
        <f>IF(C86=Summary!$B$3,1,"")</f>
        <v/>
      </c>
      <c r="J86" s="16" t="str">
        <f>IF(C86=Summary!$D$3,'Data Sheet'!H86,"")</f>
        <v/>
      </c>
      <c r="K86" s="28">
        <f>IF(D86&lt;Summary!$H$3,1,"Outside")</f>
        <v>1</v>
      </c>
    </row>
    <row r="87" spans="1:11" x14ac:dyDescent="0.25">
      <c r="A87" s="29" t="s">
        <v>182</v>
      </c>
      <c r="B87" s="16" t="s">
        <v>183</v>
      </c>
      <c r="C87" s="16" t="s">
        <v>45</v>
      </c>
      <c r="D87" s="17">
        <v>0.04</v>
      </c>
      <c r="E87" s="18">
        <v>25</v>
      </c>
      <c r="F87" s="18" t="s">
        <v>488</v>
      </c>
      <c r="G87" s="16">
        <v>28</v>
      </c>
      <c r="H87" s="19">
        <f t="shared" si="1"/>
        <v>15.040000000000001</v>
      </c>
      <c r="I87" s="16" t="str">
        <f>IF(C87=Summary!$B$3,1,"")</f>
        <v/>
      </c>
      <c r="J87" s="16" t="str">
        <f>IF(C87=Summary!$D$3,'Data Sheet'!H87,"")</f>
        <v/>
      </c>
      <c r="K87" s="28">
        <f>IF(D87&lt;Summary!$H$3,1,"Outside")</f>
        <v>1</v>
      </c>
    </row>
    <row r="88" spans="1:11" x14ac:dyDescent="0.25">
      <c r="A88" s="29" t="s">
        <v>184</v>
      </c>
      <c r="B88" s="16" t="s">
        <v>185</v>
      </c>
      <c r="C88" s="16" t="s">
        <v>50</v>
      </c>
      <c r="D88" s="17">
        <v>1.28</v>
      </c>
      <c r="E88" s="18">
        <v>57</v>
      </c>
      <c r="F88" s="18" t="s">
        <v>10</v>
      </c>
      <c r="G88" s="16">
        <v>21</v>
      </c>
      <c r="H88" s="19">
        <f t="shared" si="1"/>
        <v>481.28000000000003</v>
      </c>
      <c r="I88" s="16">
        <f>IF(C88=Summary!$B$3,1,"")</f>
        <v>1</v>
      </c>
      <c r="J88" s="16">
        <f>IF(C88=Summary!$D$3,'Data Sheet'!H88,"")</f>
        <v>481.28000000000003</v>
      </c>
      <c r="K88" s="28">
        <f>IF(D88&lt;Summary!$H$3,1,"Outside")</f>
        <v>1</v>
      </c>
    </row>
    <row r="89" spans="1:11" x14ac:dyDescent="0.25">
      <c r="A89" s="29" t="s">
        <v>186</v>
      </c>
      <c r="B89" s="16" t="s">
        <v>187</v>
      </c>
      <c r="C89" s="16" t="s">
        <v>9</v>
      </c>
      <c r="D89" s="17">
        <v>1.65</v>
      </c>
      <c r="E89" s="18">
        <v>82</v>
      </c>
      <c r="F89" s="18" t="s">
        <v>10</v>
      </c>
      <c r="G89" s="16">
        <v>91</v>
      </c>
      <c r="H89" s="19">
        <f t="shared" si="1"/>
        <v>620.4</v>
      </c>
      <c r="I89" s="16" t="str">
        <f>IF(C89=Summary!$B$3,1,"")</f>
        <v/>
      </c>
      <c r="J89" s="16" t="str">
        <f>IF(C89=Summary!$D$3,'Data Sheet'!H89,"")</f>
        <v/>
      </c>
      <c r="K89" s="28">
        <f>IF(D89&lt;Summary!$H$3,1,"Outside")</f>
        <v>1</v>
      </c>
    </row>
    <row r="90" spans="1:11" x14ac:dyDescent="0.25">
      <c r="A90" s="29" t="s">
        <v>188</v>
      </c>
      <c r="B90" s="16" t="s">
        <v>189</v>
      </c>
      <c r="C90" s="16" t="s">
        <v>34</v>
      </c>
      <c r="D90" s="17">
        <v>1.77</v>
      </c>
      <c r="E90" s="18">
        <v>79</v>
      </c>
      <c r="F90" s="18" t="s">
        <v>14</v>
      </c>
      <c r="G90" s="16">
        <v>42</v>
      </c>
      <c r="H90" s="19">
        <f t="shared" si="1"/>
        <v>665.52</v>
      </c>
      <c r="I90" s="16" t="str">
        <f>IF(C90=Summary!$B$3,1,"")</f>
        <v/>
      </c>
      <c r="J90" s="16" t="str">
        <f>IF(C90=Summary!$D$3,'Data Sheet'!H90,"")</f>
        <v/>
      </c>
      <c r="K90" s="28">
        <f>IF(D90&lt;Summary!$H$3,1,"Outside")</f>
        <v>1</v>
      </c>
    </row>
    <row r="91" spans="1:11" x14ac:dyDescent="0.25">
      <c r="A91" s="29" t="s">
        <v>190</v>
      </c>
      <c r="B91" s="16" t="s">
        <v>191</v>
      </c>
      <c r="C91" s="16" t="s">
        <v>50</v>
      </c>
      <c r="D91" s="17">
        <v>2.21</v>
      </c>
      <c r="E91" s="18">
        <v>73</v>
      </c>
      <c r="F91" s="18" t="s">
        <v>10</v>
      </c>
      <c r="G91" s="16">
        <v>56</v>
      </c>
      <c r="H91" s="19">
        <f t="shared" si="1"/>
        <v>830.96</v>
      </c>
      <c r="I91" s="16">
        <f>IF(C91=Summary!$B$3,1,"")</f>
        <v>1</v>
      </c>
      <c r="J91" s="16">
        <f>IF(C91=Summary!$D$3,'Data Sheet'!H91,"")</f>
        <v>830.96</v>
      </c>
      <c r="K91" s="28">
        <f>IF(D91&lt;Summary!$H$3,1,"Outside")</f>
        <v>1</v>
      </c>
    </row>
    <row r="92" spans="1:11" x14ac:dyDescent="0.25">
      <c r="A92" s="29" t="s">
        <v>192</v>
      </c>
      <c r="B92" s="16" t="s">
        <v>193</v>
      </c>
      <c r="C92" s="16" t="s">
        <v>13</v>
      </c>
      <c r="D92" s="17">
        <v>0.27</v>
      </c>
      <c r="E92" s="18">
        <v>26032</v>
      </c>
      <c r="F92" s="18" t="s">
        <v>18</v>
      </c>
      <c r="G92" s="16">
        <v>98</v>
      </c>
      <c r="H92" s="19">
        <f t="shared" si="1"/>
        <v>101.52000000000001</v>
      </c>
      <c r="I92" s="16" t="str">
        <f>IF(C92=Summary!$B$3,1,"")</f>
        <v/>
      </c>
      <c r="J92" s="16" t="str">
        <f>IF(C92=Summary!$D$3,'Data Sheet'!H92,"")</f>
        <v/>
      </c>
      <c r="K92" s="28">
        <f>IF(D92&lt;Summary!$H$3,1,"Outside")</f>
        <v>1</v>
      </c>
    </row>
    <row r="93" spans="1:11" x14ac:dyDescent="0.25">
      <c r="A93" s="29" t="s">
        <v>194</v>
      </c>
      <c r="B93" s="16" t="s">
        <v>195</v>
      </c>
      <c r="C93" s="16" t="s">
        <v>45</v>
      </c>
      <c r="D93" s="17">
        <v>2.95</v>
      </c>
      <c r="E93" s="18">
        <v>6605</v>
      </c>
      <c r="F93" s="18" t="s">
        <v>18</v>
      </c>
      <c r="G93" s="16">
        <v>98</v>
      </c>
      <c r="H93" s="19">
        <f t="shared" si="1"/>
        <v>1109.2</v>
      </c>
      <c r="I93" s="16" t="str">
        <f>IF(C93=Summary!$B$3,1,"")</f>
        <v/>
      </c>
      <c r="J93" s="16" t="str">
        <f>IF(C93=Summary!$D$3,'Data Sheet'!H93,"")</f>
        <v/>
      </c>
      <c r="K93" s="28">
        <f>IF(D93&lt;Summary!$H$3,1,"Outside")</f>
        <v>1</v>
      </c>
    </row>
    <row r="94" spans="1:11" x14ac:dyDescent="0.25">
      <c r="A94" s="29" t="s">
        <v>196</v>
      </c>
      <c r="B94" s="16" t="s">
        <v>197</v>
      </c>
      <c r="C94" s="16" t="s">
        <v>31</v>
      </c>
      <c r="D94" s="17">
        <v>3.27</v>
      </c>
      <c r="E94" s="18">
        <v>90</v>
      </c>
      <c r="F94" s="18" t="s">
        <v>18</v>
      </c>
      <c r="G94" s="16">
        <v>42</v>
      </c>
      <c r="H94" s="19">
        <f t="shared" si="1"/>
        <v>1229.52</v>
      </c>
      <c r="I94" s="16" t="str">
        <f>IF(C94=Summary!$B$3,1,"")</f>
        <v/>
      </c>
      <c r="J94" s="16" t="str">
        <f>IF(C94=Summary!$D$3,'Data Sheet'!H94,"")</f>
        <v/>
      </c>
      <c r="K94" s="28">
        <f>IF(D94&lt;Summary!$H$3,1,"Outside")</f>
        <v>1</v>
      </c>
    </row>
    <row r="95" spans="1:11" x14ac:dyDescent="0.25">
      <c r="A95" s="29" t="s">
        <v>198</v>
      </c>
      <c r="B95" s="16" t="s">
        <v>199</v>
      </c>
      <c r="C95" s="16" t="s">
        <v>17</v>
      </c>
      <c r="D95" s="17">
        <v>4.8499999999999996</v>
      </c>
      <c r="E95" s="18">
        <v>28503</v>
      </c>
      <c r="F95" s="18" t="s">
        <v>488</v>
      </c>
      <c r="G95" s="16">
        <v>28</v>
      </c>
      <c r="H95" s="19">
        <f t="shared" si="1"/>
        <v>1823.6</v>
      </c>
      <c r="I95" s="16" t="str">
        <f>IF(C95=Summary!$B$3,1,"")</f>
        <v/>
      </c>
      <c r="J95" s="16" t="str">
        <f>IF(C95=Summary!$D$3,'Data Sheet'!H95,"")</f>
        <v/>
      </c>
      <c r="K95" s="28">
        <f>IF(D95&lt;Summary!$H$3,1,"Outside")</f>
        <v>1</v>
      </c>
    </row>
    <row r="96" spans="1:11" x14ac:dyDescent="0.25">
      <c r="A96" s="29" t="s">
        <v>200</v>
      </c>
      <c r="B96" s="16" t="s">
        <v>201</v>
      </c>
      <c r="C96" s="16" t="s">
        <v>34</v>
      </c>
      <c r="D96" s="17">
        <v>0.96</v>
      </c>
      <c r="E96" s="18">
        <v>35</v>
      </c>
      <c r="F96" s="18" t="s">
        <v>488</v>
      </c>
      <c r="G96" s="16">
        <v>28</v>
      </c>
      <c r="H96" s="19">
        <f t="shared" si="1"/>
        <v>360.96</v>
      </c>
      <c r="I96" s="16" t="str">
        <f>IF(C96=Summary!$B$3,1,"")</f>
        <v/>
      </c>
      <c r="J96" s="16" t="str">
        <f>IF(C96=Summary!$D$3,'Data Sheet'!H96,"")</f>
        <v/>
      </c>
      <c r="K96" s="28">
        <f>IF(D96&lt;Summary!$H$3,1,"Outside")</f>
        <v>1</v>
      </c>
    </row>
    <row r="97" spans="1:11" x14ac:dyDescent="0.25">
      <c r="A97" s="29" t="s">
        <v>202</v>
      </c>
      <c r="B97" s="16" t="s">
        <v>203</v>
      </c>
      <c r="C97" s="16" t="s">
        <v>50</v>
      </c>
      <c r="D97" s="17">
        <v>0.11</v>
      </c>
      <c r="E97" s="18">
        <v>57</v>
      </c>
      <c r="F97" s="18" t="s">
        <v>10</v>
      </c>
      <c r="G97" s="16">
        <v>42</v>
      </c>
      <c r="H97" s="19">
        <f t="shared" si="1"/>
        <v>41.36</v>
      </c>
      <c r="I97" s="16">
        <f>IF(C97=Summary!$B$3,1,"")</f>
        <v>1</v>
      </c>
      <c r="J97" s="16">
        <f>IF(C97=Summary!$D$3,'Data Sheet'!H97,"")</f>
        <v>41.36</v>
      </c>
      <c r="K97" s="28">
        <f>IF(D97&lt;Summary!$H$3,1,"Outside")</f>
        <v>1</v>
      </c>
    </row>
    <row r="98" spans="1:11" x14ac:dyDescent="0.25">
      <c r="A98" s="29" t="s">
        <v>204</v>
      </c>
      <c r="B98" s="16" t="s">
        <v>205</v>
      </c>
      <c r="C98" s="16" t="s">
        <v>17</v>
      </c>
      <c r="D98" s="17">
        <v>1.56</v>
      </c>
      <c r="E98" s="18">
        <v>42</v>
      </c>
      <c r="F98" s="18" t="s">
        <v>10</v>
      </c>
      <c r="G98" s="16">
        <v>56</v>
      </c>
      <c r="H98" s="19">
        <f t="shared" si="1"/>
        <v>586.56000000000006</v>
      </c>
      <c r="I98" s="16" t="str">
        <f>IF(C98=Summary!$B$3,1,"")</f>
        <v/>
      </c>
      <c r="J98" s="16" t="str">
        <f>IF(C98=Summary!$D$3,'Data Sheet'!H98,"")</f>
        <v/>
      </c>
      <c r="K98" s="28">
        <f>IF(D98&lt;Summary!$H$3,1,"Outside")</f>
        <v>1</v>
      </c>
    </row>
    <row r="99" spans="1:11" x14ac:dyDescent="0.25">
      <c r="A99" s="29" t="s">
        <v>206</v>
      </c>
      <c r="B99" s="16" t="s">
        <v>207</v>
      </c>
      <c r="C99" s="16" t="s">
        <v>45</v>
      </c>
      <c r="D99" s="17">
        <v>6.15</v>
      </c>
      <c r="E99" s="18">
        <v>100</v>
      </c>
      <c r="F99" s="18" t="s">
        <v>18</v>
      </c>
      <c r="G99" s="16">
        <v>28</v>
      </c>
      <c r="H99" s="19">
        <f t="shared" si="1"/>
        <v>2312.4</v>
      </c>
      <c r="I99" s="16" t="str">
        <f>IF(C99=Summary!$B$3,1,"")</f>
        <v/>
      </c>
      <c r="J99" s="16" t="str">
        <f>IF(C99=Summary!$D$3,'Data Sheet'!H99,"")</f>
        <v/>
      </c>
      <c r="K99" s="28">
        <f>IF(D99&lt;Summary!$H$3,1,"Outside")</f>
        <v>1</v>
      </c>
    </row>
    <row r="100" spans="1:11" x14ac:dyDescent="0.25">
      <c r="A100" s="29" t="s">
        <v>208</v>
      </c>
      <c r="B100" s="16" t="s">
        <v>209</v>
      </c>
      <c r="C100" s="16" t="s">
        <v>17</v>
      </c>
      <c r="D100" s="17">
        <v>1.44</v>
      </c>
      <c r="E100" s="18">
        <v>163</v>
      </c>
      <c r="F100" s="18" t="s">
        <v>10</v>
      </c>
      <c r="G100" s="16">
        <v>49</v>
      </c>
      <c r="H100" s="19">
        <f t="shared" si="1"/>
        <v>541.43999999999994</v>
      </c>
      <c r="I100" s="16" t="str">
        <f>IF(C100=Summary!$B$3,1,"")</f>
        <v/>
      </c>
      <c r="J100" s="16" t="str">
        <f>IF(C100=Summary!$D$3,'Data Sheet'!H100,"")</f>
        <v/>
      </c>
      <c r="K100" s="28">
        <f>IF(D100&lt;Summary!$H$3,1,"Outside")</f>
        <v>1</v>
      </c>
    </row>
    <row r="101" spans="1:11" x14ac:dyDescent="0.25">
      <c r="A101" s="29" t="s">
        <v>210</v>
      </c>
      <c r="B101" s="16" t="s">
        <v>211</v>
      </c>
      <c r="C101" s="16" t="s">
        <v>17</v>
      </c>
      <c r="D101" s="17">
        <v>0.3</v>
      </c>
      <c r="E101" s="18">
        <v>90</v>
      </c>
      <c r="F101" s="18" t="s">
        <v>14</v>
      </c>
      <c r="G101" s="16">
        <v>28</v>
      </c>
      <c r="H101" s="19">
        <f t="shared" si="1"/>
        <v>112.8</v>
      </c>
      <c r="I101" s="16" t="str">
        <f>IF(C101=Summary!$B$3,1,"")</f>
        <v/>
      </c>
      <c r="J101" s="16" t="str">
        <f>IF(C101=Summary!$D$3,'Data Sheet'!H101,"")</f>
        <v/>
      </c>
      <c r="K101" s="28">
        <f>IF(D101&lt;Summary!$H$3,1,"Outside")</f>
        <v>1</v>
      </c>
    </row>
    <row r="102" spans="1:11" x14ac:dyDescent="0.25">
      <c r="A102" s="29" t="s">
        <v>212</v>
      </c>
      <c r="B102" s="16" t="s">
        <v>213</v>
      </c>
      <c r="C102" s="16" t="s">
        <v>31</v>
      </c>
      <c r="D102" s="17">
        <v>0.28999999999999998</v>
      </c>
      <c r="E102" s="18">
        <v>23970</v>
      </c>
      <c r="F102" s="18" t="s">
        <v>14</v>
      </c>
      <c r="G102" s="16">
        <v>133</v>
      </c>
      <c r="H102" s="19">
        <f t="shared" si="1"/>
        <v>109.03999999999999</v>
      </c>
      <c r="I102" s="16" t="str">
        <f>IF(C102=Summary!$B$3,1,"")</f>
        <v/>
      </c>
      <c r="J102" s="16" t="str">
        <f>IF(C102=Summary!$D$3,'Data Sheet'!H102,"")</f>
        <v/>
      </c>
      <c r="K102" s="28">
        <f>IF(D102&lt;Summary!$H$3,1,"Outside")</f>
        <v>1</v>
      </c>
    </row>
    <row r="103" spans="1:11" x14ac:dyDescent="0.25">
      <c r="A103" s="29" t="s">
        <v>214</v>
      </c>
      <c r="B103" s="16" t="s">
        <v>215</v>
      </c>
      <c r="C103" s="16" t="s">
        <v>9</v>
      </c>
      <c r="D103" s="17">
        <v>0</v>
      </c>
      <c r="E103" s="18">
        <v>48</v>
      </c>
      <c r="F103" s="18" t="s">
        <v>488</v>
      </c>
      <c r="G103" s="16">
        <v>28</v>
      </c>
      <c r="H103" s="19">
        <f t="shared" si="1"/>
        <v>0</v>
      </c>
      <c r="I103" s="16" t="str">
        <f>IF(C103=Summary!$B$3,1,"")</f>
        <v/>
      </c>
      <c r="J103" s="16" t="str">
        <f>IF(C103=Summary!$D$3,'Data Sheet'!H103,"")</f>
        <v/>
      </c>
      <c r="K103" s="28">
        <f>IF(D103&lt;Summary!$H$3,1,"Outside")</f>
        <v>1</v>
      </c>
    </row>
    <row r="104" spans="1:11" x14ac:dyDescent="0.25">
      <c r="A104" s="29" t="s">
        <v>216</v>
      </c>
      <c r="B104" s="16" t="s">
        <v>217</v>
      </c>
      <c r="C104" s="16" t="s">
        <v>13</v>
      </c>
      <c r="D104" s="17">
        <v>0.2</v>
      </c>
      <c r="E104" s="18">
        <v>51</v>
      </c>
      <c r="F104" s="18" t="s">
        <v>14</v>
      </c>
      <c r="G104" s="16">
        <v>28</v>
      </c>
      <c r="H104" s="19">
        <f t="shared" si="1"/>
        <v>75.2</v>
      </c>
      <c r="I104" s="16" t="str">
        <f>IF(C104=Summary!$B$3,1,"")</f>
        <v/>
      </c>
      <c r="J104" s="16" t="str">
        <f>IF(C104=Summary!$D$3,'Data Sheet'!H104,"")</f>
        <v/>
      </c>
      <c r="K104" s="28">
        <f>IF(D104&lt;Summary!$H$3,1,"Outside")</f>
        <v>1</v>
      </c>
    </row>
    <row r="105" spans="1:11" x14ac:dyDescent="0.25">
      <c r="A105" s="29" t="s">
        <v>218</v>
      </c>
      <c r="B105" s="16" t="s">
        <v>219</v>
      </c>
      <c r="C105" s="16" t="s">
        <v>31</v>
      </c>
      <c r="D105" s="17">
        <v>0.14000000000000001</v>
      </c>
      <c r="E105" s="18">
        <v>177</v>
      </c>
      <c r="F105" s="18" t="s">
        <v>10</v>
      </c>
      <c r="G105" s="16">
        <v>14</v>
      </c>
      <c r="H105" s="19">
        <f t="shared" si="1"/>
        <v>52.640000000000008</v>
      </c>
      <c r="I105" s="16" t="str">
        <f>IF(C105=Summary!$B$3,1,"")</f>
        <v/>
      </c>
      <c r="J105" s="16" t="str">
        <f>IF(C105=Summary!$D$3,'Data Sheet'!H105,"")</f>
        <v/>
      </c>
      <c r="K105" s="28">
        <f>IF(D105&lt;Summary!$H$3,1,"Outside")</f>
        <v>1</v>
      </c>
    </row>
    <row r="106" spans="1:11" x14ac:dyDescent="0.25">
      <c r="A106" s="29" t="s">
        <v>220</v>
      </c>
      <c r="B106" s="16" t="s">
        <v>221</v>
      </c>
      <c r="C106" s="16" t="s">
        <v>50</v>
      </c>
      <c r="D106" s="17">
        <v>0.8</v>
      </c>
      <c r="E106" s="18">
        <v>700</v>
      </c>
      <c r="F106" s="18" t="s">
        <v>488</v>
      </c>
      <c r="G106" s="16">
        <v>28</v>
      </c>
      <c r="H106" s="19">
        <f t="shared" si="1"/>
        <v>300.8</v>
      </c>
      <c r="I106" s="16">
        <f>IF(C106=Summary!$B$3,1,"")</f>
        <v>1</v>
      </c>
      <c r="J106" s="16">
        <f>IF(C106=Summary!$D$3,'Data Sheet'!H106,"")</f>
        <v>300.8</v>
      </c>
      <c r="K106" s="28">
        <f>IF(D106&lt;Summary!$H$3,1,"Outside")</f>
        <v>1</v>
      </c>
    </row>
    <row r="107" spans="1:11" x14ac:dyDescent="0.25">
      <c r="A107" s="29" t="s">
        <v>222</v>
      </c>
      <c r="B107" s="16" t="s">
        <v>223</v>
      </c>
      <c r="C107" s="16" t="s">
        <v>9</v>
      </c>
      <c r="D107" s="17">
        <v>0.19</v>
      </c>
      <c r="E107" s="18">
        <v>37</v>
      </c>
      <c r="F107" s="18" t="s">
        <v>10</v>
      </c>
      <c r="G107" s="16">
        <v>14</v>
      </c>
      <c r="H107" s="19">
        <f t="shared" si="1"/>
        <v>71.44</v>
      </c>
      <c r="I107" s="16" t="str">
        <f>IF(C107=Summary!$B$3,1,"")</f>
        <v/>
      </c>
      <c r="J107" s="16" t="str">
        <f>IF(C107=Summary!$D$3,'Data Sheet'!H107,"")</f>
        <v/>
      </c>
      <c r="K107" s="28">
        <f>IF(D107&lt;Summary!$H$3,1,"Outside")</f>
        <v>1</v>
      </c>
    </row>
    <row r="108" spans="1:11" x14ac:dyDescent="0.25">
      <c r="A108" s="29" t="s">
        <v>224</v>
      </c>
      <c r="B108" s="16" t="s">
        <v>225</v>
      </c>
      <c r="C108" s="16" t="s">
        <v>34</v>
      </c>
      <c r="D108" s="17">
        <v>3.78</v>
      </c>
      <c r="E108" s="18">
        <v>34178</v>
      </c>
      <c r="F108" s="18" t="s">
        <v>488</v>
      </c>
      <c r="G108" s="16">
        <v>28</v>
      </c>
      <c r="H108" s="19">
        <f t="shared" si="1"/>
        <v>1421.28</v>
      </c>
      <c r="I108" s="16" t="str">
        <f>IF(C108=Summary!$B$3,1,"")</f>
        <v/>
      </c>
      <c r="J108" s="16" t="str">
        <f>IF(C108=Summary!$D$3,'Data Sheet'!H108,"")</f>
        <v/>
      </c>
      <c r="K108" s="28">
        <f>IF(D108&lt;Summary!$H$3,1,"Outside")</f>
        <v>1</v>
      </c>
    </row>
    <row r="109" spans="1:11" x14ac:dyDescent="0.25">
      <c r="A109" s="29" t="s">
        <v>226</v>
      </c>
      <c r="B109" s="16" t="s">
        <v>227</v>
      </c>
      <c r="C109" s="16" t="s">
        <v>9</v>
      </c>
      <c r="D109" s="17">
        <v>0.01</v>
      </c>
      <c r="E109" s="18">
        <v>27</v>
      </c>
      <c r="F109" s="18" t="s">
        <v>14</v>
      </c>
      <c r="G109" s="16">
        <v>28</v>
      </c>
      <c r="H109" s="19">
        <f t="shared" si="1"/>
        <v>3.7600000000000002</v>
      </c>
      <c r="I109" s="16" t="str">
        <f>IF(C109=Summary!$B$3,1,"")</f>
        <v/>
      </c>
      <c r="J109" s="16" t="str">
        <f>IF(C109=Summary!$D$3,'Data Sheet'!H109,"")</f>
        <v/>
      </c>
      <c r="K109" s="28">
        <f>IF(D109&lt;Summary!$H$3,1,"Outside")</f>
        <v>1</v>
      </c>
    </row>
    <row r="110" spans="1:11" x14ac:dyDescent="0.25">
      <c r="A110" s="29" t="s">
        <v>228</v>
      </c>
      <c r="B110" s="16" t="s">
        <v>229</v>
      </c>
      <c r="C110" s="16" t="s">
        <v>31</v>
      </c>
      <c r="D110" s="17">
        <v>0.18</v>
      </c>
      <c r="E110" s="18">
        <v>26</v>
      </c>
      <c r="F110" s="18" t="s">
        <v>10</v>
      </c>
      <c r="G110" s="16">
        <v>21</v>
      </c>
      <c r="H110" s="19">
        <f t="shared" si="1"/>
        <v>67.679999999999993</v>
      </c>
      <c r="I110" s="16" t="str">
        <f>IF(C110=Summary!$B$3,1,"")</f>
        <v/>
      </c>
      <c r="J110" s="16" t="str">
        <f>IF(C110=Summary!$D$3,'Data Sheet'!H110,"")</f>
        <v/>
      </c>
      <c r="K110" s="28">
        <f>IF(D110&lt;Summary!$H$3,1,"Outside")</f>
        <v>1</v>
      </c>
    </row>
    <row r="111" spans="1:11" x14ac:dyDescent="0.25">
      <c r="A111" s="29" t="s">
        <v>230</v>
      </c>
      <c r="B111" s="16" t="s">
        <v>231</v>
      </c>
      <c r="C111" s="16" t="s">
        <v>31</v>
      </c>
      <c r="D111" s="17">
        <v>5.78</v>
      </c>
      <c r="E111" s="18">
        <v>59</v>
      </c>
      <c r="F111" s="18" t="s">
        <v>10</v>
      </c>
      <c r="G111" s="16">
        <v>42</v>
      </c>
      <c r="H111" s="19">
        <f t="shared" si="1"/>
        <v>2173.2800000000002</v>
      </c>
      <c r="I111" s="16" t="str">
        <f>IF(C111=Summary!$B$3,1,"")</f>
        <v/>
      </c>
      <c r="J111" s="16" t="str">
        <f>IF(C111=Summary!$D$3,'Data Sheet'!H111,"")</f>
        <v/>
      </c>
      <c r="K111" s="28">
        <f>IF(D111&lt;Summary!$H$3,1,"Outside")</f>
        <v>1</v>
      </c>
    </row>
    <row r="112" spans="1:11" x14ac:dyDescent="0.25">
      <c r="A112" s="29" t="s">
        <v>232</v>
      </c>
      <c r="B112" s="16" t="s">
        <v>233</v>
      </c>
      <c r="C112" s="16" t="s">
        <v>31</v>
      </c>
      <c r="D112" s="17">
        <v>1.6</v>
      </c>
      <c r="E112" s="18">
        <v>263</v>
      </c>
      <c r="F112" s="18" t="s">
        <v>14</v>
      </c>
      <c r="G112" s="16">
        <v>28</v>
      </c>
      <c r="H112" s="19">
        <f t="shared" si="1"/>
        <v>601.6</v>
      </c>
      <c r="I112" s="16" t="str">
        <f>IF(C112=Summary!$B$3,1,"")</f>
        <v/>
      </c>
      <c r="J112" s="16" t="str">
        <f>IF(C112=Summary!$D$3,'Data Sheet'!H112,"")</f>
        <v/>
      </c>
      <c r="K112" s="28">
        <f>IF(D112&lt;Summary!$H$3,1,"Outside")</f>
        <v>1</v>
      </c>
    </row>
    <row r="113" spans="1:11" x14ac:dyDescent="0.25">
      <c r="A113" s="29" t="s">
        <v>234</v>
      </c>
      <c r="B113" s="16" t="s">
        <v>235</v>
      </c>
      <c r="C113" s="16" t="s">
        <v>34</v>
      </c>
      <c r="D113" s="16">
        <v>69.760000000000005</v>
      </c>
      <c r="E113" s="18">
        <v>29</v>
      </c>
      <c r="F113" s="18" t="s">
        <v>18</v>
      </c>
      <c r="G113" s="16">
        <v>42</v>
      </c>
      <c r="H113" s="19">
        <f t="shared" si="1"/>
        <v>26229.760000000002</v>
      </c>
      <c r="I113" s="16" t="str">
        <f>IF(C113=Summary!$B$3,1,"")</f>
        <v/>
      </c>
      <c r="J113" s="16" t="str">
        <f>IF(C113=Summary!$D$3,'Data Sheet'!H113,"")</f>
        <v/>
      </c>
      <c r="K113" s="28" t="str">
        <f>IF(D113&lt;Summary!$H$3,1,"Outside")</f>
        <v>Outside</v>
      </c>
    </row>
    <row r="114" spans="1:11" x14ac:dyDescent="0.25">
      <c r="A114" s="29" t="s">
        <v>236</v>
      </c>
      <c r="B114" s="16" t="s">
        <v>237</v>
      </c>
      <c r="C114" s="16" t="s">
        <v>13</v>
      </c>
      <c r="D114" s="16">
        <v>44.2</v>
      </c>
      <c r="E114" s="18">
        <v>31</v>
      </c>
      <c r="F114" s="18" t="s">
        <v>14</v>
      </c>
      <c r="G114" s="16">
        <v>42</v>
      </c>
      <c r="H114" s="19">
        <f t="shared" si="1"/>
        <v>16619.2</v>
      </c>
      <c r="I114" s="16" t="str">
        <f>IF(C114=Summary!$B$3,1,"")</f>
        <v/>
      </c>
      <c r="J114" s="16" t="str">
        <f>IF(C114=Summary!$D$3,'Data Sheet'!H114,"")</f>
        <v/>
      </c>
      <c r="K114" s="28" t="str">
        <f>IF(D114&lt;Summary!$H$3,1,"Outside")</f>
        <v>Outside</v>
      </c>
    </row>
    <row r="115" spans="1:11" x14ac:dyDescent="0.25">
      <c r="A115" s="29" t="s">
        <v>238</v>
      </c>
      <c r="B115" s="16" t="s">
        <v>239</v>
      </c>
      <c r="C115" s="16" t="s">
        <v>13</v>
      </c>
      <c r="D115" s="17">
        <v>36.619999999999997</v>
      </c>
      <c r="E115" s="18">
        <v>31</v>
      </c>
      <c r="F115" s="18" t="s">
        <v>18</v>
      </c>
      <c r="G115" s="16">
        <v>28</v>
      </c>
      <c r="H115" s="19">
        <f t="shared" si="1"/>
        <v>13769.119999999999</v>
      </c>
      <c r="I115" s="16" t="str">
        <f>IF(C115=Summary!$B$3,1,"")</f>
        <v/>
      </c>
      <c r="J115" s="16" t="str">
        <f>IF(C115=Summary!$D$3,'Data Sheet'!H115,"")</f>
        <v/>
      </c>
      <c r="K115" s="28" t="str">
        <f>IF(D115&lt;Summary!$H$3,1,"Outside")</f>
        <v>Outside</v>
      </c>
    </row>
    <row r="116" spans="1:11" x14ac:dyDescent="0.25">
      <c r="A116" s="29" t="s">
        <v>240</v>
      </c>
      <c r="B116" s="16" t="s">
        <v>241</v>
      </c>
      <c r="C116" s="16" t="s">
        <v>45</v>
      </c>
      <c r="D116" s="17">
        <v>1.18</v>
      </c>
      <c r="E116" s="18">
        <v>765</v>
      </c>
      <c r="F116" s="18" t="s">
        <v>14</v>
      </c>
      <c r="G116" s="16">
        <v>98</v>
      </c>
      <c r="H116" s="19">
        <f t="shared" si="1"/>
        <v>443.67999999999995</v>
      </c>
      <c r="I116" s="16" t="str">
        <f>IF(C116=Summary!$B$3,1,"")</f>
        <v/>
      </c>
      <c r="J116" s="16" t="str">
        <f>IF(C116=Summary!$D$3,'Data Sheet'!H116,"")</f>
        <v/>
      </c>
      <c r="K116" s="28">
        <f>IF(D116&lt;Summary!$H$3,1,"Outside")</f>
        <v>1</v>
      </c>
    </row>
    <row r="117" spans="1:11" x14ac:dyDescent="0.25">
      <c r="A117" s="29" t="s">
        <v>242</v>
      </c>
      <c r="B117" s="16" t="s">
        <v>243</v>
      </c>
      <c r="C117" s="16" t="s">
        <v>13</v>
      </c>
      <c r="D117" s="17">
        <v>2.71</v>
      </c>
      <c r="E117" s="18">
        <v>68</v>
      </c>
      <c r="F117" s="18" t="s">
        <v>488</v>
      </c>
      <c r="G117" s="16">
        <v>28</v>
      </c>
      <c r="H117" s="19">
        <f t="shared" si="1"/>
        <v>1018.96</v>
      </c>
      <c r="I117" s="16" t="str">
        <f>IF(C117=Summary!$B$3,1,"")</f>
        <v/>
      </c>
      <c r="J117" s="16" t="str">
        <f>IF(C117=Summary!$D$3,'Data Sheet'!H117,"")</f>
        <v/>
      </c>
      <c r="K117" s="28">
        <f>IF(D117&lt;Summary!$H$3,1,"Outside")</f>
        <v>1</v>
      </c>
    </row>
    <row r="118" spans="1:11" x14ac:dyDescent="0.25">
      <c r="A118" s="29" t="s">
        <v>244</v>
      </c>
      <c r="B118" s="16" t="s">
        <v>245</v>
      </c>
      <c r="C118" s="16" t="s">
        <v>13</v>
      </c>
      <c r="D118" s="17">
        <v>0.4</v>
      </c>
      <c r="E118" s="18">
        <v>20298</v>
      </c>
      <c r="F118" s="18" t="s">
        <v>14</v>
      </c>
      <c r="G118" s="16">
        <v>98</v>
      </c>
      <c r="H118" s="19">
        <f t="shared" si="1"/>
        <v>150.4</v>
      </c>
      <c r="I118" s="16" t="str">
        <f>IF(C118=Summary!$B$3,1,"")</f>
        <v/>
      </c>
      <c r="J118" s="16" t="str">
        <f>IF(C118=Summary!$D$3,'Data Sheet'!H118,"")</f>
        <v/>
      </c>
      <c r="K118" s="28">
        <f>IF(D118&lt;Summary!$H$3,1,"Outside")</f>
        <v>1</v>
      </c>
    </row>
    <row r="119" spans="1:11" x14ac:dyDescent="0.25">
      <c r="A119" s="29" t="s">
        <v>246</v>
      </c>
      <c r="B119" s="16" t="s">
        <v>247</v>
      </c>
      <c r="C119" s="16" t="s">
        <v>45</v>
      </c>
      <c r="D119" s="17">
        <v>2.95</v>
      </c>
      <c r="E119" s="18">
        <v>37</v>
      </c>
      <c r="F119" s="18" t="s">
        <v>488</v>
      </c>
      <c r="G119" s="16">
        <v>28</v>
      </c>
      <c r="H119" s="19">
        <f t="shared" si="1"/>
        <v>1109.2</v>
      </c>
      <c r="I119" s="16" t="str">
        <f>IF(C119=Summary!$B$3,1,"")</f>
        <v/>
      </c>
      <c r="J119" s="16" t="str">
        <f>IF(C119=Summary!$D$3,'Data Sheet'!H119,"")</f>
        <v/>
      </c>
      <c r="K119" s="28">
        <f>IF(D119&lt;Summary!$H$3,1,"Outside")</f>
        <v>1</v>
      </c>
    </row>
    <row r="120" spans="1:11" x14ac:dyDescent="0.25">
      <c r="A120" s="29" t="s">
        <v>248</v>
      </c>
      <c r="B120" s="16" t="s">
        <v>249</v>
      </c>
      <c r="C120" s="16" t="s">
        <v>9</v>
      </c>
      <c r="D120" s="17">
        <v>0.28000000000000003</v>
      </c>
      <c r="E120" s="18">
        <v>56</v>
      </c>
      <c r="F120" s="18" t="s">
        <v>10</v>
      </c>
      <c r="G120" s="16">
        <v>14</v>
      </c>
      <c r="H120" s="19">
        <f t="shared" si="1"/>
        <v>105.28000000000002</v>
      </c>
      <c r="I120" s="16" t="str">
        <f>IF(C120=Summary!$B$3,1,"")</f>
        <v/>
      </c>
      <c r="J120" s="16" t="str">
        <f>IF(C120=Summary!$D$3,'Data Sheet'!H120,"")</f>
        <v/>
      </c>
      <c r="K120" s="28">
        <f>IF(D120&lt;Summary!$H$3,1,"Outside")</f>
        <v>1</v>
      </c>
    </row>
    <row r="121" spans="1:11" x14ac:dyDescent="0.25">
      <c r="A121" s="29" t="s">
        <v>250</v>
      </c>
      <c r="B121" s="16" t="s">
        <v>251</v>
      </c>
      <c r="C121" s="16" t="s">
        <v>17</v>
      </c>
      <c r="D121" s="17">
        <v>9.14</v>
      </c>
      <c r="E121" s="18">
        <v>15317</v>
      </c>
      <c r="F121" s="18" t="s">
        <v>18</v>
      </c>
      <c r="G121" s="16">
        <v>133</v>
      </c>
      <c r="H121" s="19">
        <f t="shared" si="1"/>
        <v>3436.6400000000003</v>
      </c>
      <c r="I121" s="16" t="str">
        <f>IF(C121=Summary!$B$3,1,"")</f>
        <v/>
      </c>
      <c r="J121" s="16" t="str">
        <f>IF(C121=Summary!$D$3,'Data Sheet'!H121,"")</f>
        <v/>
      </c>
      <c r="K121" s="28">
        <f>IF(D121&lt;Summary!$H$3,1,"Outside")</f>
        <v>1</v>
      </c>
    </row>
    <row r="122" spans="1:11" x14ac:dyDescent="0.25">
      <c r="A122" s="29" t="s">
        <v>252</v>
      </c>
      <c r="B122" s="16" t="s">
        <v>253</v>
      </c>
      <c r="C122" s="16" t="s">
        <v>9</v>
      </c>
      <c r="D122" s="17">
        <v>0.3</v>
      </c>
      <c r="E122" s="18">
        <v>96</v>
      </c>
      <c r="F122" s="18" t="s">
        <v>488</v>
      </c>
      <c r="G122" s="16">
        <v>28</v>
      </c>
      <c r="H122" s="19">
        <f t="shared" si="1"/>
        <v>112.8</v>
      </c>
      <c r="I122" s="16" t="str">
        <f>IF(C122=Summary!$B$3,1,"")</f>
        <v/>
      </c>
      <c r="J122" s="16" t="str">
        <f>IF(C122=Summary!$D$3,'Data Sheet'!H122,"")</f>
        <v/>
      </c>
      <c r="K122" s="28">
        <f>IF(D122&lt;Summary!$H$3,1,"Outside")</f>
        <v>1</v>
      </c>
    </row>
    <row r="123" spans="1:11" x14ac:dyDescent="0.25">
      <c r="A123" s="29" t="s">
        <v>254</v>
      </c>
      <c r="B123" s="16" t="s">
        <v>255</v>
      </c>
      <c r="C123" s="16" t="s">
        <v>9</v>
      </c>
      <c r="D123" s="17">
        <v>1.1399999999999999</v>
      </c>
      <c r="E123" s="18">
        <v>104</v>
      </c>
      <c r="F123" s="18" t="s">
        <v>14</v>
      </c>
      <c r="G123" s="16">
        <v>42</v>
      </c>
      <c r="H123" s="19">
        <f t="shared" si="1"/>
        <v>428.64</v>
      </c>
      <c r="I123" s="16" t="str">
        <f>IF(C123=Summary!$B$3,1,"")</f>
        <v/>
      </c>
      <c r="J123" s="16" t="str">
        <f>IF(C123=Summary!$D$3,'Data Sheet'!H123,"")</f>
        <v/>
      </c>
      <c r="K123" s="28">
        <f>IF(D123&lt;Summary!$H$3,1,"Outside")</f>
        <v>1</v>
      </c>
    </row>
    <row r="124" spans="1:11" x14ac:dyDescent="0.25">
      <c r="A124" s="29" t="s">
        <v>256</v>
      </c>
      <c r="B124" s="16" t="s">
        <v>257</v>
      </c>
      <c r="C124" s="16" t="s">
        <v>45</v>
      </c>
      <c r="D124" s="17">
        <v>0.85</v>
      </c>
      <c r="E124" s="18">
        <v>24</v>
      </c>
      <c r="F124" s="18" t="s">
        <v>10</v>
      </c>
      <c r="G124" s="16">
        <v>14</v>
      </c>
      <c r="H124" s="19">
        <f t="shared" si="1"/>
        <v>319.59999999999997</v>
      </c>
      <c r="I124" s="16" t="str">
        <f>IF(C124=Summary!$B$3,1,"")</f>
        <v/>
      </c>
      <c r="J124" s="16" t="str">
        <f>IF(C124=Summary!$D$3,'Data Sheet'!H124,"")</f>
        <v/>
      </c>
      <c r="K124" s="28">
        <f>IF(D124&lt;Summary!$H$3,1,"Outside")</f>
        <v>1</v>
      </c>
    </row>
    <row r="125" spans="1:11" x14ac:dyDescent="0.25">
      <c r="A125" s="29" t="s">
        <v>258</v>
      </c>
      <c r="B125" s="16" t="s">
        <v>259</v>
      </c>
      <c r="C125" s="16" t="s">
        <v>45</v>
      </c>
      <c r="D125" s="17">
        <v>0.05</v>
      </c>
      <c r="E125" s="18">
        <v>72</v>
      </c>
      <c r="F125" s="18" t="s">
        <v>488</v>
      </c>
      <c r="G125" s="16">
        <v>28</v>
      </c>
      <c r="H125" s="19">
        <f t="shared" si="1"/>
        <v>18.8</v>
      </c>
      <c r="I125" s="16" t="str">
        <f>IF(C125=Summary!$B$3,1,"")</f>
        <v/>
      </c>
      <c r="J125" s="16" t="str">
        <f>IF(C125=Summary!$D$3,'Data Sheet'!H125,"")</f>
        <v/>
      </c>
      <c r="K125" s="28">
        <f>IF(D125&lt;Summary!$H$3,1,"Outside")</f>
        <v>1</v>
      </c>
    </row>
    <row r="126" spans="1:11" x14ac:dyDescent="0.25">
      <c r="A126" s="29" t="s">
        <v>260</v>
      </c>
      <c r="B126" s="16" t="s">
        <v>261</v>
      </c>
      <c r="C126" s="16" t="s">
        <v>45</v>
      </c>
      <c r="D126" s="17">
        <v>0.03</v>
      </c>
      <c r="E126" s="18">
        <v>398</v>
      </c>
      <c r="F126" s="18" t="s">
        <v>488</v>
      </c>
      <c r="G126" s="16">
        <v>28</v>
      </c>
      <c r="H126" s="19">
        <f t="shared" si="1"/>
        <v>11.28</v>
      </c>
      <c r="I126" s="16" t="str">
        <f>IF(C126=Summary!$B$3,1,"")</f>
        <v/>
      </c>
      <c r="J126" s="16" t="str">
        <f>IF(C126=Summary!$D$3,'Data Sheet'!H126,"")</f>
        <v/>
      </c>
      <c r="K126" s="28">
        <f>IF(D126&lt;Summary!$H$3,1,"Outside")</f>
        <v>1</v>
      </c>
    </row>
    <row r="127" spans="1:11" x14ac:dyDescent="0.25">
      <c r="A127" s="29" t="s">
        <v>262</v>
      </c>
      <c r="B127" s="16" t="s">
        <v>263</v>
      </c>
      <c r="C127" s="16" t="s">
        <v>50</v>
      </c>
      <c r="D127" s="17">
        <v>0.1</v>
      </c>
      <c r="E127" s="18">
        <v>71</v>
      </c>
      <c r="F127" s="18" t="s">
        <v>10</v>
      </c>
      <c r="G127" s="16">
        <v>28</v>
      </c>
      <c r="H127" s="19">
        <f t="shared" si="1"/>
        <v>37.6</v>
      </c>
      <c r="I127" s="16">
        <f>IF(C127=Summary!$B$3,1,"")</f>
        <v>1</v>
      </c>
      <c r="J127" s="16">
        <f>IF(C127=Summary!$D$3,'Data Sheet'!H127,"")</f>
        <v>37.6</v>
      </c>
      <c r="K127" s="28">
        <f>IF(D127&lt;Summary!$H$3,1,"Outside")</f>
        <v>1</v>
      </c>
    </row>
    <row r="128" spans="1:11" x14ac:dyDescent="0.25">
      <c r="A128" s="29" t="s">
        <v>264</v>
      </c>
      <c r="B128" s="16" t="s">
        <v>265</v>
      </c>
      <c r="C128" s="16" t="s">
        <v>34</v>
      </c>
      <c r="D128" s="17">
        <v>0.42</v>
      </c>
      <c r="E128" s="18">
        <v>71</v>
      </c>
      <c r="F128" s="18" t="s">
        <v>14</v>
      </c>
      <c r="G128" s="16">
        <v>70</v>
      </c>
      <c r="H128" s="19">
        <f t="shared" si="1"/>
        <v>157.91999999999999</v>
      </c>
      <c r="I128" s="16" t="str">
        <f>IF(C128=Summary!$B$3,1,"")</f>
        <v/>
      </c>
      <c r="J128" s="16" t="str">
        <f>IF(C128=Summary!$D$3,'Data Sheet'!H128,"")</f>
        <v/>
      </c>
      <c r="K128" s="28">
        <f>IF(D128&lt;Summary!$H$3,1,"Outside")</f>
        <v>1</v>
      </c>
    </row>
    <row r="129" spans="1:11" x14ac:dyDescent="0.25">
      <c r="A129" s="29" t="s">
        <v>266</v>
      </c>
      <c r="B129" s="16" t="s">
        <v>267</v>
      </c>
      <c r="C129" s="16" t="s">
        <v>50</v>
      </c>
      <c r="D129" s="17">
        <v>0.08</v>
      </c>
      <c r="E129" s="18">
        <v>642</v>
      </c>
      <c r="F129" s="18" t="s">
        <v>14</v>
      </c>
      <c r="G129" s="16">
        <v>14</v>
      </c>
      <c r="H129" s="19">
        <f t="shared" si="1"/>
        <v>30.080000000000002</v>
      </c>
      <c r="I129" s="16">
        <f>IF(C129=Summary!$B$3,1,"")</f>
        <v>1</v>
      </c>
      <c r="J129" s="16">
        <f>IF(C129=Summary!$D$3,'Data Sheet'!H129,"")</f>
        <v>30.080000000000002</v>
      </c>
      <c r="K129" s="28">
        <f>IF(D129&lt;Summary!$H$3,1,"Outside")</f>
        <v>1</v>
      </c>
    </row>
    <row r="130" spans="1:11" x14ac:dyDescent="0.25">
      <c r="A130" s="29" t="s">
        <v>268</v>
      </c>
      <c r="B130" s="16" t="s">
        <v>269</v>
      </c>
      <c r="C130" s="16" t="s">
        <v>34</v>
      </c>
      <c r="D130" s="17">
        <v>0.01</v>
      </c>
      <c r="E130" s="18">
        <v>37</v>
      </c>
      <c r="F130" s="18" t="s">
        <v>18</v>
      </c>
      <c r="G130" s="16">
        <v>28</v>
      </c>
      <c r="H130" s="19">
        <f t="shared" si="1"/>
        <v>3.7600000000000002</v>
      </c>
      <c r="I130" s="16" t="str">
        <f>IF(C130=Summary!$B$3,1,"")</f>
        <v/>
      </c>
      <c r="J130" s="16" t="str">
        <f>IF(C130=Summary!$D$3,'Data Sheet'!H130,"")</f>
        <v/>
      </c>
      <c r="K130" s="28">
        <f>IF(D130&lt;Summary!$H$3,1,"Outside")</f>
        <v>1</v>
      </c>
    </row>
    <row r="131" spans="1:11" x14ac:dyDescent="0.25">
      <c r="A131" s="29" t="s">
        <v>270</v>
      </c>
      <c r="B131" s="16" t="s">
        <v>271</v>
      </c>
      <c r="C131" s="16" t="s">
        <v>31</v>
      </c>
      <c r="D131" s="17">
        <v>179.39</v>
      </c>
      <c r="E131" s="18">
        <v>131</v>
      </c>
      <c r="F131" s="18" t="s">
        <v>18</v>
      </c>
      <c r="G131" s="16">
        <v>42</v>
      </c>
      <c r="H131" s="19">
        <f t="shared" si="1"/>
        <v>67450.64</v>
      </c>
      <c r="I131" s="16" t="str">
        <f>IF(C131=Summary!$B$3,1,"")</f>
        <v/>
      </c>
      <c r="J131" s="16" t="str">
        <f>IF(C131=Summary!$D$3,'Data Sheet'!H131,"")</f>
        <v/>
      </c>
      <c r="K131" s="28" t="str">
        <f>IF(D131&lt;Summary!$H$3,1,"Outside")</f>
        <v>Outside</v>
      </c>
    </row>
    <row r="132" spans="1:11" x14ac:dyDescent="0.25">
      <c r="A132" s="29" t="s">
        <v>272</v>
      </c>
      <c r="B132" s="16" t="s">
        <v>111</v>
      </c>
      <c r="C132" s="16" t="s">
        <v>50</v>
      </c>
      <c r="D132" s="17">
        <v>2.06</v>
      </c>
      <c r="E132" s="18">
        <v>34</v>
      </c>
      <c r="F132" s="18" t="s">
        <v>14</v>
      </c>
      <c r="G132" s="16">
        <v>14</v>
      </c>
      <c r="H132" s="19">
        <f t="shared" si="1"/>
        <v>774.56000000000006</v>
      </c>
      <c r="I132" s="16">
        <f>IF(C132=Summary!$B$3,1,"")</f>
        <v>1</v>
      </c>
      <c r="J132" s="16">
        <f>IF(C132=Summary!$D$3,'Data Sheet'!H132,"")</f>
        <v>774.56000000000006</v>
      </c>
      <c r="K132" s="28">
        <f>IF(D132&lt;Summary!$H$3,1,"Outside")</f>
        <v>1</v>
      </c>
    </row>
    <row r="133" spans="1:11" x14ac:dyDescent="0.25">
      <c r="A133" s="29" t="s">
        <v>273</v>
      </c>
      <c r="B133" s="16" t="s">
        <v>274</v>
      </c>
      <c r="C133" s="16" t="s">
        <v>9</v>
      </c>
      <c r="D133" s="17">
        <v>7.0000000000000007E-2</v>
      </c>
      <c r="E133" s="18">
        <v>23</v>
      </c>
      <c r="F133" s="18" t="s">
        <v>10</v>
      </c>
      <c r="G133" s="16">
        <v>21</v>
      </c>
      <c r="H133" s="19">
        <f t="shared" ref="H133:H196" si="2">D133*$B$1</f>
        <v>26.320000000000004</v>
      </c>
      <c r="I133" s="16" t="str">
        <f>IF(C133=Summary!$B$3,1,"")</f>
        <v/>
      </c>
      <c r="J133" s="16" t="str">
        <f>IF(C133=Summary!$D$3,'Data Sheet'!H133,"")</f>
        <v/>
      </c>
      <c r="K133" s="28">
        <f>IF(D133&lt;Summary!$H$3,1,"Outside")</f>
        <v>1</v>
      </c>
    </row>
    <row r="134" spans="1:11" x14ac:dyDescent="0.25">
      <c r="A134" s="29" t="s">
        <v>275</v>
      </c>
      <c r="B134" s="16" t="s">
        <v>276</v>
      </c>
      <c r="C134" s="16" t="s">
        <v>31</v>
      </c>
      <c r="D134" s="17">
        <v>0.04</v>
      </c>
      <c r="E134" s="18">
        <v>78</v>
      </c>
      <c r="F134" s="18" t="s">
        <v>488</v>
      </c>
      <c r="G134" s="16">
        <v>28</v>
      </c>
      <c r="H134" s="19">
        <f t="shared" si="2"/>
        <v>15.040000000000001</v>
      </c>
      <c r="I134" s="16" t="str">
        <f>IF(C134=Summary!$B$3,1,"")</f>
        <v/>
      </c>
      <c r="J134" s="16" t="str">
        <f>IF(C134=Summary!$D$3,'Data Sheet'!H134,"")</f>
        <v/>
      </c>
      <c r="K134" s="28">
        <f>IF(D134&lt;Summary!$H$3,1,"Outside")</f>
        <v>1</v>
      </c>
    </row>
    <row r="135" spans="1:11" x14ac:dyDescent="0.25">
      <c r="A135" s="29" t="s">
        <v>277</v>
      </c>
      <c r="B135" s="16" t="s">
        <v>278</v>
      </c>
      <c r="C135" s="16" t="s">
        <v>45</v>
      </c>
      <c r="D135" s="17">
        <v>1.56</v>
      </c>
      <c r="E135" s="18">
        <v>90</v>
      </c>
      <c r="F135" s="18" t="s">
        <v>488</v>
      </c>
      <c r="G135" s="16">
        <v>28</v>
      </c>
      <c r="H135" s="19">
        <f t="shared" si="2"/>
        <v>586.56000000000006</v>
      </c>
      <c r="I135" s="16" t="str">
        <f>IF(C135=Summary!$B$3,1,"")</f>
        <v/>
      </c>
      <c r="J135" s="16" t="str">
        <f>IF(C135=Summary!$D$3,'Data Sheet'!H135,"")</f>
        <v/>
      </c>
      <c r="K135" s="28">
        <f>IF(D135&lt;Summary!$H$3,1,"Outside")</f>
        <v>1</v>
      </c>
    </row>
    <row r="136" spans="1:11" x14ac:dyDescent="0.25">
      <c r="A136" s="29" t="s">
        <v>279</v>
      </c>
      <c r="B136" s="16" t="s">
        <v>280</v>
      </c>
      <c r="C136" s="16" t="s">
        <v>45</v>
      </c>
      <c r="D136" s="17">
        <v>0</v>
      </c>
      <c r="E136" s="18">
        <v>25</v>
      </c>
      <c r="F136" s="18" t="s">
        <v>18</v>
      </c>
      <c r="G136" s="16">
        <v>21</v>
      </c>
      <c r="H136" s="19">
        <f t="shared" si="2"/>
        <v>0</v>
      </c>
      <c r="I136" s="16" t="str">
        <f>IF(C136=Summary!$B$3,1,"")</f>
        <v/>
      </c>
      <c r="J136" s="16" t="str">
        <f>IF(C136=Summary!$D$3,'Data Sheet'!H136,"")</f>
        <v/>
      </c>
      <c r="K136" s="28">
        <f>IF(D136&lt;Summary!$H$3,1,"Outside")</f>
        <v>1</v>
      </c>
    </row>
    <row r="137" spans="1:11" x14ac:dyDescent="0.25">
      <c r="A137" s="29" t="s">
        <v>281</v>
      </c>
      <c r="B137" s="16" t="s">
        <v>282</v>
      </c>
      <c r="C137" s="16" t="s">
        <v>50</v>
      </c>
      <c r="D137" s="17">
        <v>1063.21</v>
      </c>
      <c r="E137" s="18">
        <v>23</v>
      </c>
      <c r="F137" s="18" t="s">
        <v>488</v>
      </c>
      <c r="G137" s="16">
        <v>28</v>
      </c>
      <c r="H137" s="19">
        <f t="shared" si="2"/>
        <v>399766.96</v>
      </c>
      <c r="I137" s="16">
        <f>IF(C137=Summary!$B$3,1,"")</f>
        <v>1</v>
      </c>
      <c r="J137" s="16">
        <f>IF(C137=Summary!$D$3,'Data Sheet'!H137,"")</f>
        <v>399766.96</v>
      </c>
      <c r="K137" s="28" t="str">
        <f>IF(D137&lt;Summary!$H$3,1,"Outside")</f>
        <v>Outside</v>
      </c>
    </row>
    <row r="138" spans="1:11" x14ac:dyDescent="0.25">
      <c r="A138" s="29" t="s">
        <v>283</v>
      </c>
      <c r="B138" s="16" t="s">
        <v>284</v>
      </c>
      <c r="C138" s="16" t="s">
        <v>17</v>
      </c>
      <c r="D138" s="17">
        <v>0.02</v>
      </c>
      <c r="E138" s="18">
        <v>111</v>
      </c>
      <c r="F138" s="18" t="s">
        <v>14</v>
      </c>
      <c r="G138" s="16">
        <v>28</v>
      </c>
      <c r="H138" s="19">
        <f t="shared" si="2"/>
        <v>7.5200000000000005</v>
      </c>
      <c r="I138" s="16" t="str">
        <f>IF(C138=Summary!$B$3,1,"")</f>
        <v/>
      </c>
      <c r="J138" s="16" t="str">
        <f>IF(C138=Summary!$D$3,'Data Sheet'!H138,"")</f>
        <v/>
      </c>
      <c r="K138" s="28">
        <f>IF(D138&lt;Summary!$H$3,1,"Outside")</f>
        <v>1</v>
      </c>
    </row>
    <row r="139" spans="1:11" x14ac:dyDescent="0.25">
      <c r="A139" s="29" t="s">
        <v>285</v>
      </c>
      <c r="B139" s="16" t="s">
        <v>286</v>
      </c>
      <c r="C139" s="16" t="s">
        <v>31</v>
      </c>
      <c r="D139" s="17">
        <v>7.0000000000000007E-2</v>
      </c>
      <c r="E139" s="18">
        <v>49</v>
      </c>
      <c r="F139" s="18" t="s">
        <v>18</v>
      </c>
      <c r="G139" s="16">
        <v>28</v>
      </c>
      <c r="H139" s="19">
        <f t="shared" si="2"/>
        <v>26.320000000000004</v>
      </c>
      <c r="I139" s="16" t="str">
        <f>IF(C139=Summary!$B$3,1,"")</f>
        <v/>
      </c>
      <c r="J139" s="16" t="str">
        <f>IF(C139=Summary!$D$3,'Data Sheet'!H139,"")</f>
        <v/>
      </c>
      <c r="K139" s="28">
        <f>IF(D139&lt;Summary!$H$3,1,"Outside")</f>
        <v>1</v>
      </c>
    </row>
    <row r="140" spans="1:11" x14ac:dyDescent="0.25">
      <c r="A140" s="29" t="s">
        <v>287</v>
      </c>
      <c r="B140" s="16" t="s">
        <v>288</v>
      </c>
      <c r="C140" s="16" t="s">
        <v>13</v>
      </c>
      <c r="D140" s="17">
        <v>0.28999999999999998</v>
      </c>
      <c r="E140" s="18">
        <v>86</v>
      </c>
      <c r="F140" s="18" t="s">
        <v>10</v>
      </c>
      <c r="G140" s="16">
        <v>28</v>
      </c>
      <c r="H140" s="19">
        <f t="shared" si="2"/>
        <v>109.03999999999999</v>
      </c>
      <c r="I140" s="16" t="str">
        <f>IF(C140=Summary!$B$3,1,"")</f>
        <v/>
      </c>
      <c r="J140" s="16" t="str">
        <f>IF(C140=Summary!$D$3,'Data Sheet'!H140,"")</f>
        <v/>
      </c>
      <c r="K140" s="28">
        <f>IF(D140&lt;Summary!$H$3,1,"Outside")</f>
        <v>1</v>
      </c>
    </row>
    <row r="141" spans="1:11" x14ac:dyDescent="0.25">
      <c r="A141" s="29" t="s">
        <v>289</v>
      </c>
      <c r="B141" s="16" t="s">
        <v>290</v>
      </c>
      <c r="C141" s="16" t="s">
        <v>9</v>
      </c>
      <c r="D141" s="16">
        <v>28.27</v>
      </c>
      <c r="E141" s="18">
        <v>112</v>
      </c>
      <c r="F141" s="18" t="s">
        <v>488</v>
      </c>
      <c r="G141" s="16">
        <v>28</v>
      </c>
      <c r="H141" s="19">
        <f t="shared" si="2"/>
        <v>10629.52</v>
      </c>
      <c r="I141" s="16" t="str">
        <f>IF(C141=Summary!$B$3,1,"")</f>
        <v/>
      </c>
      <c r="J141" s="16" t="str">
        <f>IF(C141=Summary!$D$3,'Data Sheet'!H141,"")</f>
        <v/>
      </c>
      <c r="K141" s="28" t="str">
        <f>IF(D141&lt;Summary!$H$3,1,"Outside")</f>
        <v>Outside</v>
      </c>
    </row>
    <row r="142" spans="1:11" x14ac:dyDescent="0.25">
      <c r="A142" s="29" t="s">
        <v>291</v>
      </c>
      <c r="B142" s="16" t="s">
        <v>292</v>
      </c>
      <c r="C142" s="16" t="s">
        <v>17</v>
      </c>
      <c r="D142" s="17">
        <v>0.76</v>
      </c>
      <c r="E142" s="18">
        <v>25</v>
      </c>
      <c r="F142" s="18" t="s">
        <v>10</v>
      </c>
      <c r="G142" s="16">
        <v>14</v>
      </c>
      <c r="H142" s="19">
        <f t="shared" si="2"/>
        <v>285.76</v>
      </c>
      <c r="I142" s="16" t="str">
        <f>IF(C142=Summary!$B$3,1,"")</f>
        <v/>
      </c>
      <c r="J142" s="16" t="str">
        <f>IF(C142=Summary!$D$3,'Data Sheet'!H142,"")</f>
        <v/>
      </c>
      <c r="K142" s="28">
        <f>IF(D142&lt;Summary!$H$3,1,"Outside")</f>
        <v>1</v>
      </c>
    </row>
    <row r="143" spans="1:11" x14ac:dyDescent="0.25">
      <c r="A143" s="29" t="s">
        <v>293</v>
      </c>
      <c r="B143" s="16" t="s">
        <v>294</v>
      </c>
      <c r="C143" s="16" t="s">
        <v>9</v>
      </c>
      <c r="D143" s="17">
        <v>0.04</v>
      </c>
      <c r="E143" s="18">
        <v>20</v>
      </c>
      <c r="F143" s="18" t="s">
        <v>18</v>
      </c>
      <c r="G143" s="16">
        <v>42</v>
      </c>
      <c r="H143" s="19">
        <f t="shared" si="2"/>
        <v>15.040000000000001</v>
      </c>
      <c r="I143" s="16" t="str">
        <f>IF(C143=Summary!$B$3,1,"")</f>
        <v/>
      </c>
      <c r="J143" s="16" t="str">
        <f>IF(C143=Summary!$D$3,'Data Sheet'!H143,"")</f>
        <v/>
      </c>
      <c r="K143" s="28">
        <f>IF(D143&lt;Summary!$H$3,1,"Outside")</f>
        <v>1</v>
      </c>
    </row>
    <row r="144" spans="1:11" x14ac:dyDescent="0.25">
      <c r="A144" s="29" t="s">
        <v>295</v>
      </c>
      <c r="B144" s="16" t="s">
        <v>296</v>
      </c>
      <c r="C144" s="16" t="s">
        <v>45</v>
      </c>
      <c r="D144" s="17">
        <v>0.08</v>
      </c>
      <c r="E144" s="18">
        <v>306</v>
      </c>
      <c r="F144" s="18" t="s">
        <v>14</v>
      </c>
      <c r="G144" s="16">
        <v>14</v>
      </c>
      <c r="H144" s="19">
        <f t="shared" si="2"/>
        <v>30.080000000000002</v>
      </c>
      <c r="I144" s="16" t="str">
        <f>IF(C144=Summary!$B$3,1,"")</f>
        <v/>
      </c>
      <c r="J144" s="16" t="str">
        <f>IF(C144=Summary!$D$3,'Data Sheet'!H144,"")</f>
        <v/>
      </c>
      <c r="K144" s="28">
        <f>IF(D144&lt;Summary!$H$3,1,"Outside")</f>
        <v>1</v>
      </c>
    </row>
    <row r="145" spans="1:11" x14ac:dyDescent="0.25">
      <c r="A145" s="29" t="s">
        <v>297</v>
      </c>
      <c r="B145" s="16" t="s">
        <v>298</v>
      </c>
      <c r="C145" s="16" t="s">
        <v>9</v>
      </c>
      <c r="D145" s="17">
        <v>0.18</v>
      </c>
      <c r="E145" s="18">
        <v>36</v>
      </c>
      <c r="F145" s="18" t="s">
        <v>10</v>
      </c>
      <c r="G145" s="16">
        <v>14</v>
      </c>
      <c r="H145" s="19">
        <f t="shared" si="2"/>
        <v>67.679999999999993</v>
      </c>
      <c r="I145" s="16" t="str">
        <f>IF(C145=Summary!$B$3,1,"")</f>
        <v/>
      </c>
      <c r="J145" s="16" t="str">
        <f>IF(C145=Summary!$D$3,'Data Sheet'!H145,"")</f>
        <v/>
      </c>
      <c r="K145" s="28">
        <f>IF(D145&lt;Summary!$H$3,1,"Outside")</f>
        <v>1</v>
      </c>
    </row>
    <row r="146" spans="1:11" x14ac:dyDescent="0.25">
      <c r="A146" s="29" t="s">
        <v>299</v>
      </c>
      <c r="B146" s="16" t="s">
        <v>300</v>
      </c>
      <c r="C146" s="16" t="s">
        <v>45</v>
      </c>
      <c r="D146" s="17">
        <v>0</v>
      </c>
      <c r="E146" s="18">
        <v>53</v>
      </c>
      <c r="F146" s="18" t="s">
        <v>488</v>
      </c>
      <c r="G146" s="16">
        <v>28</v>
      </c>
      <c r="H146" s="19">
        <f t="shared" si="2"/>
        <v>0</v>
      </c>
      <c r="I146" s="16" t="str">
        <f>IF(C146=Summary!$B$3,1,"")</f>
        <v/>
      </c>
      <c r="J146" s="16" t="str">
        <f>IF(C146=Summary!$D$3,'Data Sheet'!H146,"")</f>
        <v/>
      </c>
      <c r="K146" s="28">
        <f>IF(D146&lt;Summary!$H$3,1,"Outside")</f>
        <v>1</v>
      </c>
    </row>
    <row r="147" spans="1:11" x14ac:dyDescent="0.25">
      <c r="A147" s="29" t="s">
        <v>301</v>
      </c>
      <c r="B147" s="16" t="s">
        <v>302</v>
      </c>
      <c r="C147" s="16" t="s">
        <v>50</v>
      </c>
      <c r="D147" s="16">
        <v>3.52</v>
      </c>
      <c r="E147" s="18">
        <v>66</v>
      </c>
      <c r="F147" s="18" t="s">
        <v>14</v>
      </c>
      <c r="G147" s="16">
        <v>28</v>
      </c>
      <c r="H147" s="19">
        <f t="shared" si="2"/>
        <v>1323.52</v>
      </c>
      <c r="I147" s="16">
        <f>IF(C147=Summary!$B$3,1,"")</f>
        <v>1</v>
      </c>
      <c r="J147" s="16">
        <f>IF(C147=Summary!$D$3,'Data Sheet'!H147,"")</f>
        <v>1323.52</v>
      </c>
      <c r="K147" s="28">
        <f>IF(D147&lt;Summary!$H$3,1,"Outside")</f>
        <v>1</v>
      </c>
    </row>
    <row r="148" spans="1:11" x14ac:dyDescent="0.25">
      <c r="A148" s="29" t="s">
        <v>303</v>
      </c>
      <c r="B148" s="16" t="s">
        <v>304</v>
      </c>
      <c r="C148" s="16" t="s">
        <v>13</v>
      </c>
      <c r="D148" s="17">
        <v>10.050000000000001</v>
      </c>
      <c r="E148" s="18">
        <v>38</v>
      </c>
      <c r="F148" s="18" t="s">
        <v>10</v>
      </c>
      <c r="G148" s="16">
        <v>21</v>
      </c>
      <c r="H148" s="19">
        <f t="shared" si="2"/>
        <v>3778.8</v>
      </c>
      <c r="I148" s="16" t="str">
        <f>IF(C148=Summary!$B$3,1,"")</f>
        <v/>
      </c>
      <c r="J148" s="16" t="str">
        <f>IF(C148=Summary!$D$3,'Data Sheet'!H148,"")</f>
        <v/>
      </c>
      <c r="K148" s="28">
        <f>IF(D148&lt;Summary!$H$3,1,"Outside")</f>
        <v>1</v>
      </c>
    </row>
    <row r="149" spans="1:11" x14ac:dyDescent="0.25">
      <c r="A149" s="29" t="s">
        <v>305</v>
      </c>
      <c r="B149" s="16" t="s">
        <v>306</v>
      </c>
      <c r="C149" s="16" t="s">
        <v>45</v>
      </c>
      <c r="D149" s="17">
        <v>0.05</v>
      </c>
      <c r="E149" s="18">
        <v>109</v>
      </c>
      <c r="F149" s="18" t="s">
        <v>18</v>
      </c>
      <c r="G149" s="16">
        <v>35</v>
      </c>
      <c r="H149" s="19">
        <f t="shared" si="2"/>
        <v>18.8</v>
      </c>
      <c r="I149" s="16" t="str">
        <f>IF(C149=Summary!$B$3,1,"")</f>
        <v/>
      </c>
      <c r="J149" s="16" t="str">
        <f>IF(C149=Summary!$D$3,'Data Sheet'!H149,"")</f>
        <v/>
      </c>
      <c r="K149" s="28">
        <f>IF(D149&lt;Summary!$H$3,1,"Outside")</f>
        <v>1</v>
      </c>
    </row>
    <row r="150" spans="1:11" x14ac:dyDescent="0.25">
      <c r="A150" s="29" t="s">
        <v>307</v>
      </c>
      <c r="B150" s="16" t="s">
        <v>308</v>
      </c>
      <c r="C150" s="16" t="s">
        <v>31</v>
      </c>
      <c r="D150" s="17">
        <v>6.23</v>
      </c>
      <c r="E150" s="18">
        <v>111</v>
      </c>
      <c r="F150" s="18" t="s">
        <v>14</v>
      </c>
      <c r="G150" s="16">
        <v>42</v>
      </c>
      <c r="H150" s="19">
        <f t="shared" si="2"/>
        <v>2342.48</v>
      </c>
      <c r="I150" s="16" t="str">
        <f>IF(C150=Summary!$B$3,1,"")</f>
        <v/>
      </c>
      <c r="J150" s="16" t="str">
        <f>IF(C150=Summary!$D$3,'Data Sheet'!H150,"")</f>
        <v/>
      </c>
      <c r="K150" s="28">
        <f>IF(D150&lt;Summary!$H$3,1,"Outside")</f>
        <v>1</v>
      </c>
    </row>
    <row r="151" spans="1:11" x14ac:dyDescent="0.25">
      <c r="A151" s="29" t="s">
        <v>309</v>
      </c>
      <c r="B151" s="16" t="s">
        <v>310</v>
      </c>
      <c r="C151" s="16" t="s">
        <v>31</v>
      </c>
      <c r="D151" s="17">
        <v>9.89</v>
      </c>
      <c r="E151" s="18">
        <v>91</v>
      </c>
      <c r="F151" s="18" t="s">
        <v>10</v>
      </c>
      <c r="G151" s="16">
        <v>91</v>
      </c>
      <c r="H151" s="19">
        <f t="shared" si="2"/>
        <v>3718.6400000000003</v>
      </c>
      <c r="I151" s="16" t="str">
        <f>IF(C151=Summary!$B$3,1,"")</f>
        <v/>
      </c>
      <c r="J151" s="16" t="str">
        <f>IF(C151=Summary!$D$3,'Data Sheet'!H151,"")</f>
        <v/>
      </c>
      <c r="K151" s="28">
        <f>IF(D151&lt;Summary!$H$3,1,"Outside")</f>
        <v>1</v>
      </c>
    </row>
    <row r="152" spans="1:11" x14ac:dyDescent="0.25">
      <c r="A152" s="29" t="s">
        <v>311</v>
      </c>
      <c r="B152" s="16" t="s">
        <v>312</v>
      </c>
      <c r="C152" s="16" t="s">
        <v>50</v>
      </c>
      <c r="D152" s="17">
        <v>5.48</v>
      </c>
      <c r="E152" s="18">
        <v>26</v>
      </c>
      <c r="F152" s="18" t="s">
        <v>18</v>
      </c>
      <c r="G152" s="16">
        <v>28</v>
      </c>
      <c r="H152" s="19">
        <f t="shared" si="2"/>
        <v>2060.48</v>
      </c>
      <c r="I152" s="16">
        <f>IF(C152=Summary!$B$3,1,"")</f>
        <v>1</v>
      </c>
      <c r="J152" s="16">
        <f>IF(C152=Summary!$D$3,'Data Sheet'!H152,"")</f>
        <v>2060.48</v>
      </c>
      <c r="K152" s="28">
        <f>IF(D152&lt;Summary!$H$3,1,"Outside")</f>
        <v>1</v>
      </c>
    </row>
    <row r="153" spans="1:11" x14ac:dyDescent="0.25">
      <c r="A153" s="29" t="s">
        <v>313</v>
      </c>
      <c r="B153" s="16" t="s">
        <v>314</v>
      </c>
      <c r="C153" s="16" t="s">
        <v>9</v>
      </c>
      <c r="D153" s="17">
        <v>0.03</v>
      </c>
      <c r="E153" s="18">
        <v>419</v>
      </c>
      <c r="F153" s="18" t="s">
        <v>10</v>
      </c>
      <c r="G153" s="16">
        <v>14</v>
      </c>
      <c r="H153" s="19">
        <f t="shared" si="2"/>
        <v>11.28</v>
      </c>
      <c r="I153" s="16" t="str">
        <f>IF(C153=Summary!$B$3,1,"")</f>
        <v/>
      </c>
      <c r="J153" s="16" t="str">
        <f>IF(C153=Summary!$D$3,'Data Sheet'!H153,"")</f>
        <v/>
      </c>
      <c r="K153" s="28">
        <f>IF(D153&lt;Summary!$H$3,1,"Outside")</f>
        <v>1</v>
      </c>
    </row>
    <row r="154" spans="1:11" x14ac:dyDescent="0.25">
      <c r="A154" s="29" t="s">
        <v>315</v>
      </c>
      <c r="B154" s="16" t="s">
        <v>316</v>
      </c>
      <c r="C154" s="16" t="s">
        <v>9</v>
      </c>
      <c r="D154" s="17">
        <v>0</v>
      </c>
      <c r="E154" s="18">
        <v>39</v>
      </c>
      <c r="F154" s="18" t="s">
        <v>488</v>
      </c>
      <c r="G154" s="16">
        <v>28</v>
      </c>
      <c r="H154" s="19">
        <f t="shared" si="2"/>
        <v>0</v>
      </c>
      <c r="I154" s="16" t="str">
        <f>IF(C154=Summary!$B$3,1,"")</f>
        <v/>
      </c>
      <c r="J154" s="16" t="str">
        <f>IF(C154=Summary!$D$3,'Data Sheet'!H154,"")</f>
        <v/>
      </c>
      <c r="K154" s="28">
        <f>IF(D154&lt;Summary!$H$3,1,"Outside")</f>
        <v>1</v>
      </c>
    </row>
    <row r="155" spans="1:11" x14ac:dyDescent="0.25">
      <c r="A155" s="29" t="s">
        <v>317</v>
      </c>
      <c r="B155" s="16" t="s">
        <v>318</v>
      </c>
      <c r="C155" s="16" t="s">
        <v>50</v>
      </c>
      <c r="D155" s="17">
        <v>1.89</v>
      </c>
      <c r="E155" s="18">
        <v>62</v>
      </c>
      <c r="F155" s="18" t="s">
        <v>14</v>
      </c>
      <c r="G155" s="16">
        <v>42</v>
      </c>
      <c r="H155" s="19">
        <f t="shared" si="2"/>
        <v>710.64</v>
      </c>
      <c r="I155" s="16">
        <f>IF(C155=Summary!$B$3,1,"")</f>
        <v>1</v>
      </c>
      <c r="J155" s="16">
        <f>IF(C155=Summary!$D$3,'Data Sheet'!H155,"")</f>
        <v>710.64</v>
      </c>
      <c r="K155" s="28">
        <f>IF(D155&lt;Summary!$H$3,1,"Outside")</f>
        <v>1</v>
      </c>
    </row>
    <row r="156" spans="1:11" x14ac:dyDescent="0.25">
      <c r="A156" s="29" t="s">
        <v>319</v>
      </c>
      <c r="B156" s="16" t="s">
        <v>320</v>
      </c>
      <c r="C156" s="16" t="s">
        <v>9</v>
      </c>
      <c r="D156" s="17">
        <v>17.12</v>
      </c>
      <c r="E156" s="18">
        <v>28</v>
      </c>
      <c r="F156" s="18" t="s">
        <v>14</v>
      </c>
      <c r="G156" s="16">
        <v>14</v>
      </c>
      <c r="H156" s="19">
        <f t="shared" si="2"/>
        <v>6437.1200000000008</v>
      </c>
      <c r="I156" s="16" t="str">
        <f>IF(C156=Summary!$B$3,1,"")</f>
        <v/>
      </c>
      <c r="J156" s="16" t="str">
        <f>IF(C156=Summary!$D$3,'Data Sheet'!H156,"")</f>
        <v/>
      </c>
      <c r="K156" s="28">
        <f>IF(D156&lt;Summary!$H$3,1,"Outside")</f>
        <v>1</v>
      </c>
    </row>
    <row r="157" spans="1:11" x14ac:dyDescent="0.25">
      <c r="A157" s="29" t="s">
        <v>321</v>
      </c>
      <c r="B157" s="16" t="s">
        <v>322</v>
      </c>
      <c r="C157" s="16" t="s">
        <v>50</v>
      </c>
      <c r="D157" s="17">
        <v>2.5999999999999999E-3</v>
      </c>
      <c r="E157" s="18">
        <v>32908</v>
      </c>
      <c r="F157" s="18" t="s">
        <v>10</v>
      </c>
      <c r="G157" s="16">
        <v>98</v>
      </c>
      <c r="H157" s="19">
        <f t="shared" si="2"/>
        <v>0.97759999999999991</v>
      </c>
      <c r="I157" s="16">
        <f>IF(C157=Summary!$B$3,1,"")</f>
        <v>1</v>
      </c>
      <c r="J157" s="16">
        <f>IF(C157=Summary!$D$3,'Data Sheet'!H157,"")</f>
        <v>0.97759999999999991</v>
      </c>
      <c r="K157" s="28">
        <f>IF(D157&lt;Summary!$H$3,1,"Outside")</f>
        <v>1</v>
      </c>
    </row>
    <row r="158" spans="1:11" x14ac:dyDescent="0.25">
      <c r="A158" s="29" t="s">
        <v>323</v>
      </c>
      <c r="B158" s="16" t="s">
        <v>324</v>
      </c>
      <c r="C158" s="16" t="s">
        <v>17</v>
      </c>
      <c r="D158" s="17">
        <v>0.64</v>
      </c>
      <c r="E158" s="18">
        <v>17</v>
      </c>
      <c r="F158" s="18" t="s">
        <v>488</v>
      </c>
      <c r="G158" s="16">
        <v>28</v>
      </c>
      <c r="H158" s="19">
        <f t="shared" si="2"/>
        <v>240.64000000000001</v>
      </c>
      <c r="I158" s="16" t="str">
        <f>IF(C158=Summary!$B$3,1,"")</f>
        <v/>
      </c>
      <c r="J158" s="16" t="str">
        <f>IF(C158=Summary!$D$3,'Data Sheet'!H158,"")</f>
        <v/>
      </c>
      <c r="K158" s="28">
        <f>IF(D158&lt;Summary!$H$3,1,"Outside")</f>
        <v>1</v>
      </c>
    </row>
    <row r="159" spans="1:11" x14ac:dyDescent="0.25">
      <c r="A159" s="29" t="s">
        <v>325</v>
      </c>
      <c r="B159" s="16" t="s">
        <v>326</v>
      </c>
      <c r="C159" s="16" t="s">
        <v>50</v>
      </c>
      <c r="D159" s="17">
        <v>33.01</v>
      </c>
      <c r="E159" s="18">
        <v>115</v>
      </c>
      <c r="F159" s="18" t="s">
        <v>18</v>
      </c>
      <c r="G159" s="16">
        <v>91</v>
      </c>
      <c r="H159" s="19">
        <f t="shared" si="2"/>
        <v>12411.759999999998</v>
      </c>
      <c r="I159" s="16">
        <f>IF(C159=Summary!$B$3,1,"")</f>
        <v>1</v>
      </c>
      <c r="J159" s="16">
        <f>IF(C159=Summary!$D$3,'Data Sheet'!H159,"")</f>
        <v>12411.759999999998</v>
      </c>
      <c r="K159" s="28" t="str">
        <f>IF(D159&lt;Summary!$H$3,1,"Outside")</f>
        <v>Outside</v>
      </c>
    </row>
    <row r="160" spans="1:11" x14ac:dyDescent="0.25">
      <c r="A160" s="29" t="s">
        <v>327</v>
      </c>
      <c r="B160" s="16" t="s">
        <v>328</v>
      </c>
      <c r="C160" s="16" t="s">
        <v>17</v>
      </c>
      <c r="D160" s="17">
        <v>6.13</v>
      </c>
      <c r="E160" s="18">
        <v>77</v>
      </c>
      <c r="F160" s="18" t="s">
        <v>488</v>
      </c>
      <c r="G160" s="16">
        <v>28</v>
      </c>
      <c r="H160" s="19">
        <f t="shared" si="2"/>
        <v>2304.88</v>
      </c>
      <c r="I160" s="16" t="str">
        <f>IF(C160=Summary!$B$3,1,"")</f>
        <v/>
      </c>
      <c r="J160" s="16" t="str">
        <f>IF(C160=Summary!$D$3,'Data Sheet'!H160,"")</f>
        <v/>
      </c>
      <c r="K160" s="28">
        <f>IF(D160&lt;Summary!$H$3,1,"Outside")</f>
        <v>1</v>
      </c>
    </row>
    <row r="161" spans="1:11" x14ac:dyDescent="0.25">
      <c r="A161" s="29" t="s">
        <v>329</v>
      </c>
      <c r="B161" s="16" t="s">
        <v>330</v>
      </c>
      <c r="C161" s="16" t="s">
        <v>9</v>
      </c>
      <c r="D161" s="17">
        <v>65.989999999999995</v>
      </c>
      <c r="E161" s="18">
        <v>48</v>
      </c>
      <c r="F161" s="18" t="s">
        <v>14</v>
      </c>
      <c r="G161" s="16">
        <v>42</v>
      </c>
      <c r="H161" s="19">
        <f t="shared" si="2"/>
        <v>24812.239999999998</v>
      </c>
      <c r="I161" s="16" t="str">
        <f>IF(C161=Summary!$B$3,1,"")</f>
        <v/>
      </c>
      <c r="J161" s="16" t="str">
        <f>IF(C161=Summary!$D$3,'Data Sheet'!H161,"")</f>
        <v/>
      </c>
      <c r="K161" s="28" t="str">
        <f>IF(D161&lt;Summary!$H$3,1,"Outside")</f>
        <v>Outside</v>
      </c>
    </row>
    <row r="162" spans="1:11" x14ac:dyDescent="0.25">
      <c r="A162" s="29" t="s">
        <v>331</v>
      </c>
      <c r="B162" s="16" t="s">
        <v>332</v>
      </c>
      <c r="C162" s="16" t="s">
        <v>17</v>
      </c>
      <c r="D162" s="17">
        <v>0.8</v>
      </c>
      <c r="E162" s="18">
        <v>9024</v>
      </c>
      <c r="F162" s="18" t="s">
        <v>18</v>
      </c>
      <c r="G162" s="16">
        <v>98</v>
      </c>
      <c r="H162" s="19">
        <f t="shared" si="2"/>
        <v>300.8</v>
      </c>
      <c r="I162" s="16" t="str">
        <f>IF(C162=Summary!$B$3,1,"")</f>
        <v/>
      </c>
      <c r="J162" s="16" t="str">
        <f>IF(C162=Summary!$D$3,'Data Sheet'!H162,"")</f>
        <v/>
      </c>
      <c r="K162" s="28">
        <f>IF(D162&lt;Summary!$H$3,1,"Outside")</f>
        <v>1</v>
      </c>
    </row>
    <row r="163" spans="1:11" x14ac:dyDescent="0.25">
      <c r="A163" s="29" t="s">
        <v>333</v>
      </c>
      <c r="B163" s="16" t="s">
        <v>113</v>
      </c>
      <c r="C163" s="16" t="s">
        <v>17</v>
      </c>
      <c r="D163" s="17">
        <v>0.98</v>
      </c>
      <c r="E163" s="18">
        <v>108</v>
      </c>
      <c r="F163" s="18" t="s">
        <v>18</v>
      </c>
      <c r="G163" s="16">
        <v>42</v>
      </c>
      <c r="H163" s="19">
        <f t="shared" si="2"/>
        <v>368.48</v>
      </c>
      <c r="I163" s="16" t="str">
        <f>IF(C163=Summary!$B$3,1,"")</f>
        <v/>
      </c>
      <c r="J163" s="16" t="str">
        <f>IF(C163=Summary!$D$3,'Data Sheet'!H163,"")</f>
        <v/>
      </c>
      <c r="K163" s="28">
        <f>IF(D163&lt;Summary!$H$3,1,"Outside")</f>
        <v>1</v>
      </c>
    </row>
    <row r="164" spans="1:11" x14ac:dyDescent="0.25">
      <c r="A164" s="29" t="s">
        <v>334</v>
      </c>
      <c r="B164" s="16" t="s">
        <v>335</v>
      </c>
      <c r="C164" s="16" t="s">
        <v>13</v>
      </c>
      <c r="D164" s="17">
        <v>9.08</v>
      </c>
      <c r="E164" s="18">
        <v>64</v>
      </c>
      <c r="F164" s="18" t="s">
        <v>488</v>
      </c>
      <c r="G164" s="16">
        <v>28</v>
      </c>
      <c r="H164" s="19">
        <f t="shared" si="2"/>
        <v>3414.08</v>
      </c>
      <c r="I164" s="16" t="str">
        <f>IF(C164=Summary!$B$3,1,"")</f>
        <v/>
      </c>
      <c r="J164" s="16" t="str">
        <f>IF(C164=Summary!$D$3,'Data Sheet'!H164,"")</f>
        <v/>
      </c>
      <c r="K164" s="28">
        <f>IF(D164&lt;Summary!$H$3,1,"Outside")</f>
        <v>1</v>
      </c>
    </row>
    <row r="165" spans="1:11" x14ac:dyDescent="0.25">
      <c r="A165" s="29" t="s">
        <v>336</v>
      </c>
      <c r="B165" s="16" t="s">
        <v>337</v>
      </c>
      <c r="C165" s="16" t="s">
        <v>9</v>
      </c>
      <c r="D165" s="17">
        <v>0.32</v>
      </c>
      <c r="E165" s="18">
        <v>186</v>
      </c>
      <c r="F165" s="18" t="s">
        <v>14</v>
      </c>
      <c r="G165" s="16">
        <v>42</v>
      </c>
      <c r="H165" s="19">
        <f t="shared" si="2"/>
        <v>120.32000000000001</v>
      </c>
      <c r="I165" s="16" t="str">
        <f>IF(C165=Summary!$B$3,1,"")</f>
        <v/>
      </c>
      <c r="J165" s="16" t="str">
        <f>IF(C165=Summary!$D$3,'Data Sheet'!H165,"")</f>
        <v/>
      </c>
      <c r="K165" s="28">
        <f>IF(D165&lt;Summary!$H$3,1,"Outside")</f>
        <v>1</v>
      </c>
    </row>
    <row r="166" spans="1:11" x14ac:dyDescent="0.25">
      <c r="A166" s="29" t="s">
        <v>338</v>
      </c>
      <c r="B166" s="16" t="s">
        <v>339</v>
      </c>
      <c r="C166" s="16" t="s">
        <v>17</v>
      </c>
      <c r="D166" s="17">
        <v>0.7</v>
      </c>
      <c r="E166" s="18">
        <v>188</v>
      </c>
      <c r="F166" s="18" t="s">
        <v>18</v>
      </c>
      <c r="G166" s="16">
        <v>28</v>
      </c>
      <c r="H166" s="19">
        <f t="shared" si="2"/>
        <v>263.2</v>
      </c>
      <c r="I166" s="16" t="str">
        <f>IF(C166=Summary!$B$3,1,"")</f>
        <v/>
      </c>
      <c r="J166" s="16" t="str">
        <f>IF(C166=Summary!$D$3,'Data Sheet'!H166,"")</f>
        <v/>
      </c>
      <c r="K166" s="28">
        <f>IF(D166&lt;Summary!$H$3,1,"Outside")</f>
        <v>1</v>
      </c>
    </row>
    <row r="167" spans="1:11" x14ac:dyDescent="0.25">
      <c r="A167" s="29" t="s">
        <v>340</v>
      </c>
      <c r="B167" s="16" t="s">
        <v>341</v>
      </c>
      <c r="C167" s="16" t="s">
        <v>34</v>
      </c>
      <c r="D167" s="17">
        <v>0.02</v>
      </c>
      <c r="E167" s="18">
        <v>46</v>
      </c>
      <c r="F167" s="18" t="s">
        <v>488</v>
      </c>
      <c r="G167" s="16">
        <v>28</v>
      </c>
      <c r="H167" s="19">
        <f t="shared" si="2"/>
        <v>7.5200000000000005</v>
      </c>
      <c r="I167" s="16" t="str">
        <f>IF(C167=Summary!$B$3,1,"")</f>
        <v/>
      </c>
      <c r="J167" s="16" t="str">
        <f>IF(C167=Summary!$D$3,'Data Sheet'!H167,"")</f>
        <v/>
      </c>
      <c r="K167" s="28">
        <f>IF(D167&lt;Summary!$H$3,1,"Outside")</f>
        <v>1</v>
      </c>
    </row>
    <row r="168" spans="1:11" x14ac:dyDescent="0.25">
      <c r="A168" s="29" t="s">
        <v>342</v>
      </c>
      <c r="B168" s="16" t="s">
        <v>343</v>
      </c>
      <c r="C168" s="16" t="s">
        <v>50</v>
      </c>
      <c r="D168" s="17">
        <v>0.73</v>
      </c>
      <c r="E168" s="18">
        <v>19</v>
      </c>
      <c r="F168" s="18" t="s">
        <v>18</v>
      </c>
      <c r="G168" s="16">
        <v>14</v>
      </c>
      <c r="H168" s="19">
        <f t="shared" si="2"/>
        <v>274.48</v>
      </c>
      <c r="I168" s="16">
        <f>IF(C168=Summary!$B$3,1,"")</f>
        <v>1</v>
      </c>
      <c r="J168" s="16">
        <f>IF(C168=Summary!$D$3,'Data Sheet'!H168,"")</f>
        <v>274.48</v>
      </c>
      <c r="K168" s="28">
        <f>IF(D168&lt;Summary!$H$3,1,"Outside")</f>
        <v>1</v>
      </c>
    </row>
    <row r="169" spans="1:11" x14ac:dyDescent="0.25">
      <c r="A169" s="29" t="s">
        <v>344</v>
      </c>
      <c r="B169" s="16" t="s">
        <v>345</v>
      </c>
      <c r="C169" s="16" t="s">
        <v>45</v>
      </c>
      <c r="D169" s="17">
        <v>0.57999999999999996</v>
      </c>
      <c r="E169" s="18">
        <v>71</v>
      </c>
      <c r="F169" s="18" t="s">
        <v>18</v>
      </c>
      <c r="G169" s="16">
        <v>63</v>
      </c>
      <c r="H169" s="19">
        <f t="shared" si="2"/>
        <v>218.07999999999998</v>
      </c>
      <c r="I169" s="16" t="str">
        <f>IF(C169=Summary!$B$3,1,"")</f>
        <v/>
      </c>
      <c r="J169" s="16" t="str">
        <f>IF(C169=Summary!$D$3,'Data Sheet'!H169,"")</f>
        <v/>
      </c>
      <c r="K169" s="28">
        <f>IF(D169&lt;Summary!$H$3,1,"Outside")</f>
        <v>1</v>
      </c>
    </row>
    <row r="170" spans="1:11" x14ac:dyDescent="0.25">
      <c r="A170" s="29" t="s">
        <v>346</v>
      </c>
      <c r="B170" s="16" t="s">
        <v>347</v>
      </c>
      <c r="C170" s="16" t="s">
        <v>45</v>
      </c>
      <c r="D170" s="17">
        <v>0.08</v>
      </c>
      <c r="E170" s="18">
        <v>244</v>
      </c>
      <c r="F170" s="18" t="s">
        <v>10</v>
      </c>
      <c r="G170" s="16">
        <v>14</v>
      </c>
      <c r="H170" s="19">
        <f t="shared" si="2"/>
        <v>30.080000000000002</v>
      </c>
      <c r="I170" s="16" t="str">
        <f>IF(C170=Summary!$B$3,1,"")</f>
        <v/>
      </c>
      <c r="J170" s="16" t="str">
        <f>IF(C170=Summary!$D$3,'Data Sheet'!H170,"")</f>
        <v/>
      </c>
      <c r="K170" s="28">
        <f>IF(D170&lt;Summary!$H$3,1,"Outside")</f>
        <v>1</v>
      </c>
    </row>
    <row r="171" spans="1:11" x14ac:dyDescent="0.25">
      <c r="A171" s="29" t="s">
        <v>348</v>
      </c>
      <c r="B171" s="16" t="s">
        <v>349</v>
      </c>
      <c r="C171" s="16" t="s">
        <v>17</v>
      </c>
      <c r="D171" s="17">
        <v>26.5</v>
      </c>
      <c r="E171" s="18">
        <v>50</v>
      </c>
      <c r="F171" s="18" t="s">
        <v>14</v>
      </c>
      <c r="G171" s="16">
        <v>91</v>
      </c>
      <c r="H171" s="19">
        <f t="shared" si="2"/>
        <v>9964</v>
      </c>
      <c r="I171" s="16" t="str">
        <f>IF(C171=Summary!$B$3,1,"")</f>
        <v/>
      </c>
      <c r="J171" s="16" t="str">
        <f>IF(C171=Summary!$D$3,'Data Sheet'!H171,"")</f>
        <v/>
      </c>
      <c r="K171" s="28" t="str">
        <f>IF(D171&lt;Summary!$H$3,1,"Outside")</f>
        <v>Outside</v>
      </c>
    </row>
    <row r="172" spans="1:11" x14ac:dyDescent="0.25">
      <c r="A172" s="29" t="s">
        <v>350</v>
      </c>
      <c r="B172" s="16" t="s">
        <v>351</v>
      </c>
      <c r="C172" s="16" t="s">
        <v>31</v>
      </c>
      <c r="D172" s="17">
        <v>4.12</v>
      </c>
      <c r="E172" s="18">
        <v>48</v>
      </c>
      <c r="F172" s="18" t="s">
        <v>488</v>
      </c>
      <c r="G172" s="16">
        <v>28</v>
      </c>
      <c r="H172" s="19">
        <f t="shared" si="2"/>
        <v>1549.1200000000001</v>
      </c>
      <c r="I172" s="16" t="str">
        <f>IF(C172=Summary!$B$3,1,"")</f>
        <v/>
      </c>
      <c r="J172" s="16" t="str">
        <f>IF(C172=Summary!$D$3,'Data Sheet'!H172,"")</f>
        <v/>
      </c>
      <c r="K172" s="28">
        <f>IF(D172&lt;Summary!$H$3,1,"Outside")</f>
        <v>1</v>
      </c>
    </row>
    <row r="173" spans="1:11" x14ac:dyDescent="0.25">
      <c r="A173" s="29" t="s">
        <v>352</v>
      </c>
      <c r="B173" s="16" t="s">
        <v>353</v>
      </c>
      <c r="C173" s="16" t="s">
        <v>45</v>
      </c>
      <c r="D173" s="17">
        <v>0.1</v>
      </c>
      <c r="E173" s="18">
        <v>2288</v>
      </c>
      <c r="F173" s="18" t="s">
        <v>488</v>
      </c>
      <c r="G173" s="16">
        <v>28</v>
      </c>
      <c r="H173" s="19">
        <f t="shared" si="2"/>
        <v>37.6</v>
      </c>
      <c r="I173" s="16" t="str">
        <f>IF(C173=Summary!$B$3,1,"")</f>
        <v/>
      </c>
      <c r="J173" s="16" t="str">
        <f>IF(C173=Summary!$D$3,'Data Sheet'!H173,"")</f>
        <v/>
      </c>
      <c r="K173" s="28">
        <f>IF(D173&lt;Summary!$H$3,1,"Outside")</f>
        <v>1</v>
      </c>
    </row>
    <row r="174" spans="1:11" x14ac:dyDescent="0.25">
      <c r="A174" s="29" t="s">
        <v>354</v>
      </c>
      <c r="B174" s="16" t="s">
        <v>355</v>
      </c>
      <c r="C174" s="16" t="s">
        <v>17</v>
      </c>
      <c r="D174" s="17">
        <v>0.71</v>
      </c>
      <c r="E174" s="18">
        <v>36</v>
      </c>
      <c r="F174" s="18" t="s">
        <v>18</v>
      </c>
      <c r="G174" s="16">
        <v>42</v>
      </c>
      <c r="H174" s="19">
        <f t="shared" si="2"/>
        <v>266.95999999999998</v>
      </c>
      <c r="I174" s="16" t="str">
        <f>IF(C174=Summary!$B$3,1,"")</f>
        <v/>
      </c>
      <c r="J174" s="16" t="str">
        <f>IF(C174=Summary!$D$3,'Data Sheet'!H174,"")</f>
        <v/>
      </c>
      <c r="K174" s="28">
        <f>IF(D174&lt;Summary!$H$3,1,"Outside")</f>
        <v>1</v>
      </c>
    </row>
    <row r="175" spans="1:11" x14ac:dyDescent="0.25">
      <c r="A175" s="29" t="s">
        <v>356</v>
      </c>
      <c r="B175" s="16" t="s">
        <v>357</v>
      </c>
      <c r="C175" s="16" t="s">
        <v>34</v>
      </c>
      <c r="D175" s="17">
        <v>236.93</v>
      </c>
      <c r="E175" s="18">
        <v>164</v>
      </c>
      <c r="F175" s="18" t="s">
        <v>18</v>
      </c>
      <c r="G175" s="16">
        <v>42</v>
      </c>
      <c r="H175" s="19">
        <f t="shared" si="2"/>
        <v>89085.680000000008</v>
      </c>
      <c r="I175" s="16" t="str">
        <f>IF(C175=Summary!$B$3,1,"")</f>
        <v/>
      </c>
      <c r="J175" s="16" t="str">
        <f>IF(C175=Summary!$D$3,'Data Sheet'!H175,"")</f>
        <v/>
      </c>
      <c r="K175" s="28" t="str">
        <f>IF(D175&lt;Summary!$H$3,1,"Outside")</f>
        <v>Outside</v>
      </c>
    </row>
    <row r="176" spans="1:11" x14ac:dyDescent="0.25">
      <c r="A176" s="29" t="s">
        <v>358</v>
      </c>
      <c r="B176" s="16" t="s">
        <v>359</v>
      </c>
      <c r="C176" s="16" t="s">
        <v>34</v>
      </c>
      <c r="D176" s="17">
        <v>1</v>
      </c>
      <c r="E176" s="18">
        <v>31</v>
      </c>
      <c r="F176" s="18" t="s">
        <v>10</v>
      </c>
      <c r="G176" s="16">
        <v>14</v>
      </c>
      <c r="H176" s="19">
        <f t="shared" si="2"/>
        <v>376</v>
      </c>
      <c r="I176" s="16" t="str">
        <f>IF(C176=Summary!$B$3,1,"")</f>
        <v/>
      </c>
      <c r="J176" s="16" t="str">
        <f>IF(C176=Summary!$D$3,'Data Sheet'!H176,"")</f>
        <v/>
      </c>
      <c r="K176" s="28">
        <f>IF(D176&lt;Summary!$H$3,1,"Outside")</f>
        <v>1</v>
      </c>
    </row>
    <row r="177" spans="1:11" x14ac:dyDescent="0.25">
      <c r="A177" s="29" t="s">
        <v>360</v>
      </c>
      <c r="B177" s="16" t="s">
        <v>361</v>
      </c>
      <c r="C177" s="16" t="s">
        <v>9</v>
      </c>
      <c r="D177" s="17">
        <v>4.54</v>
      </c>
      <c r="E177" s="18">
        <v>37</v>
      </c>
      <c r="F177" s="18" t="s">
        <v>10</v>
      </c>
      <c r="G177" s="16">
        <v>28</v>
      </c>
      <c r="H177" s="19">
        <f t="shared" si="2"/>
        <v>1707.04</v>
      </c>
      <c r="I177" s="16" t="str">
        <f>IF(C177=Summary!$B$3,1,"")</f>
        <v/>
      </c>
      <c r="J177" s="16" t="str">
        <f>IF(C177=Summary!$D$3,'Data Sheet'!H177,"")</f>
        <v/>
      </c>
      <c r="K177" s="28">
        <f>IF(D177&lt;Summary!$H$3,1,"Outside")</f>
        <v>1</v>
      </c>
    </row>
    <row r="178" spans="1:11" x14ac:dyDescent="0.25">
      <c r="A178" s="29" t="s">
        <v>362</v>
      </c>
      <c r="B178" s="16" t="s">
        <v>363</v>
      </c>
      <c r="C178" s="16" t="s">
        <v>13</v>
      </c>
      <c r="D178" s="17">
        <v>2.87</v>
      </c>
      <c r="E178" s="18">
        <v>43</v>
      </c>
      <c r="F178" s="18" t="s">
        <v>18</v>
      </c>
      <c r="G178" s="16">
        <v>42</v>
      </c>
      <c r="H178" s="19">
        <f t="shared" si="2"/>
        <v>1079.1200000000001</v>
      </c>
      <c r="I178" s="16" t="str">
        <f>IF(C178=Summary!$B$3,1,"")</f>
        <v/>
      </c>
      <c r="J178" s="16" t="str">
        <f>IF(C178=Summary!$D$3,'Data Sheet'!H178,"")</f>
        <v/>
      </c>
      <c r="K178" s="28">
        <f>IF(D178&lt;Summary!$H$3,1,"Outside")</f>
        <v>1</v>
      </c>
    </row>
    <row r="179" spans="1:11" x14ac:dyDescent="0.25">
      <c r="A179" s="29" t="s">
        <v>364</v>
      </c>
      <c r="B179" s="16" t="s">
        <v>365</v>
      </c>
      <c r="C179" s="16" t="s">
        <v>50</v>
      </c>
      <c r="D179" s="17">
        <v>3.97</v>
      </c>
      <c r="E179" s="18">
        <v>26</v>
      </c>
      <c r="F179" s="18" t="s">
        <v>18</v>
      </c>
      <c r="G179" s="16">
        <v>28</v>
      </c>
      <c r="H179" s="19">
        <f t="shared" si="2"/>
        <v>1492.72</v>
      </c>
      <c r="I179" s="16">
        <f>IF(C179=Summary!$B$3,1,"")</f>
        <v>1</v>
      </c>
      <c r="J179" s="16">
        <f>IF(C179=Summary!$D$3,'Data Sheet'!H179,"")</f>
        <v>1492.72</v>
      </c>
      <c r="K179" s="28">
        <f>IF(D179&lt;Summary!$H$3,1,"Outside")</f>
        <v>1</v>
      </c>
    </row>
    <row r="180" spans="1:11" x14ac:dyDescent="0.25">
      <c r="A180" s="29" t="s">
        <v>366</v>
      </c>
      <c r="B180" s="16" t="s">
        <v>367</v>
      </c>
      <c r="C180" s="16" t="s">
        <v>17</v>
      </c>
      <c r="D180" s="17">
        <v>10.48</v>
      </c>
      <c r="E180" s="18">
        <v>134</v>
      </c>
      <c r="F180" s="18" t="s">
        <v>488</v>
      </c>
      <c r="G180" s="16">
        <v>28</v>
      </c>
      <c r="H180" s="19">
        <f t="shared" si="2"/>
        <v>3940.48</v>
      </c>
      <c r="I180" s="16" t="str">
        <f>IF(C180=Summary!$B$3,1,"")</f>
        <v/>
      </c>
      <c r="J180" s="16" t="str">
        <f>IF(C180=Summary!$D$3,'Data Sheet'!H180,"")</f>
        <v/>
      </c>
      <c r="K180" s="28">
        <f>IF(D180&lt;Summary!$H$3,1,"Outside")</f>
        <v>1</v>
      </c>
    </row>
    <row r="181" spans="1:11" x14ac:dyDescent="0.25">
      <c r="A181" s="29" t="s">
        <v>368</v>
      </c>
      <c r="B181" s="16" t="s">
        <v>369</v>
      </c>
      <c r="C181" s="16" t="s">
        <v>45</v>
      </c>
      <c r="D181" s="17">
        <v>45.01</v>
      </c>
      <c r="E181" s="18">
        <v>90</v>
      </c>
      <c r="F181" s="18" t="s">
        <v>14</v>
      </c>
      <c r="G181" s="16">
        <v>77</v>
      </c>
      <c r="H181" s="19">
        <f t="shared" si="2"/>
        <v>16923.759999999998</v>
      </c>
      <c r="I181" s="16" t="str">
        <f>IF(C181=Summary!$B$3,1,"")</f>
        <v/>
      </c>
      <c r="J181" s="16" t="str">
        <f>IF(C181=Summary!$D$3,'Data Sheet'!H181,"")</f>
        <v/>
      </c>
      <c r="K181" s="28" t="str">
        <f>IF(D181&lt;Summary!$H$3,1,"Outside")</f>
        <v>Outside</v>
      </c>
    </row>
    <row r="182" spans="1:11" x14ac:dyDescent="0.25">
      <c r="A182" s="29" t="s">
        <v>370</v>
      </c>
      <c r="B182" s="16" t="s">
        <v>371</v>
      </c>
      <c r="C182" s="16" t="s">
        <v>34</v>
      </c>
      <c r="D182" s="17">
        <v>0.2</v>
      </c>
      <c r="E182" s="18">
        <v>47</v>
      </c>
      <c r="F182" s="18" t="s">
        <v>18</v>
      </c>
      <c r="G182" s="16">
        <v>28</v>
      </c>
      <c r="H182" s="19">
        <f t="shared" si="2"/>
        <v>75.2</v>
      </c>
      <c r="I182" s="16" t="str">
        <f>IF(C182=Summary!$B$3,1,"")</f>
        <v/>
      </c>
      <c r="J182" s="16" t="str">
        <f>IF(C182=Summary!$D$3,'Data Sheet'!H182,"")</f>
        <v/>
      </c>
      <c r="K182" s="28">
        <f>IF(D182&lt;Summary!$H$3,1,"Outside")</f>
        <v>1</v>
      </c>
    </row>
    <row r="183" spans="1:11" x14ac:dyDescent="0.25">
      <c r="A183" s="29" t="s">
        <v>372</v>
      </c>
      <c r="B183" s="16" t="s">
        <v>373</v>
      </c>
      <c r="C183" s="16" t="s">
        <v>50</v>
      </c>
      <c r="D183" s="17">
        <v>0.04</v>
      </c>
      <c r="E183" s="18">
        <v>224</v>
      </c>
      <c r="F183" s="18" t="s">
        <v>14</v>
      </c>
      <c r="G183" s="16">
        <v>14</v>
      </c>
      <c r="H183" s="19">
        <f t="shared" si="2"/>
        <v>15.040000000000001</v>
      </c>
      <c r="I183" s="16">
        <f>IF(C183=Summary!$B$3,1,"")</f>
        <v>1</v>
      </c>
      <c r="J183" s="16">
        <f>IF(C183=Summary!$D$3,'Data Sheet'!H183,"")</f>
        <v>15.040000000000001</v>
      </c>
      <c r="K183" s="28">
        <f>IF(D183&lt;Summary!$H$3,1,"Outside")</f>
        <v>1</v>
      </c>
    </row>
    <row r="184" spans="1:11" x14ac:dyDescent="0.25">
      <c r="A184" s="29" t="s">
        <v>374</v>
      </c>
      <c r="B184" s="16" t="s">
        <v>375</v>
      </c>
      <c r="C184" s="16" t="s">
        <v>34</v>
      </c>
      <c r="D184" s="17">
        <v>7.0000000000000007E-2</v>
      </c>
      <c r="E184" s="18">
        <v>221</v>
      </c>
      <c r="F184" s="18" t="s">
        <v>14</v>
      </c>
      <c r="G184" s="16">
        <v>28</v>
      </c>
      <c r="H184" s="19">
        <f t="shared" si="2"/>
        <v>26.320000000000004</v>
      </c>
      <c r="I184" s="16" t="str">
        <f>IF(C184=Summary!$B$3,1,"")</f>
        <v/>
      </c>
      <c r="J184" s="16" t="str">
        <f>IF(C184=Summary!$D$3,'Data Sheet'!H184,"")</f>
        <v/>
      </c>
      <c r="K184" s="28">
        <f>IF(D184&lt;Summary!$H$3,1,"Outside")</f>
        <v>1</v>
      </c>
    </row>
    <row r="185" spans="1:11" x14ac:dyDescent="0.25">
      <c r="A185" s="29" t="s">
        <v>376</v>
      </c>
      <c r="B185" s="16" t="s">
        <v>373</v>
      </c>
      <c r="C185" s="16" t="s">
        <v>50</v>
      </c>
      <c r="D185" s="17">
        <v>2.99</v>
      </c>
      <c r="E185" s="18">
        <v>67</v>
      </c>
      <c r="F185" s="18" t="s">
        <v>10</v>
      </c>
      <c r="G185" s="16">
        <v>28</v>
      </c>
      <c r="H185" s="19">
        <f t="shared" si="2"/>
        <v>1124.24</v>
      </c>
      <c r="I185" s="16">
        <f>IF(C185=Summary!$B$3,1,"")</f>
        <v>1</v>
      </c>
      <c r="J185" s="16">
        <f>IF(C185=Summary!$D$3,'Data Sheet'!H185,"")</f>
        <v>1124.24</v>
      </c>
      <c r="K185" s="28">
        <f>IF(D185&lt;Summary!$H$3,1,"Outside")</f>
        <v>1</v>
      </c>
    </row>
    <row r="186" spans="1:11" x14ac:dyDescent="0.25">
      <c r="A186" s="29" t="s">
        <v>377</v>
      </c>
      <c r="B186" s="16" t="s">
        <v>378</v>
      </c>
      <c r="C186" s="16" t="s">
        <v>50</v>
      </c>
      <c r="D186" s="17">
        <v>0.06</v>
      </c>
      <c r="E186" s="18">
        <v>61</v>
      </c>
      <c r="F186" s="18" t="s">
        <v>14</v>
      </c>
      <c r="G186" s="16">
        <v>14</v>
      </c>
      <c r="H186" s="19">
        <f t="shared" si="2"/>
        <v>22.56</v>
      </c>
      <c r="I186" s="16">
        <f>IF(C186=Summary!$B$3,1,"")</f>
        <v>1</v>
      </c>
      <c r="J186" s="16">
        <f>IF(C186=Summary!$D$3,'Data Sheet'!H186,"")</f>
        <v>22.56</v>
      </c>
      <c r="K186" s="28">
        <f>IF(D186&lt;Summary!$H$3,1,"Outside")</f>
        <v>1</v>
      </c>
    </row>
    <row r="187" spans="1:11" x14ac:dyDescent="0.25">
      <c r="A187" s="29" t="s">
        <v>379</v>
      </c>
      <c r="B187" s="16" t="s">
        <v>380</v>
      </c>
      <c r="C187" s="16" t="s">
        <v>50</v>
      </c>
      <c r="D187" s="17">
        <v>212.05</v>
      </c>
      <c r="E187" s="18">
        <v>39</v>
      </c>
      <c r="F187" s="18" t="s">
        <v>14</v>
      </c>
      <c r="G187" s="16">
        <v>21</v>
      </c>
      <c r="H187" s="19">
        <f t="shared" si="2"/>
        <v>79730.8</v>
      </c>
      <c r="I187" s="16">
        <f>IF(C187=Summary!$B$3,1,"")</f>
        <v>1</v>
      </c>
      <c r="J187" s="16">
        <f>IF(C187=Summary!$D$3,'Data Sheet'!H187,"")</f>
        <v>79730.8</v>
      </c>
      <c r="K187" s="28" t="str">
        <f>IF(D187&lt;Summary!$H$3,1,"Outside")</f>
        <v>Outside</v>
      </c>
    </row>
    <row r="188" spans="1:11" x14ac:dyDescent="0.25">
      <c r="A188" s="29" t="s">
        <v>381</v>
      </c>
      <c r="B188" s="16" t="s">
        <v>382</v>
      </c>
      <c r="C188" s="16" t="s">
        <v>34</v>
      </c>
      <c r="D188" s="17">
        <v>65.599999999999994</v>
      </c>
      <c r="E188" s="18">
        <v>76</v>
      </c>
      <c r="F188" s="18" t="s">
        <v>488</v>
      </c>
      <c r="G188" s="16">
        <v>28</v>
      </c>
      <c r="H188" s="19">
        <f t="shared" si="2"/>
        <v>24665.599999999999</v>
      </c>
      <c r="I188" s="16" t="str">
        <f>IF(C188=Summary!$B$3,1,"")</f>
        <v/>
      </c>
      <c r="J188" s="16" t="str">
        <f>IF(C188=Summary!$D$3,'Data Sheet'!H188,"")</f>
        <v/>
      </c>
      <c r="K188" s="28" t="str">
        <f>IF(D188&lt;Summary!$H$3,1,"Outside")</f>
        <v>Outside</v>
      </c>
    </row>
    <row r="189" spans="1:11" x14ac:dyDescent="0.25">
      <c r="A189" s="29" t="s">
        <v>383</v>
      </c>
      <c r="B189" s="16" t="s">
        <v>384</v>
      </c>
      <c r="C189" s="16" t="s">
        <v>9</v>
      </c>
      <c r="D189" s="17">
        <v>0</v>
      </c>
      <c r="E189" s="18">
        <v>22</v>
      </c>
      <c r="F189" s="18" t="s">
        <v>14</v>
      </c>
      <c r="G189" s="16">
        <v>21</v>
      </c>
      <c r="H189" s="19">
        <f t="shared" si="2"/>
        <v>0</v>
      </c>
      <c r="I189" s="16" t="str">
        <f>IF(C189=Summary!$B$3,1,"")</f>
        <v/>
      </c>
      <c r="J189" s="16" t="str">
        <f>IF(C189=Summary!$D$3,'Data Sheet'!H189,"")</f>
        <v/>
      </c>
      <c r="K189" s="28">
        <f>IF(D189&lt;Summary!$H$3,1,"Outside")</f>
        <v>1</v>
      </c>
    </row>
    <row r="190" spans="1:11" x14ac:dyDescent="0.25">
      <c r="A190" s="29" t="s">
        <v>385</v>
      </c>
      <c r="B190" s="16" t="s">
        <v>386</v>
      </c>
      <c r="C190" s="16" t="s">
        <v>34</v>
      </c>
      <c r="D190" s="17">
        <v>1.48</v>
      </c>
      <c r="E190" s="18">
        <v>118</v>
      </c>
      <c r="F190" s="18" t="s">
        <v>18</v>
      </c>
      <c r="G190" s="16">
        <v>42</v>
      </c>
      <c r="H190" s="19">
        <f t="shared" si="2"/>
        <v>556.48</v>
      </c>
      <c r="I190" s="16" t="str">
        <f>IF(C190=Summary!$B$3,1,"")</f>
        <v/>
      </c>
      <c r="J190" s="16" t="str">
        <f>IF(C190=Summary!$D$3,'Data Sheet'!H190,"")</f>
        <v/>
      </c>
      <c r="K190" s="28">
        <f>IF(D190&lt;Summary!$H$3,1,"Outside")</f>
        <v>1</v>
      </c>
    </row>
    <row r="191" spans="1:11" x14ac:dyDescent="0.25">
      <c r="A191" s="29" t="s">
        <v>387</v>
      </c>
      <c r="B191" s="16" t="s">
        <v>388</v>
      </c>
      <c r="C191" s="16" t="s">
        <v>34</v>
      </c>
      <c r="D191" s="17">
        <v>0.53</v>
      </c>
      <c r="E191" s="18">
        <v>56</v>
      </c>
      <c r="F191" s="18" t="s">
        <v>18</v>
      </c>
      <c r="G191" s="16">
        <v>28</v>
      </c>
      <c r="H191" s="19">
        <f t="shared" si="2"/>
        <v>199.28</v>
      </c>
      <c r="I191" s="16" t="str">
        <f>IF(C191=Summary!$B$3,1,"")</f>
        <v/>
      </c>
      <c r="J191" s="16" t="str">
        <f>IF(C191=Summary!$D$3,'Data Sheet'!H191,"")</f>
        <v/>
      </c>
      <c r="K191" s="28">
        <f>IF(D191&lt;Summary!$H$3,1,"Outside")</f>
        <v>1</v>
      </c>
    </row>
    <row r="192" spans="1:11" x14ac:dyDescent="0.25">
      <c r="A192" s="29" t="s">
        <v>389</v>
      </c>
      <c r="B192" s="16" t="s">
        <v>390</v>
      </c>
      <c r="C192" s="16" t="s">
        <v>31</v>
      </c>
      <c r="D192" s="17">
        <v>0.06</v>
      </c>
      <c r="E192" s="18">
        <v>241</v>
      </c>
      <c r="F192" s="18" t="s">
        <v>14</v>
      </c>
      <c r="G192" s="16">
        <v>42</v>
      </c>
      <c r="H192" s="19">
        <f t="shared" si="2"/>
        <v>22.56</v>
      </c>
      <c r="I192" s="16" t="str">
        <f>IF(C192=Summary!$B$3,1,"")</f>
        <v/>
      </c>
      <c r="J192" s="16" t="str">
        <f>IF(C192=Summary!$D$3,'Data Sheet'!H192,"")</f>
        <v/>
      </c>
      <c r="K192" s="28">
        <f>IF(D192&lt;Summary!$H$3,1,"Outside")</f>
        <v>1</v>
      </c>
    </row>
    <row r="193" spans="1:11" x14ac:dyDescent="0.25">
      <c r="A193" s="29" t="s">
        <v>391</v>
      </c>
      <c r="B193" s="16" t="s">
        <v>392</v>
      </c>
      <c r="C193" s="16" t="s">
        <v>17</v>
      </c>
      <c r="D193" s="16">
        <v>0.39</v>
      </c>
      <c r="E193" s="18">
        <v>32</v>
      </c>
      <c r="F193" s="18" t="s">
        <v>18</v>
      </c>
      <c r="G193" s="16">
        <v>28</v>
      </c>
      <c r="H193" s="19">
        <f t="shared" si="2"/>
        <v>146.64000000000001</v>
      </c>
      <c r="I193" s="16" t="str">
        <f>IF(C193=Summary!$B$3,1,"")</f>
        <v/>
      </c>
      <c r="J193" s="16" t="str">
        <f>IF(C193=Summary!$D$3,'Data Sheet'!H193,"")</f>
        <v/>
      </c>
      <c r="K193" s="28">
        <f>IF(D193&lt;Summary!$H$3,1,"Outside")</f>
        <v>1</v>
      </c>
    </row>
    <row r="194" spans="1:11" x14ac:dyDescent="0.25">
      <c r="A194" s="29" t="s">
        <v>393</v>
      </c>
      <c r="B194" s="16" t="s">
        <v>394</v>
      </c>
      <c r="C194" s="16" t="s">
        <v>13</v>
      </c>
      <c r="D194" s="16">
        <v>48.26</v>
      </c>
      <c r="E194" s="18">
        <v>44</v>
      </c>
      <c r="F194" s="18" t="s">
        <v>488</v>
      </c>
      <c r="G194" s="16">
        <v>28</v>
      </c>
      <c r="H194" s="19">
        <f t="shared" si="2"/>
        <v>18145.759999999998</v>
      </c>
      <c r="I194" s="16" t="str">
        <f>IF(C194=Summary!$B$3,1,"")</f>
        <v/>
      </c>
      <c r="J194" s="16" t="str">
        <f>IF(C194=Summary!$D$3,'Data Sheet'!H194,"")</f>
        <v/>
      </c>
      <c r="K194" s="28" t="str">
        <f>IF(D194&lt;Summary!$H$3,1,"Outside")</f>
        <v>Outside</v>
      </c>
    </row>
    <row r="195" spans="1:11" x14ac:dyDescent="0.25">
      <c r="A195" s="29" t="s">
        <v>395</v>
      </c>
      <c r="B195" s="16" t="s">
        <v>396</v>
      </c>
      <c r="C195" s="16" t="s">
        <v>50</v>
      </c>
      <c r="D195" s="17">
        <v>74.319999999999993</v>
      </c>
      <c r="E195" s="18">
        <v>55</v>
      </c>
      <c r="F195" s="18" t="s">
        <v>488</v>
      </c>
      <c r="G195" s="16">
        <v>28</v>
      </c>
      <c r="H195" s="19">
        <f t="shared" si="2"/>
        <v>27944.319999999996</v>
      </c>
      <c r="I195" s="16">
        <f>IF(C195=Summary!$B$3,1,"")</f>
        <v>1</v>
      </c>
      <c r="J195" s="16">
        <f>IF(C195=Summary!$D$3,'Data Sheet'!H195,"")</f>
        <v>27944.319999999996</v>
      </c>
      <c r="K195" s="28" t="str">
        <f>IF(D195&lt;Summary!$H$3,1,"Outside")</f>
        <v>Outside</v>
      </c>
    </row>
    <row r="196" spans="1:11" x14ac:dyDescent="0.25">
      <c r="A196" s="29" t="s">
        <v>397</v>
      </c>
      <c r="B196" s="16" t="s">
        <v>28</v>
      </c>
      <c r="C196" s="16" t="s">
        <v>9</v>
      </c>
      <c r="D196" s="17">
        <v>5.03</v>
      </c>
      <c r="E196" s="18">
        <v>113</v>
      </c>
      <c r="F196" s="18" t="s">
        <v>18</v>
      </c>
      <c r="G196" s="16">
        <v>63</v>
      </c>
      <c r="H196" s="19">
        <f t="shared" si="2"/>
        <v>1891.2800000000002</v>
      </c>
      <c r="I196" s="16" t="str">
        <f>IF(C196=Summary!$B$3,1,"")</f>
        <v/>
      </c>
      <c r="J196" s="16" t="str">
        <f>IF(C196=Summary!$D$3,'Data Sheet'!H196,"")</f>
        <v/>
      </c>
      <c r="K196" s="28">
        <f>IF(D196&lt;Summary!$H$3,1,"Outside")</f>
        <v>1</v>
      </c>
    </row>
    <row r="197" spans="1:11" x14ac:dyDescent="0.25">
      <c r="A197" s="29" t="s">
        <v>398</v>
      </c>
      <c r="B197" s="16" t="s">
        <v>399</v>
      </c>
      <c r="C197" s="16" t="s">
        <v>45</v>
      </c>
      <c r="D197" s="16">
        <v>0.2</v>
      </c>
      <c r="E197" s="18">
        <v>72</v>
      </c>
      <c r="F197" s="18" t="s">
        <v>18</v>
      </c>
      <c r="G197" s="16">
        <v>56</v>
      </c>
      <c r="H197" s="19">
        <f t="shared" ref="H197:H241" si="3">D197*$B$1</f>
        <v>75.2</v>
      </c>
      <c r="I197" s="16" t="str">
        <f>IF(C197=Summary!$B$3,1,"")</f>
        <v/>
      </c>
      <c r="J197" s="16" t="str">
        <f>IF(C197=Summary!$D$3,'Data Sheet'!H197,"")</f>
        <v/>
      </c>
      <c r="K197" s="28">
        <f>IF(D197&lt;Summary!$H$3,1,"Outside")</f>
        <v>1</v>
      </c>
    </row>
    <row r="198" spans="1:11" x14ac:dyDescent="0.25">
      <c r="A198" s="29" t="s">
        <v>400</v>
      </c>
      <c r="B198" s="16" t="s">
        <v>401</v>
      </c>
      <c r="C198" s="16" t="s">
        <v>9</v>
      </c>
      <c r="D198" s="17">
        <v>1.76</v>
      </c>
      <c r="E198" s="18">
        <v>9</v>
      </c>
      <c r="F198" s="18" t="s">
        <v>10</v>
      </c>
      <c r="G198" s="16">
        <v>28</v>
      </c>
      <c r="H198" s="19">
        <f t="shared" si="3"/>
        <v>661.76</v>
      </c>
      <c r="I198" s="16" t="str">
        <f>IF(C198=Summary!$B$3,1,"")</f>
        <v/>
      </c>
      <c r="J198" s="16" t="str">
        <f>IF(C198=Summary!$D$3,'Data Sheet'!H198,"")</f>
        <v/>
      </c>
      <c r="K198" s="28">
        <f>IF(D198&lt;Summary!$H$3,1,"Outside")</f>
        <v>1</v>
      </c>
    </row>
    <row r="199" spans="1:11" x14ac:dyDescent="0.25">
      <c r="A199" s="29" t="s">
        <v>402</v>
      </c>
      <c r="B199" s="16" t="s">
        <v>403</v>
      </c>
      <c r="C199" s="16" t="s">
        <v>17</v>
      </c>
      <c r="D199" s="17">
        <v>6.78</v>
      </c>
      <c r="E199" s="18">
        <v>45</v>
      </c>
      <c r="F199" s="18" t="s">
        <v>18</v>
      </c>
      <c r="G199" s="16">
        <v>35</v>
      </c>
      <c r="H199" s="19">
        <f t="shared" si="3"/>
        <v>2549.2800000000002</v>
      </c>
      <c r="I199" s="16" t="str">
        <f>IF(C199=Summary!$B$3,1,"")</f>
        <v/>
      </c>
      <c r="J199" s="16" t="str">
        <f>IF(C199=Summary!$D$3,'Data Sheet'!H199,"")</f>
        <v/>
      </c>
      <c r="K199" s="28">
        <f>IF(D199&lt;Summary!$H$3,1,"Outside")</f>
        <v>1</v>
      </c>
    </row>
    <row r="200" spans="1:11" x14ac:dyDescent="0.25">
      <c r="A200" s="29" t="s">
        <v>404</v>
      </c>
      <c r="B200" s="16" t="s">
        <v>405</v>
      </c>
      <c r="C200" s="16" t="s">
        <v>9</v>
      </c>
      <c r="D200" s="17">
        <v>1.52</v>
      </c>
      <c r="E200" s="18">
        <v>2761</v>
      </c>
      <c r="F200" s="18" t="s">
        <v>488</v>
      </c>
      <c r="G200" s="16">
        <v>28</v>
      </c>
      <c r="H200" s="19">
        <f t="shared" si="3"/>
        <v>571.52</v>
      </c>
      <c r="I200" s="16" t="str">
        <f>IF(C200=Summary!$B$3,1,"")</f>
        <v/>
      </c>
      <c r="J200" s="16" t="str">
        <f>IF(C200=Summary!$D$3,'Data Sheet'!H200,"")</f>
        <v/>
      </c>
      <c r="K200" s="28">
        <f>IF(D200&lt;Summary!$H$3,1,"Outside")</f>
        <v>1</v>
      </c>
    </row>
    <row r="201" spans="1:11" x14ac:dyDescent="0.25">
      <c r="A201" s="29" t="s">
        <v>406</v>
      </c>
      <c r="B201" s="16" t="s">
        <v>407</v>
      </c>
      <c r="C201" s="16" t="s">
        <v>9</v>
      </c>
      <c r="D201" s="17">
        <v>0.02</v>
      </c>
      <c r="E201" s="18">
        <v>294</v>
      </c>
      <c r="F201" s="18" t="s">
        <v>14</v>
      </c>
      <c r="G201" s="16">
        <v>35</v>
      </c>
      <c r="H201" s="19">
        <f t="shared" si="3"/>
        <v>7.5200000000000005</v>
      </c>
      <c r="I201" s="16" t="str">
        <f>IF(C201=Summary!$B$3,1,"")</f>
        <v/>
      </c>
      <c r="J201" s="16" t="str">
        <f>IF(C201=Summary!$D$3,'Data Sheet'!H201,"")</f>
        <v/>
      </c>
      <c r="K201" s="28">
        <f>IF(D201&lt;Summary!$H$3,1,"Outside")</f>
        <v>1</v>
      </c>
    </row>
    <row r="202" spans="1:11" x14ac:dyDescent="0.25">
      <c r="A202" s="29" t="s">
        <v>408</v>
      </c>
      <c r="B202" s="16" t="s">
        <v>409</v>
      </c>
      <c r="C202" s="16" t="s">
        <v>31</v>
      </c>
      <c r="D202" s="17">
        <v>0.1</v>
      </c>
      <c r="E202" s="18">
        <v>515</v>
      </c>
      <c r="F202" s="18" t="s">
        <v>488</v>
      </c>
      <c r="G202" s="16">
        <v>28</v>
      </c>
      <c r="H202" s="19">
        <f t="shared" si="3"/>
        <v>37.6</v>
      </c>
      <c r="I202" s="16" t="str">
        <f>IF(C202=Summary!$B$3,1,"")</f>
        <v/>
      </c>
      <c r="J202" s="16" t="str">
        <f>IF(C202=Summary!$D$3,'Data Sheet'!H202,"")</f>
        <v/>
      </c>
      <c r="K202" s="28">
        <f>IF(D202&lt;Summary!$H$3,1,"Outside")</f>
        <v>1</v>
      </c>
    </row>
    <row r="203" spans="1:11" x14ac:dyDescent="0.25">
      <c r="A203" s="29" t="s">
        <v>410</v>
      </c>
      <c r="B203" s="16" t="s">
        <v>411</v>
      </c>
      <c r="C203" s="16" t="s">
        <v>45</v>
      </c>
      <c r="D203" s="17">
        <v>7.0000000000000007E-2</v>
      </c>
      <c r="E203" s="18">
        <v>200</v>
      </c>
      <c r="F203" s="18" t="s">
        <v>488</v>
      </c>
      <c r="G203" s="16">
        <v>28</v>
      </c>
      <c r="H203" s="19">
        <f t="shared" si="3"/>
        <v>26.320000000000004</v>
      </c>
      <c r="I203" s="16" t="str">
        <f>IF(C203=Summary!$B$3,1,"")</f>
        <v/>
      </c>
      <c r="J203" s="16" t="str">
        <f>IF(C203=Summary!$D$3,'Data Sheet'!H203,"")</f>
        <v/>
      </c>
      <c r="K203" s="28">
        <f>IF(D203&lt;Summary!$H$3,1,"Outside")</f>
        <v>1</v>
      </c>
    </row>
    <row r="204" spans="1:11" x14ac:dyDescent="0.25">
      <c r="A204" s="29" t="s">
        <v>412</v>
      </c>
      <c r="B204" s="16" t="s">
        <v>413</v>
      </c>
      <c r="C204" s="16" t="s">
        <v>45</v>
      </c>
      <c r="D204" s="17">
        <v>0.84</v>
      </c>
      <c r="E204" s="18">
        <v>51</v>
      </c>
      <c r="F204" s="18" t="s">
        <v>10</v>
      </c>
      <c r="G204" s="16">
        <v>28</v>
      </c>
      <c r="H204" s="19">
        <f t="shared" si="3"/>
        <v>315.83999999999997</v>
      </c>
      <c r="I204" s="16" t="str">
        <f>IF(C204=Summary!$B$3,1,"")</f>
        <v/>
      </c>
      <c r="J204" s="16" t="str">
        <f>IF(C204=Summary!$D$3,'Data Sheet'!H204,"")</f>
        <v/>
      </c>
      <c r="K204" s="28">
        <f>IF(D204&lt;Summary!$H$3,1,"Outside")</f>
        <v>1</v>
      </c>
    </row>
    <row r="205" spans="1:11" x14ac:dyDescent="0.25">
      <c r="A205" s="29" t="s">
        <v>414</v>
      </c>
      <c r="B205" s="16" t="s">
        <v>415</v>
      </c>
      <c r="C205" s="16" t="s">
        <v>17</v>
      </c>
      <c r="D205" s="17">
        <v>10.95</v>
      </c>
      <c r="E205" s="18">
        <v>57</v>
      </c>
      <c r="F205" s="18" t="s">
        <v>10</v>
      </c>
      <c r="G205" s="16">
        <v>42</v>
      </c>
      <c r="H205" s="19">
        <f t="shared" si="3"/>
        <v>4117.2</v>
      </c>
      <c r="I205" s="16" t="str">
        <f>IF(C205=Summary!$B$3,1,"")</f>
        <v/>
      </c>
      <c r="J205" s="16" t="str">
        <f>IF(C205=Summary!$D$3,'Data Sheet'!H205,"")</f>
        <v/>
      </c>
      <c r="K205" s="28">
        <f>IF(D205&lt;Summary!$H$3,1,"Outside")</f>
        <v>1</v>
      </c>
    </row>
    <row r="206" spans="1:11" x14ac:dyDescent="0.25">
      <c r="A206" s="29" t="s">
        <v>416</v>
      </c>
      <c r="B206" s="16" t="s">
        <v>417</v>
      </c>
      <c r="C206" s="16" t="s">
        <v>9</v>
      </c>
      <c r="D206" s="17">
        <v>0.59</v>
      </c>
      <c r="E206" s="18">
        <v>27</v>
      </c>
      <c r="F206" s="18" t="s">
        <v>10</v>
      </c>
      <c r="G206" s="16">
        <v>14</v>
      </c>
      <c r="H206" s="19">
        <f t="shared" si="3"/>
        <v>221.83999999999997</v>
      </c>
      <c r="I206" s="16" t="str">
        <f>IF(C206=Summary!$B$3,1,"")</f>
        <v/>
      </c>
      <c r="J206" s="16" t="str">
        <f>IF(C206=Summary!$D$3,'Data Sheet'!H206,"")</f>
        <v/>
      </c>
      <c r="K206" s="28">
        <f>IF(D206&lt;Summary!$H$3,1,"Outside")</f>
        <v>1</v>
      </c>
    </row>
    <row r="207" spans="1:11" x14ac:dyDescent="0.25">
      <c r="A207" s="29" t="s">
        <v>418</v>
      </c>
      <c r="B207" s="16" t="s">
        <v>419</v>
      </c>
      <c r="C207" s="16" t="s">
        <v>45</v>
      </c>
      <c r="D207" s="17">
        <v>8.7100000000000009</v>
      </c>
      <c r="E207" s="18">
        <v>45</v>
      </c>
      <c r="F207" s="18" t="s">
        <v>14</v>
      </c>
      <c r="G207" s="16">
        <v>28</v>
      </c>
      <c r="H207" s="19">
        <f t="shared" si="3"/>
        <v>3274.9600000000005</v>
      </c>
      <c r="I207" s="16" t="str">
        <f>IF(C207=Summary!$B$3,1,"")</f>
        <v/>
      </c>
      <c r="J207" s="16" t="str">
        <f>IF(C207=Summary!$D$3,'Data Sheet'!H207,"")</f>
        <v/>
      </c>
      <c r="K207" s="28">
        <f>IF(D207&lt;Summary!$H$3,1,"Outside")</f>
        <v>1</v>
      </c>
    </row>
    <row r="208" spans="1:11" x14ac:dyDescent="0.25">
      <c r="A208" s="29" t="s">
        <v>420</v>
      </c>
      <c r="B208" s="16" t="s">
        <v>421</v>
      </c>
      <c r="C208" s="16" t="s">
        <v>50</v>
      </c>
      <c r="D208" s="17">
        <v>26.69</v>
      </c>
      <c r="E208" s="18">
        <v>34</v>
      </c>
      <c r="F208" s="18" t="s">
        <v>10</v>
      </c>
      <c r="G208" s="16">
        <v>28</v>
      </c>
      <c r="H208" s="19">
        <f t="shared" si="3"/>
        <v>10035.44</v>
      </c>
      <c r="I208" s="16">
        <f>IF(C208=Summary!$B$3,1,"")</f>
        <v>1</v>
      </c>
      <c r="J208" s="16">
        <f>IF(C208=Summary!$D$3,'Data Sheet'!H208,"")</f>
        <v>10035.44</v>
      </c>
      <c r="K208" s="28" t="str">
        <f>IF(D208&lt;Summary!$H$3,1,"Outside")</f>
        <v>Outside</v>
      </c>
    </row>
    <row r="209" spans="1:11" x14ac:dyDescent="0.25">
      <c r="A209" s="29" t="s">
        <v>422</v>
      </c>
      <c r="B209" s="16" t="s">
        <v>423</v>
      </c>
      <c r="C209" s="16" t="s">
        <v>9</v>
      </c>
      <c r="D209" s="17">
        <v>0.11</v>
      </c>
      <c r="E209" s="18">
        <v>124</v>
      </c>
      <c r="F209" s="18" t="s">
        <v>10</v>
      </c>
      <c r="G209" s="16">
        <v>42</v>
      </c>
      <c r="H209" s="19">
        <f t="shared" si="3"/>
        <v>41.36</v>
      </c>
      <c r="I209" s="16" t="str">
        <f>IF(C209=Summary!$B$3,1,"")</f>
        <v/>
      </c>
      <c r="J209" s="16" t="str">
        <f>IF(C209=Summary!$D$3,'Data Sheet'!H209,"")</f>
        <v/>
      </c>
      <c r="K209" s="28">
        <f>IF(D209&lt;Summary!$H$3,1,"Outside")</f>
        <v>1</v>
      </c>
    </row>
    <row r="210" spans="1:11" x14ac:dyDescent="0.25">
      <c r="A210" s="29" t="s">
        <v>424</v>
      </c>
      <c r="B210" s="16" t="s">
        <v>425</v>
      </c>
      <c r="C210" s="16" t="s">
        <v>17</v>
      </c>
      <c r="D210" s="17">
        <v>3.36</v>
      </c>
      <c r="E210" s="18">
        <v>43</v>
      </c>
      <c r="F210" s="18" t="s">
        <v>14</v>
      </c>
      <c r="G210" s="16">
        <v>28</v>
      </c>
      <c r="H210" s="19">
        <f t="shared" si="3"/>
        <v>1263.3599999999999</v>
      </c>
      <c r="I210" s="16" t="str">
        <f>IF(C210=Summary!$B$3,1,"")</f>
        <v/>
      </c>
      <c r="J210" s="16" t="str">
        <f>IF(C210=Summary!$D$3,'Data Sheet'!H210,"")</f>
        <v/>
      </c>
      <c r="K210" s="28">
        <f>IF(D210&lt;Summary!$H$3,1,"Outside")</f>
        <v>1</v>
      </c>
    </row>
    <row r="211" spans="1:11" x14ac:dyDescent="0.25">
      <c r="A211" s="29" t="s">
        <v>426</v>
      </c>
      <c r="B211" s="16" t="s">
        <v>427</v>
      </c>
      <c r="C211" s="16" t="s">
        <v>13</v>
      </c>
      <c r="D211" s="17">
        <v>3.72</v>
      </c>
      <c r="E211" s="18">
        <v>168</v>
      </c>
      <c r="F211" s="18" t="s">
        <v>10</v>
      </c>
      <c r="G211" s="16">
        <v>42</v>
      </c>
      <c r="H211" s="19">
        <f t="shared" si="3"/>
        <v>1398.72</v>
      </c>
      <c r="I211" s="16" t="str">
        <f>IF(C211=Summary!$B$3,1,"")</f>
        <v/>
      </c>
      <c r="J211" s="16" t="str">
        <f>IF(C211=Summary!$D$3,'Data Sheet'!H211,"")</f>
        <v/>
      </c>
      <c r="K211" s="28">
        <f>IF(D211&lt;Summary!$H$3,1,"Outside")</f>
        <v>1</v>
      </c>
    </row>
    <row r="212" spans="1:11" x14ac:dyDescent="0.25">
      <c r="A212" s="29" t="s">
        <v>428</v>
      </c>
      <c r="B212" s="16" t="s">
        <v>429</v>
      </c>
      <c r="C212" s="16" t="s">
        <v>13</v>
      </c>
      <c r="D212" s="17">
        <v>0.37</v>
      </c>
      <c r="E212" s="18">
        <v>45</v>
      </c>
      <c r="F212" s="18" t="s">
        <v>10</v>
      </c>
      <c r="G212" s="16">
        <v>28</v>
      </c>
      <c r="H212" s="19">
        <f t="shared" si="3"/>
        <v>139.12</v>
      </c>
      <c r="I212" s="16" t="str">
        <f>IF(C212=Summary!$B$3,1,"")</f>
        <v/>
      </c>
      <c r="J212" s="16" t="str">
        <f>IF(C212=Summary!$D$3,'Data Sheet'!H212,"")</f>
        <v/>
      </c>
      <c r="K212" s="28">
        <f>IF(D212&lt;Summary!$H$3,1,"Outside")</f>
        <v>1</v>
      </c>
    </row>
    <row r="213" spans="1:11" x14ac:dyDescent="0.25">
      <c r="A213" s="29" t="s">
        <v>430</v>
      </c>
      <c r="B213" s="16" t="s">
        <v>431</v>
      </c>
      <c r="C213" s="16" t="s">
        <v>45</v>
      </c>
      <c r="D213" s="17">
        <v>1.0900000000000001</v>
      </c>
      <c r="E213" s="18">
        <v>703</v>
      </c>
      <c r="F213" s="18" t="s">
        <v>488</v>
      </c>
      <c r="G213" s="16">
        <v>28</v>
      </c>
      <c r="H213" s="19">
        <f t="shared" si="3"/>
        <v>409.84000000000003</v>
      </c>
      <c r="I213" s="16" t="str">
        <f>IF(C213=Summary!$B$3,1,"")</f>
        <v/>
      </c>
      <c r="J213" s="16" t="str">
        <f>IF(C213=Summary!$D$3,'Data Sheet'!H213,"")</f>
        <v/>
      </c>
      <c r="K213" s="28">
        <f>IF(D213&lt;Summary!$H$3,1,"Outside")</f>
        <v>1</v>
      </c>
    </row>
    <row r="214" spans="1:11" x14ac:dyDescent="0.25">
      <c r="A214" s="29" t="s">
        <v>432</v>
      </c>
      <c r="B214" s="16" t="s">
        <v>433</v>
      </c>
      <c r="C214" s="16" t="s">
        <v>13</v>
      </c>
      <c r="D214" s="17">
        <v>2.31</v>
      </c>
      <c r="E214" s="18">
        <v>90</v>
      </c>
      <c r="F214" s="18" t="s">
        <v>10</v>
      </c>
      <c r="G214" s="16">
        <v>28</v>
      </c>
      <c r="H214" s="19">
        <f t="shared" si="3"/>
        <v>868.56000000000006</v>
      </c>
      <c r="I214" s="16" t="str">
        <f>IF(C214=Summary!$B$3,1,"")</f>
        <v/>
      </c>
      <c r="J214" s="16" t="str">
        <f>IF(C214=Summary!$D$3,'Data Sheet'!H214,"")</f>
        <v/>
      </c>
      <c r="K214" s="28">
        <f>IF(D214&lt;Summary!$H$3,1,"Outside")</f>
        <v>1</v>
      </c>
    </row>
    <row r="215" spans="1:11" x14ac:dyDescent="0.25">
      <c r="A215" s="29" t="s">
        <v>434</v>
      </c>
      <c r="B215" s="16" t="s">
        <v>435</v>
      </c>
      <c r="C215" s="16" t="s">
        <v>45</v>
      </c>
      <c r="D215" s="17">
        <v>0.36</v>
      </c>
      <c r="E215" s="18">
        <v>45</v>
      </c>
      <c r="F215" s="18" t="s">
        <v>10</v>
      </c>
      <c r="G215" s="16">
        <v>14</v>
      </c>
      <c r="H215" s="19">
        <f t="shared" si="3"/>
        <v>135.35999999999999</v>
      </c>
      <c r="I215" s="16" t="str">
        <f>IF(C215=Summary!$B$3,1,"")</f>
        <v/>
      </c>
      <c r="J215" s="16" t="str">
        <f>IF(C215=Summary!$D$3,'Data Sheet'!H215,"")</f>
        <v/>
      </c>
      <c r="K215" s="28">
        <f>IF(D215&lt;Summary!$H$3,1,"Outside")</f>
        <v>1</v>
      </c>
    </row>
    <row r="216" spans="1:11" x14ac:dyDescent="0.25">
      <c r="A216" s="29" t="s">
        <v>436</v>
      </c>
      <c r="B216" s="16" t="s">
        <v>437</v>
      </c>
      <c r="C216" s="16" t="s">
        <v>9</v>
      </c>
      <c r="D216" s="17">
        <v>2.81</v>
      </c>
      <c r="E216" s="18">
        <v>49</v>
      </c>
      <c r="F216" s="18" t="s">
        <v>14</v>
      </c>
      <c r="G216" s="16">
        <v>63</v>
      </c>
      <c r="H216" s="19">
        <f t="shared" si="3"/>
        <v>1056.56</v>
      </c>
      <c r="I216" s="16" t="str">
        <f>IF(C216=Summary!$B$3,1,"")</f>
        <v/>
      </c>
      <c r="J216" s="16" t="str">
        <f>IF(C216=Summary!$D$3,'Data Sheet'!H216,"")</f>
        <v/>
      </c>
      <c r="K216" s="28">
        <f>IF(D216&lt;Summary!$H$3,1,"Outside")</f>
        <v>1</v>
      </c>
    </row>
    <row r="217" spans="1:11" x14ac:dyDescent="0.25">
      <c r="A217" s="29" t="s">
        <v>438</v>
      </c>
      <c r="B217" s="16" t="s">
        <v>439</v>
      </c>
      <c r="C217" s="16" t="s">
        <v>45</v>
      </c>
      <c r="D217" s="17">
        <v>11.41</v>
      </c>
      <c r="E217" s="18">
        <v>31</v>
      </c>
      <c r="F217" s="18" t="s">
        <v>14</v>
      </c>
      <c r="G217" s="16">
        <v>28</v>
      </c>
      <c r="H217" s="19">
        <f t="shared" si="3"/>
        <v>4290.16</v>
      </c>
      <c r="I217" s="16" t="str">
        <f>IF(C217=Summary!$B$3,1,"")</f>
        <v/>
      </c>
      <c r="J217" s="16" t="str">
        <f>IF(C217=Summary!$D$3,'Data Sheet'!H217,"")</f>
        <v/>
      </c>
      <c r="K217" s="28">
        <f>IF(D217&lt;Summary!$H$3,1,"Outside")</f>
        <v>1</v>
      </c>
    </row>
    <row r="218" spans="1:11" x14ac:dyDescent="0.25">
      <c r="A218" s="29" t="s">
        <v>440</v>
      </c>
      <c r="B218" s="16" t="s">
        <v>441</v>
      </c>
      <c r="C218" s="16" t="s">
        <v>50</v>
      </c>
      <c r="D218" s="17">
        <v>7</v>
      </c>
      <c r="E218" s="18">
        <v>42</v>
      </c>
      <c r="F218" s="18" t="s">
        <v>10</v>
      </c>
      <c r="G218" s="16">
        <v>28</v>
      </c>
      <c r="H218" s="19">
        <f t="shared" si="3"/>
        <v>2632</v>
      </c>
      <c r="I218" s="16">
        <f>IF(C218=Summary!$B$3,1,"")</f>
        <v>1</v>
      </c>
      <c r="J218" s="16">
        <f>IF(C218=Summary!$D$3,'Data Sheet'!H218,"")</f>
        <v>2632</v>
      </c>
      <c r="K218" s="28">
        <f>IF(D218&lt;Summary!$H$3,1,"Outside")</f>
        <v>1</v>
      </c>
    </row>
    <row r="219" spans="1:11" x14ac:dyDescent="0.25">
      <c r="A219" s="29" t="s">
        <v>442</v>
      </c>
      <c r="B219" s="16" t="s">
        <v>443</v>
      </c>
      <c r="C219" s="16" t="s">
        <v>9</v>
      </c>
      <c r="D219" s="17">
        <v>0.2</v>
      </c>
      <c r="E219" s="18">
        <v>1825</v>
      </c>
      <c r="F219" s="18" t="s">
        <v>14</v>
      </c>
      <c r="G219" s="16">
        <v>35</v>
      </c>
      <c r="H219" s="19">
        <f t="shared" si="3"/>
        <v>75.2</v>
      </c>
      <c r="I219" s="16" t="str">
        <f>IF(C219=Summary!$B$3,1,"")</f>
        <v/>
      </c>
      <c r="J219" s="16" t="str">
        <f>IF(C219=Summary!$D$3,'Data Sheet'!H219,"")</f>
        <v/>
      </c>
      <c r="K219" s="28">
        <f>IF(D219&lt;Summary!$H$3,1,"Outside")</f>
        <v>1</v>
      </c>
    </row>
    <row r="220" spans="1:11" x14ac:dyDescent="0.25">
      <c r="A220" s="29" t="s">
        <v>444</v>
      </c>
      <c r="B220" s="16" t="s">
        <v>445</v>
      </c>
      <c r="C220" s="16" t="s">
        <v>31</v>
      </c>
      <c r="D220" s="17">
        <v>1.97</v>
      </c>
      <c r="E220" s="18">
        <v>65</v>
      </c>
      <c r="F220" s="18" t="s">
        <v>10</v>
      </c>
      <c r="G220" s="16">
        <v>42</v>
      </c>
      <c r="H220" s="19">
        <f t="shared" si="3"/>
        <v>740.72</v>
      </c>
      <c r="I220" s="16" t="str">
        <f>IF(C220=Summary!$B$3,1,"")</f>
        <v/>
      </c>
      <c r="J220" s="16" t="str">
        <f>IF(C220=Summary!$D$3,'Data Sheet'!H220,"")</f>
        <v/>
      </c>
      <c r="K220" s="28">
        <f>IF(D220&lt;Summary!$H$3,1,"Outside")</f>
        <v>1</v>
      </c>
    </row>
    <row r="221" spans="1:11" x14ac:dyDescent="0.25">
      <c r="A221" s="29" t="s">
        <v>446</v>
      </c>
      <c r="B221" s="16" t="s">
        <v>447</v>
      </c>
      <c r="C221" s="16" t="s">
        <v>50</v>
      </c>
      <c r="D221" s="17">
        <v>0.52</v>
      </c>
      <c r="E221" s="18">
        <v>104</v>
      </c>
      <c r="F221" s="18" t="s">
        <v>18</v>
      </c>
      <c r="G221" s="16">
        <v>14</v>
      </c>
      <c r="H221" s="19">
        <f t="shared" si="3"/>
        <v>195.52</v>
      </c>
      <c r="I221" s="16">
        <f>IF(C221=Summary!$B$3,1,"")</f>
        <v>1</v>
      </c>
      <c r="J221" s="16">
        <f>IF(C221=Summary!$D$3,'Data Sheet'!H221,"")</f>
        <v>195.52</v>
      </c>
      <c r="K221" s="28">
        <f>IF(D221&lt;Summary!$H$3,1,"Outside")</f>
        <v>1</v>
      </c>
    </row>
    <row r="222" spans="1:11" x14ac:dyDescent="0.25">
      <c r="A222" s="29" t="s">
        <v>448</v>
      </c>
      <c r="B222" s="16" t="s">
        <v>449</v>
      </c>
      <c r="C222" s="16" t="s">
        <v>17</v>
      </c>
      <c r="D222" s="17">
        <v>508.61</v>
      </c>
      <c r="E222" s="18">
        <v>45</v>
      </c>
      <c r="F222" s="18" t="s">
        <v>18</v>
      </c>
      <c r="G222" s="16">
        <v>63</v>
      </c>
      <c r="H222" s="19">
        <f t="shared" si="3"/>
        <v>191237.36000000002</v>
      </c>
      <c r="I222" s="16" t="str">
        <f>IF(C222=Summary!$B$3,1,"")</f>
        <v/>
      </c>
      <c r="J222" s="16" t="str">
        <f>IF(C222=Summary!$D$3,'Data Sheet'!H222,"")</f>
        <v/>
      </c>
      <c r="K222" s="28" t="str">
        <f>IF(D222&lt;Summary!$H$3,1,"Outside")</f>
        <v>Outside</v>
      </c>
    </row>
    <row r="223" spans="1:11" x14ac:dyDescent="0.25">
      <c r="A223" s="29" t="s">
        <v>450</v>
      </c>
      <c r="B223" s="16" t="s">
        <v>451</v>
      </c>
      <c r="C223" s="16" t="s">
        <v>45</v>
      </c>
      <c r="D223" s="17">
        <v>0.13</v>
      </c>
      <c r="E223" s="18">
        <v>43</v>
      </c>
      <c r="F223" s="18" t="s">
        <v>10</v>
      </c>
      <c r="G223" s="16">
        <v>28</v>
      </c>
      <c r="H223" s="19">
        <f t="shared" si="3"/>
        <v>48.88</v>
      </c>
      <c r="I223" s="16" t="str">
        <f>IF(C223=Summary!$B$3,1,"")</f>
        <v/>
      </c>
      <c r="J223" s="16" t="str">
        <f>IF(C223=Summary!$D$3,'Data Sheet'!H223,"")</f>
        <v/>
      </c>
      <c r="K223" s="28">
        <f>IF(D223&lt;Summary!$H$3,1,"Outside")</f>
        <v>1</v>
      </c>
    </row>
    <row r="224" spans="1:11" x14ac:dyDescent="0.25">
      <c r="A224" s="29" t="s">
        <v>452</v>
      </c>
      <c r="B224" s="16" t="s">
        <v>453</v>
      </c>
      <c r="C224" s="16" t="s">
        <v>17</v>
      </c>
      <c r="D224" s="17">
        <v>13.95</v>
      </c>
      <c r="E224" s="18">
        <v>52</v>
      </c>
      <c r="F224" s="18" t="s">
        <v>488</v>
      </c>
      <c r="G224" s="16">
        <v>28</v>
      </c>
      <c r="H224" s="19">
        <f t="shared" si="3"/>
        <v>5245.2</v>
      </c>
      <c r="I224" s="16" t="str">
        <f>IF(C224=Summary!$B$3,1,"")</f>
        <v/>
      </c>
      <c r="J224" s="16" t="str">
        <f>IF(C224=Summary!$D$3,'Data Sheet'!H224,"")</f>
        <v/>
      </c>
      <c r="K224" s="28">
        <f>IF(D224&lt;Summary!$H$3,1,"Outside")</f>
        <v>1</v>
      </c>
    </row>
    <row r="225" spans="1:11" x14ac:dyDescent="0.25">
      <c r="A225" s="29" t="s">
        <v>454</v>
      </c>
      <c r="B225" s="16" t="s">
        <v>455</v>
      </c>
      <c r="C225" s="16" t="s">
        <v>50</v>
      </c>
      <c r="D225" s="17">
        <v>0.44</v>
      </c>
      <c r="E225" s="18">
        <v>195</v>
      </c>
      <c r="F225" s="18" t="s">
        <v>18</v>
      </c>
      <c r="G225" s="16">
        <v>35</v>
      </c>
      <c r="H225" s="19">
        <f t="shared" si="3"/>
        <v>165.44</v>
      </c>
      <c r="I225" s="16">
        <f>IF(C225=Summary!$B$3,1,"")</f>
        <v>1</v>
      </c>
      <c r="J225" s="16">
        <f>IF(C225=Summary!$D$3,'Data Sheet'!H225,"")</f>
        <v>165.44</v>
      </c>
      <c r="K225" s="28">
        <f>IF(D225&lt;Summary!$H$3,1,"Outside")</f>
        <v>1</v>
      </c>
    </row>
    <row r="226" spans="1:11" x14ac:dyDescent="0.25">
      <c r="A226" s="29" t="s">
        <v>456</v>
      </c>
      <c r="B226" s="16" t="s">
        <v>457</v>
      </c>
      <c r="C226" s="16" t="s">
        <v>34</v>
      </c>
      <c r="D226" s="17">
        <v>0.02</v>
      </c>
      <c r="E226" s="18">
        <v>34</v>
      </c>
      <c r="F226" s="18" t="s">
        <v>18</v>
      </c>
      <c r="G226" s="16">
        <v>42</v>
      </c>
      <c r="H226" s="19">
        <f t="shared" si="3"/>
        <v>7.5200000000000005</v>
      </c>
      <c r="I226" s="16" t="str">
        <f>IF(C226=Summary!$B$3,1,"")</f>
        <v/>
      </c>
      <c r="J226" s="16" t="str">
        <f>IF(C226=Summary!$D$3,'Data Sheet'!H226,"")</f>
        <v/>
      </c>
      <c r="K226" s="28">
        <f>IF(D226&lt;Summary!$H$3,1,"Outside")</f>
        <v>1</v>
      </c>
    </row>
    <row r="227" spans="1:11" x14ac:dyDescent="0.25">
      <c r="A227" s="29" t="s">
        <v>458</v>
      </c>
      <c r="B227" s="16" t="s">
        <v>459</v>
      </c>
      <c r="C227" s="16" t="s">
        <v>45</v>
      </c>
      <c r="D227" s="17">
        <v>8.5000000000000006E-2</v>
      </c>
      <c r="E227" s="18">
        <v>4221</v>
      </c>
      <c r="F227" s="18" t="s">
        <v>14</v>
      </c>
      <c r="G227" s="16">
        <v>98</v>
      </c>
      <c r="H227" s="19">
        <f t="shared" si="3"/>
        <v>31.96</v>
      </c>
      <c r="I227" s="16" t="str">
        <f>IF(C227=Summary!$B$3,1,"")</f>
        <v/>
      </c>
      <c r="J227" s="16" t="str">
        <f>IF(C227=Summary!$D$3,'Data Sheet'!H227,"")</f>
        <v/>
      </c>
      <c r="K227" s="28">
        <f>IF(D227&lt;Summary!$H$3,1,"Outside")</f>
        <v>1</v>
      </c>
    </row>
    <row r="228" spans="1:11" x14ac:dyDescent="0.25">
      <c r="A228" s="29" t="s">
        <v>460</v>
      </c>
      <c r="B228" s="16" t="s">
        <v>461</v>
      </c>
      <c r="C228" s="16" t="s">
        <v>17</v>
      </c>
      <c r="D228" s="17">
        <v>0.04</v>
      </c>
      <c r="E228" s="18">
        <v>56</v>
      </c>
      <c r="F228" s="18" t="s">
        <v>10</v>
      </c>
      <c r="G228" s="16">
        <v>28</v>
      </c>
      <c r="H228" s="19">
        <f t="shared" si="3"/>
        <v>15.040000000000001</v>
      </c>
      <c r="I228" s="16" t="str">
        <f>IF(C228=Summary!$B$3,1,"")</f>
        <v/>
      </c>
      <c r="J228" s="16" t="str">
        <f>IF(C228=Summary!$D$3,'Data Sheet'!H228,"")</f>
        <v/>
      </c>
      <c r="K228" s="28">
        <f>IF(D228&lt;Summary!$H$3,1,"Outside")</f>
        <v>1</v>
      </c>
    </row>
    <row r="229" spans="1:11" x14ac:dyDescent="0.25">
      <c r="A229" s="29" t="s">
        <v>462</v>
      </c>
      <c r="B229" s="16" t="s">
        <v>463</v>
      </c>
      <c r="C229" s="16" t="s">
        <v>31</v>
      </c>
      <c r="D229" s="17">
        <v>4.03</v>
      </c>
      <c r="E229" s="18">
        <v>125</v>
      </c>
      <c r="F229" s="18" t="s">
        <v>14</v>
      </c>
      <c r="G229" s="16">
        <v>49</v>
      </c>
      <c r="H229" s="19">
        <f t="shared" si="3"/>
        <v>1515.2800000000002</v>
      </c>
      <c r="I229" s="16" t="str">
        <f>IF(C229=Summary!$B$3,1,"")</f>
        <v/>
      </c>
      <c r="J229" s="16" t="str">
        <f>IF(C229=Summary!$D$3,'Data Sheet'!H229,"")</f>
        <v/>
      </c>
      <c r="K229" s="28">
        <f>IF(D229&lt;Summary!$H$3,1,"Outside")</f>
        <v>1</v>
      </c>
    </row>
    <row r="230" spans="1:11" x14ac:dyDescent="0.25">
      <c r="A230" s="29" t="s">
        <v>464</v>
      </c>
      <c r="B230" s="16" t="s">
        <v>119</v>
      </c>
      <c r="C230" s="16" t="s">
        <v>34</v>
      </c>
      <c r="D230" s="17">
        <v>0.34</v>
      </c>
      <c r="E230" s="18">
        <v>232</v>
      </c>
      <c r="F230" s="18" t="s">
        <v>488</v>
      </c>
      <c r="G230" s="16">
        <v>28</v>
      </c>
      <c r="H230" s="19">
        <f t="shared" si="3"/>
        <v>127.84</v>
      </c>
      <c r="I230" s="16" t="str">
        <f>IF(C230=Summary!$B$3,1,"")</f>
        <v/>
      </c>
      <c r="J230" s="16" t="str">
        <f>IF(C230=Summary!$D$3,'Data Sheet'!H230,"")</f>
        <v/>
      </c>
      <c r="K230" s="28">
        <f>IF(D230&lt;Summary!$H$3,1,"Outside")</f>
        <v>1</v>
      </c>
    </row>
    <row r="231" spans="1:11" x14ac:dyDescent="0.25">
      <c r="A231" s="29" t="s">
        <v>465</v>
      </c>
      <c r="B231" s="16" t="s">
        <v>466</v>
      </c>
      <c r="C231" s="16" t="s">
        <v>34</v>
      </c>
      <c r="D231" s="17">
        <v>7.69</v>
      </c>
      <c r="E231" s="18">
        <v>26</v>
      </c>
      <c r="F231" s="18" t="s">
        <v>488</v>
      </c>
      <c r="G231" s="16">
        <v>28</v>
      </c>
      <c r="H231" s="19">
        <f t="shared" si="3"/>
        <v>2891.44</v>
      </c>
      <c r="I231" s="16" t="str">
        <f>IF(C231=Summary!$B$3,1,"")</f>
        <v/>
      </c>
      <c r="J231" s="16" t="str">
        <f>IF(C231=Summary!$D$3,'Data Sheet'!H231,"")</f>
        <v/>
      </c>
      <c r="K231" s="28">
        <f>IF(D231&lt;Summary!$H$3,1,"Outside")</f>
        <v>1</v>
      </c>
    </row>
    <row r="232" spans="1:11" x14ac:dyDescent="0.25">
      <c r="A232" s="29" t="s">
        <v>467</v>
      </c>
      <c r="B232" s="16" t="s">
        <v>468</v>
      </c>
      <c r="C232" s="16" t="s">
        <v>34</v>
      </c>
      <c r="D232" s="17">
        <v>7.9699999999999993E-2</v>
      </c>
      <c r="E232" s="18">
        <v>13434</v>
      </c>
      <c r="F232" s="18" t="s">
        <v>14</v>
      </c>
      <c r="G232" s="16">
        <v>126</v>
      </c>
      <c r="H232" s="19">
        <f t="shared" si="3"/>
        <v>29.967199999999998</v>
      </c>
      <c r="I232" s="16" t="str">
        <f>IF(C232=Summary!$B$3,1,"")</f>
        <v/>
      </c>
      <c r="J232" s="16" t="str">
        <f>IF(C232=Summary!$D$3,'Data Sheet'!H232,"")</f>
        <v/>
      </c>
      <c r="K232" s="28">
        <f>IF(D232&lt;Summary!$H$3,1,"Outside")</f>
        <v>1</v>
      </c>
    </row>
    <row r="233" spans="1:11" x14ac:dyDescent="0.25">
      <c r="A233" s="29" t="s">
        <v>469</v>
      </c>
      <c r="B233" s="16" t="s">
        <v>470</v>
      </c>
      <c r="C233" s="16" t="s">
        <v>34</v>
      </c>
      <c r="D233" s="16">
        <v>0.2</v>
      </c>
      <c r="E233" s="18">
        <v>20</v>
      </c>
      <c r="F233" s="18" t="s">
        <v>488</v>
      </c>
      <c r="G233" s="16">
        <v>28</v>
      </c>
      <c r="H233" s="19">
        <f t="shared" si="3"/>
        <v>75.2</v>
      </c>
      <c r="I233" s="16" t="str">
        <f>IF(C233=Summary!$B$3,1,"")</f>
        <v/>
      </c>
      <c r="J233" s="16" t="str">
        <f>IF(C233=Summary!$D$3,'Data Sheet'!H233,"")</f>
        <v/>
      </c>
      <c r="K233" s="28">
        <f>IF(D233&lt;Summary!$H$3,1,"Outside")</f>
        <v>1</v>
      </c>
    </row>
    <row r="234" spans="1:11" x14ac:dyDescent="0.25">
      <c r="A234" s="29" t="s">
        <v>471</v>
      </c>
      <c r="B234" s="16" t="s">
        <v>472</v>
      </c>
      <c r="C234" s="16" t="s">
        <v>45</v>
      </c>
      <c r="D234" s="17">
        <v>0.17</v>
      </c>
      <c r="E234" s="18">
        <v>36</v>
      </c>
      <c r="F234" s="18" t="s">
        <v>10</v>
      </c>
      <c r="G234" s="16">
        <v>14</v>
      </c>
      <c r="H234" s="19">
        <f t="shared" si="3"/>
        <v>63.92</v>
      </c>
      <c r="I234" s="16" t="str">
        <f>IF(C234=Summary!$B$3,1,"")</f>
        <v/>
      </c>
      <c r="J234" s="16" t="str">
        <f>IF(C234=Summary!$D$3,'Data Sheet'!H234,"")</f>
        <v/>
      </c>
      <c r="K234" s="28">
        <f>IF(D234&lt;Summary!$H$3,1,"Outside")</f>
        <v>1</v>
      </c>
    </row>
    <row r="235" spans="1:11" x14ac:dyDescent="0.25">
      <c r="A235" s="29" t="s">
        <v>473</v>
      </c>
      <c r="B235" s="16" t="s">
        <v>474</v>
      </c>
      <c r="C235" s="16" t="s">
        <v>34</v>
      </c>
      <c r="D235" s="17">
        <v>2.19</v>
      </c>
      <c r="E235" s="18">
        <v>45</v>
      </c>
      <c r="F235" s="18" t="s">
        <v>10</v>
      </c>
      <c r="G235" s="16">
        <v>21</v>
      </c>
      <c r="H235" s="19">
        <f t="shared" si="3"/>
        <v>823.43999999999994</v>
      </c>
      <c r="I235" s="16" t="str">
        <f>IF(C235=Summary!$B$3,1,"")</f>
        <v/>
      </c>
      <c r="J235" s="16" t="str">
        <f>IF(C235=Summary!$D$3,'Data Sheet'!H235,"")</f>
        <v/>
      </c>
      <c r="K235" s="28">
        <f>IF(D235&lt;Summary!$H$3,1,"Outside")</f>
        <v>1</v>
      </c>
    </row>
    <row r="236" spans="1:11" x14ac:dyDescent="0.25">
      <c r="A236" s="29" t="s">
        <v>475</v>
      </c>
      <c r="B236" s="16" t="s">
        <v>476</v>
      </c>
      <c r="C236" s="16" t="s">
        <v>9</v>
      </c>
      <c r="D236" s="17">
        <v>21.1</v>
      </c>
      <c r="E236" s="18">
        <v>22</v>
      </c>
      <c r="F236" s="18" t="s">
        <v>14</v>
      </c>
      <c r="G236" s="16">
        <v>21</v>
      </c>
      <c r="H236" s="19">
        <f t="shared" si="3"/>
        <v>7933.6</v>
      </c>
      <c r="I236" s="16" t="str">
        <f>IF(C236=Summary!$B$3,1,"")</f>
        <v/>
      </c>
      <c r="J236" s="16" t="str">
        <f>IF(C236=Summary!$D$3,'Data Sheet'!H236,"")</f>
        <v/>
      </c>
      <c r="K236" s="28" t="str">
        <f>IF(D236&lt;Summary!$H$3,1,"Outside")</f>
        <v>Outside</v>
      </c>
    </row>
    <row r="237" spans="1:11" x14ac:dyDescent="0.25">
      <c r="A237" s="29" t="s">
        <v>477</v>
      </c>
      <c r="B237" s="16" t="s">
        <v>478</v>
      </c>
      <c r="C237" s="16" t="s">
        <v>9</v>
      </c>
      <c r="D237" s="16">
        <v>0.02</v>
      </c>
      <c r="E237" s="18">
        <v>346</v>
      </c>
      <c r="F237" s="18" t="s">
        <v>14</v>
      </c>
      <c r="G237" s="16">
        <v>14</v>
      </c>
      <c r="H237" s="19">
        <f t="shared" si="3"/>
        <v>7.5200000000000005</v>
      </c>
      <c r="I237" s="16" t="str">
        <f>IF(C237=Summary!$B$3,1,"")</f>
        <v/>
      </c>
      <c r="J237" s="16" t="str">
        <f>IF(C237=Summary!$D$3,'Data Sheet'!H237,"")</f>
        <v/>
      </c>
      <c r="K237" s="28">
        <f>IF(D237&lt;Summary!$H$3,1,"Outside")</f>
        <v>1</v>
      </c>
    </row>
    <row r="238" spans="1:11" x14ac:dyDescent="0.25">
      <c r="A238" s="29" t="s">
        <v>479</v>
      </c>
      <c r="B238" s="16" t="s">
        <v>480</v>
      </c>
      <c r="C238" s="16" t="s">
        <v>45</v>
      </c>
      <c r="D238" s="16">
        <v>0.36</v>
      </c>
      <c r="E238" s="18">
        <v>164</v>
      </c>
      <c r="F238" s="18" t="s">
        <v>18</v>
      </c>
      <c r="G238" s="16">
        <v>14</v>
      </c>
      <c r="H238" s="19">
        <f t="shared" si="3"/>
        <v>135.35999999999999</v>
      </c>
      <c r="I238" s="16" t="str">
        <f>IF(C238=Summary!$B$3,1,"")</f>
        <v/>
      </c>
      <c r="J238" s="16" t="str">
        <f>IF(C238=Summary!$D$3,'Data Sheet'!H238,"")</f>
        <v/>
      </c>
      <c r="K238" s="28">
        <f>IF(D238&lt;Summary!$H$3,1,"Outside")</f>
        <v>1</v>
      </c>
    </row>
    <row r="239" spans="1:11" x14ac:dyDescent="0.25">
      <c r="A239" s="29" t="s">
        <v>481</v>
      </c>
      <c r="B239" s="16" t="s">
        <v>482</v>
      </c>
      <c r="C239" s="16" t="s">
        <v>34</v>
      </c>
      <c r="D239" s="17">
        <v>15.12</v>
      </c>
      <c r="E239" s="18">
        <v>50</v>
      </c>
      <c r="F239" s="18" t="s">
        <v>18</v>
      </c>
      <c r="G239" s="16">
        <v>28</v>
      </c>
      <c r="H239" s="19">
        <f t="shared" si="3"/>
        <v>5685.12</v>
      </c>
      <c r="I239" s="16" t="str">
        <f>IF(C239=Summary!$B$3,1,"")</f>
        <v/>
      </c>
      <c r="J239" s="16" t="str">
        <f>IF(C239=Summary!$D$3,'Data Sheet'!H239,"")</f>
        <v/>
      </c>
      <c r="K239" s="28">
        <f>IF(D239&lt;Summary!$H$3,1,"Outside")</f>
        <v>1</v>
      </c>
    </row>
    <row r="240" spans="1:11" x14ac:dyDescent="0.25">
      <c r="A240" s="29" t="s">
        <v>483</v>
      </c>
      <c r="B240" s="16" t="s">
        <v>484</v>
      </c>
      <c r="C240" s="16" t="s">
        <v>50</v>
      </c>
      <c r="D240" s="17">
        <v>0.56999999999999995</v>
      </c>
      <c r="E240" s="18">
        <v>40</v>
      </c>
      <c r="F240" s="18" t="s">
        <v>14</v>
      </c>
      <c r="G240" s="16">
        <v>28</v>
      </c>
      <c r="H240" s="19">
        <f t="shared" si="3"/>
        <v>214.32</v>
      </c>
      <c r="I240" s="16">
        <f>IF(C240=Summary!$B$3,1,"")</f>
        <v>1</v>
      </c>
      <c r="J240" s="16">
        <f>IF(C240=Summary!$D$3,'Data Sheet'!H240,"")</f>
        <v>214.32</v>
      </c>
      <c r="K240" s="28">
        <f>IF(D240&lt;Summary!$H$3,1,"Outside")</f>
        <v>1</v>
      </c>
    </row>
    <row r="241" spans="1:11" ht="15.75" thickBot="1" x14ac:dyDescent="0.3">
      <c r="A241" s="30" t="s">
        <v>485</v>
      </c>
      <c r="B241" s="31" t="s">
        <v>486</v>
      </c>
      <c r="C241" s="31" t="s">
        <v>17</v>
      </c>
      <c r="D241" s="32">
        <v>0.01</v>
      </c>
      <c r="E241" s="33">
        <v>54</v>
      </c>
      <c r="F241" s="33" t="s">
        <v>14</v>
      </c>
      <c r="G241" s="31">
        <v>14</v>
      </c>
      <c r="H241" s="34">
        <f t="shared" si="3"/>
        <v>3.7600000000000002</v>
      </c>
      <c r="I241" s="31" t="str">
        <f>IF(C241=Summary!$B$3,1,"")</f>
        <v/>
      </c>
      <c r="J241" s="31" t="str">
        <f>IF(C241=Summary!$D$3,'Data Sheet'!H241,"")</f>
        <v/>
      </c>
      <c r="K241" s="28">
        <f>IF(D241&lt;Summary!$H$3,1,"Outside")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Sheet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Rigby, Steven</dc:creator>
  <cp:lastModifiedBy>PAULA ALEJANDRA</cp:lastModifiedBy>
  <dcterms:created xsi:type="dcterms:W3CDTF">2018-05-09T20:32:53Z</dcterms:created>
  <dcterms:modified xsi:type="dcterms:W3CDTF">2021-02-07T02:49:16Z</dcterms:modified>
</cp:coreProperties>
</file>