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a/Desktop/tesi/benchmarks/"/>
    </mc:Choice>
  </mc:AlternateContent>
  <bookViews>
    <workbookView xWindow="0" yWindow="0" windowWidth="28800" windowHeight="18000" tabRatio="500" activeTab="2"/>
  </bookViews>
  <sheets>
    <sheet name="Compute" sheetId="1" r:id="rId1"/>
    <sheet name="Storage" sheetId="2" r:id="rId2"/>
    <sheet name="Network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4" l="1"/>
  <c r="U7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V8" i="4"/>
  <c r="U9" i="4"/>
  <c r="U8" i="4"/>
  <c r="T9" i="4"/>
  <c r="T8" i="4"/>
  <c r="S9" i="4"/>
  <c r="S8" i="4"/>
  <c r="V7" i="4"/>
  <c r="V6" i="4"/>
  <c r="T7" i="4"/>
  <c r="T6" i="4"/>
  <c r="S7" i="4"/>
  <c r="S6" i="4"/>
  <c r="V5" i="4"/>
  <c r="U5" i="4"/>
  <c r="T5" i="4"/>
  <c r="V4" i="4"/>
  <c r="U4" i="4"/>
  <c r="T4" i="4"/>
  <c r="S5" i="4"/>
  <c r="S4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K32" i="2"/>
  <c r="K28" i="2"/>
  <c r="K24" i="2"/>
  <c r="K20" i="2"/>
  <c r="K16" i="2"/>
  <c r="K12" i="2"/>
  <c r="K8" i="2"/>
  <c r="K4" i="2"/>
  <c r="D5" i="2"/>
  <c r="D4" i="2"/>
  <c r="L8" i="2"/>
  <c r="L12" i="2"/>
  <c r="L16" i="2"/>
  <c r="L20" i="2"/>
  <c r="L24" i="2"/>
  <c r="L28" i="2"/>
  <c r="L32" i="2"/>
  <c r="L4" i="2"/>
  <c r="Z11" i="1"/>
  <c r="Z12" i="1"/>
  <c r="Z13" i="1"/>
  <c r="Z14" i="1"/>
  <c r="Z15" i="1"/>
  <c r="Z10" i="1"/>
  <c r="Y15" i="1"/>
  <c r="Y14" i="1"/>
  <c r="Y13" i="1"/>
  <c r="Y12" i="1"/>
  <c r="Y11" i="1"/>
  <c r="Y10" i="1"/>
  <c r="X15" i="1"/>
  <c r="X14" i="1"/>
  <c r="X13" i="1"/>
  <c r="X12" i="1"/>
  <c r="X11" i="1"/>
  <c r="X10" i="1"/>
  <c r="Y7" i="1"/>
  <c r="X7" i="1"/>
  <c r="V7" i="1"/>
  <c r="W7" i="1"/>
  <c r="W15" i="1"/>
  <c r="W14" i="1"/>
  <c r="W13" i="1"/>
  <c r="W12" i="1"/>
  <c r="W11" i="1"/>
  <c r="W10" i="1"/>
  <c r="V15" i="1"/>
  <c r="V14" i="1"/>
  <c r="V13" i="1"/>
  <c r="V12" i="1"/>
  <c r="V11" i="1"/>
  <c r="V10" i="1"/>
  <c r="U11" i="1"/>
  <c r="U12" i="1"/>
  <c r="U13" i="1"/>
  <c r="U14" i="1"/>
  <c r="U15" i="1"/>
  <c r="U10" i="1"/>
  <c r="T15" i="1"/>
  <c r="T14" i="1"/>
  <c r="T13" i="1"/>
  <c r="T12" i="1"/>
  <c r="T11" i="1"/>
  <c r="T10" i="1"/>
  <c r="T7" i="1"/>
  <c r="S7" i="1"/>
  <c r="R7" i="1"/>
  <c r="Q7" i="1"/>
  <c r="S15" i="1"/>
  <c r="S14" i="1"/>
  <c r="S13" i="1"/>
  <c r="S12" i="1"/>
  <c r="S11" i="1"/>
  <c r="S10" i="1"/>
  <c r="R15" i="1"/>
  <c r="R14" i="1"/>
  <c r="R13" i="1"/>
  <c r="R12" i="1"/>
  <c r="R11" i="1"/>
  <c r="R10" i="1"/>
  <c r="Q15" i="1"/>
  <c r="Q14" i="1"/>
  <c r="Q13" i="1"/>
  <c r="Q12" i="1"/>
  <c r="Q11" i="1"/>
  <c r="Q10" i="1"/>
  <c r="Z5" i="1"/>
  <c r="Z6" i="1"/>
  <c r="Z7" i="1"/>
  <c r="Z8" i="1"/>
  <c r="Z9" i="1"/>
  <c r="Z4" i="1"/>
  <c r="Y9" i="1"/>
  <c r="Y8" i="1"/>
  <c r="Y6" i="1"/>
  <c r="Y5" i="1"/>
  <c r="Y4" i="1"/>
  <c r="X9" i="1"/>
  <c r="X8" i="1"/>
  <c r="X6" i="1"/>
  <c r="X5" i="1"/>
  <c r="X4" i="1"/>
  <c r="W9" i="1"/>
  <c r="W8" i="1"/>
  <c r="W6" i="1"/>
  <c r="W5" i="1"/>
  <c r="W4" i="1"/>
  <c r="V9" i="1"/>
  <c r="V8" i="1"/>
  <c r="V6" i="1"/>
  <c r="V5" i="1"/>
  <c r="V4" i="1"/>
  <c r="U5" i="1"/>
  <c r="U6" i="1"/>
  <c r="U7" i="1"/>
  <c r="U8" i="1"/>
  <c r="U9" i="1"/>
  <c r="U4" i="1"/>
  <c r="T9" i="1"/>
  <c r="T8" i="1"/>
  <c r="T6" i="1"/>
  <c r="T5" i="1"/>
  <c r="T4" i="1"/>
  <c r="S9" i="1"/>
  <c r="S8" i="1"/>
  <c r="S6" i="1"/>
  <c r="S5" i="1"/>
  <c r="S4" i="1"/>
  <c r="R9" i="1"/>
  <c r="R8" i="1"/>
  <c r="R6" i="1"/>
  <c r="R5" i="1"/>
  <c r="R4" i="1"/>
  <c r="Q9" i="1"/>
  <c r="Q8" i="1"/>
  <c r="Q6" i="1"/>
  <c r="Q5" i="1"/>
  <c r="Q4" i="1"/>
  <c r="L57" i="1"/>
  <c r="K57" i="1"/>
  <c r="L52" i="1"/>
  <c r="K52" i="1"/>
  <c r="G57" i="1"/>
  <c r="G52" i="1"/>
  <c r="L47" i="1"/>
  <c r="K47" i="1"/>
  <c r="L42" i="1"/>
  <c r="K42" i="1"/>
  <c r="G47" i="1"/>
  <c r="G42" i="1"/>
  <c r="L37" i="1"/>
  <c r="K37" i="1"/>
  <c r="L32" i="1"/>
  <c r="K32" i="1"/>
  <c r="G37" i="1"/>
  <c r="G32" i="1"/>
  <c r="L27" i="1"/>
  <c r="L22" i="1"/>
  <c r="K27" i="1"/>
  <c r="K22" i="1"/>
  <c r="G27" i="1"/>
  <c r="G22" i="1"/>
  <c r="G17" i="1"/>
  <c r="G12" i="1"/>
  <c r="L17" i="1"/>
  <c r="L12" i="1"/>
  <c r="K17" i="1"/>
  <c r="K12" i="1"/>
  <c r="L7" i="1"/>
  <c r="L2" i="1"/>
  <c r="K7" i="1"/>
  <c r="K2" i="1"/>
  <c r="G7" i="1"/>
  <c r="G2" i="1"/>
  <c r="A7" i="1"/>
</calcChain>
</file>

<file path=xl/sharedStrings.xml><?xml version="1.0" encoding="utf-8"?>
<sst xmlns="http://schemas.openxmlformats.org/spreadsheetml/2006/main" count="159" uniqueCount="64">
  <si>
    <t>Type</t>
  </si>
  <si>
    <t>Environment</t>
  </si>
  <si>
    <t>Problem size</t>
  </si>
  <si>
    <t>Time (s)</t>
  </si>
  <si>
    <t>System Under Test capacity</t>
  </si>
  <si>
    <t>Compute (Gflops)</t>
  </si>
  <si>
    <t>Used RAM (B)</t>
  </si>
  <si>
    <t>Used RAM (GB)</t>
  </si>
  <si>
    <t>% upon total</t>
  </si>
  <si>
    <t>Native</t>
  </si>
  <si>
    <t>Without contention</t>
  </si>
  <si>
    <t>With contention</t>
  </si>
  <si>
    <t>RAM (GB)</t>
  </si>
  <si>
    <t>Saturation level (%)</t>
  </si>
  <si>
    <t>RAM used in tests (GB)</t>
  </si>
  <si>
    <t>Docker on native
 OS with
hyper-threading</t>
  </si>
  <si>
    <t>KVM with
hyper-threading
activated</t>
  </si>
  <si>
    <t>KVM without
hyper-threading
activated</t>
  </si>
  <si>
    <t>Docker inside
KVM with
hyper-threading
activated</t>
  </si>
  <si>
    <t>Docker inside
KVM without
hyper-threading
activated</t>
  </si>
  <si>
    <t>Resume</t>
  </si>
  <si>
    <t>Capacity (Gflops)</t>
  </si>
  <si>
    <t>Min</t>
  </si>
  <si>
    <t>Max</t>
  </si>
  <si>
    <t>Avg</t>
  </si>
  <si>
    <t>Std. Dev.</t>
  </si>
  <si>
    <t>% upon tot</t>
  </si>
  <si>
    <t>Without
contention</t>
  </si>
  <si>
    <t>With
contention</t>
  </si>
  <si>
    <t>Docker on native OS</t>
  </si>
  <si>
    <t>KVM with hyper-threading activated</t>
  </si>
  <si>
    <t>KVM without hyper-threading activated</t>
  </si>
  <si>
    <t>Docker inside KVM with hyper-threading activated</t>
  </si>
  <si>
    <t>Docker inside KVM without hyper-threading activated</t>
  </si>
  <si>
    <t>System Under Test information</t>
  </si>
  <si>
    <t>Cache type</t>
  </si>
  <si>
    <t>Cache size (KB)</t>
  </si>
  <si>
    <t># cache per socket</t>
  </si>
  <si>
    <t>Total cache (KB)</t>
  </si>
  <si>
    <t># core</t>
  </si>
  <si>
    <t>L2 cache</t>
  </si>
  <si>
    <t>L3 cache</t>
  </si>
  <si>
    <t>Operation type</t>
  </si>
  <si>
    <t>Occupied RAM (MB)</t>
  </si>
  <si>
    <t>Rate (MB/s)</t>
  </si>
  <si>
    <t>KVM</t>
  </si>
  <si>
    <t>Docker inside KVM</t>
  </si>
  <si>
    <t>L2 overflow</t>
  </si>
  <si>
    <t>L3 overflow</t>
  </si>
  <si>
    <t>Copy</t>
  </si>
  <si>
    <t>Scale</t>
  </si>
  <si>
    <t>Add</t>
  </si>
  <si>
    <t>Triad</t>
  </si>
  <si>
    <t>Array size (# elem)</t>
  </si>
  <si>
    <t>C -&gt; S</t>
  </si>
  <si>
    <t>S -&gt; C</t>
  </si>
  <si>
    <t>Docker</t>
  </si>
  <si>
    <t>Throughbput (Mb/s)</t>
  </si>
  <si>
    <t>Jitter (𝝁s)</t>
  </si>
  <si>
    <r>
      <rPr>
        <b/>
        <sz val="12"/>
        <color theme="1"/>
        <rFont val="Calibri (Corpo)"/>
      </rPr>
      <t>Jit</t>
    </r>
    <r>
      <rPr>
        <b/>
        <sz val="12"/>
        <color theme="1"/>
        <rFont val="Calibri"/>
        <family val="2"/>
        <scheme val="minor"/>
      </rPr>
      <t>ter (𝝁s)</t>
    </r>
  </si>
  <si>
    <t>Time</t>
  </si>
  <si>
    <t>9412, 8220</t>
  </si>
  <si>
    <t>Network</t>
  </si>
  <si>
    <t>Throughput
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</si>
</sst>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0"/>
    <numFmt numFmtId="165" formatCode="0.000"/>
    <numFmt numFmtId="166" formatCode="0.0000%"/>
    <numFmt numFmtId="167" formatCode="#,##0_ ;\-#,##0\ "/>
    <numFmt numFmtId="168" formatCode="#,##0.000"/>
    <numFmt numFmtId="169" formatCode="0.000%"/>
    <numFmt numFmtId="170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 (Corpo)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168" fontId="0" fillId="0" borderId="1" xfId="0" applyNumberFormat="1" applyBorder="1" applyAlignment="1">
      <alignment horizontal="right" vertical="center"/>
    </xf>
    <xf numFmtId="168" fontId="0" fillId="0" borderId="11" xfId="0" applyNumberForma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169" fontId="0" fillId="0" borderId="12" xfId="2" applyNumberFormat="1" applyFont="1" applyBorder="1" applyAlignment="1">
      <alignment horizontal="right" vertical="center"/>
    </xf>
    <xf numFmtId="169" fontId="0" fillId="0" borderId="13" xfId="2" applyNumberFormat="1" applyFont="1" applyBorder="1" applyAlignment="1">
      <alignment horizontal="right" vertical="center"/>
    </xf>
    <xf numFmtId="170" fontId="0" fillId="0" borderId="1" xfId="0" applyNumberFormat="1" applyBorder="1" applyAlignment="1">
      <alignment horizontal="right" vertical="center"/>
    </xf>
    <xf numFmtId="170" fontId="0" fillId="0" borderId="11" xfId="0" applyNumberFormat="1" applyBorder="1" applyAlignment="1">
      <alignment horizontal="right" vertical="center"/>
    </xf>
    <xf numFmtId="0" fontId="0" fillId="0" borderId="1" xfId="0" applyBorder="1"/>
    <xf numFmtId="170" fontId="0" fillId="0" borderId="1" xfId="0" applyNumberFormat="1" applyBorder="1" applyAlignment="1">
      <alignment horizontal="right"/>
    </xf>
    <xf numFmtId="169" fontId="0" fillId="0" borderId="1" xfId="2" applyNumberFormat="1" applyFont="1" applyBorder="1" applyAlignment="1">
      <alignment horizontal="right" vertical="center"/>
    </xf>
    <xf numFmtId="169" fontId="0" fillId="0" borderId="7" xfId="2" applyNumberFormat="1" applyFont="1" applyBorder="1" applyAlignment="1">
      <alignment horizontal="right" vertical="center"/>
    </xf>
    <xf numFmtId="169" fontId="0" fillId="0" borderId="11" xfId="2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170" fontId="0" fillId="0" borderId="11" xfId="0" applyNumberFormat="1" applyBorder="1" applyAlignment="1">
      <alignment horizontal="right"/>
    </xf>
    <xf numFmtId="0" fontId="0" fillId="2" borderId="1" xfId="0" applyFill="1" applyBorder="1" applyAlignment="1">
      <alignment horizontal="center"/>
    </xf>
    <xf numFmtId="170" fontId="0" fillId="2" borderId="1" xfId="0" applyNumberFormat="1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170" fontId="0" fillId="2" borderId="7" xfId="0" applyNumberFormat="1" applyFill="1" applyBorder="1" applyAlignment="1">
      <alignment horizontal="right"/>
    </xf>
    <xf numFmtId="164" fontId="0" fillId="0" borderId="1" xfId="0" applyNumberFormat="1" applyBorder="1"/>
    <xf numFmtId="164" fontId="0" fillId="0" borderId="11" xfId="0" applyNumberFormat="1" applyBorder="1"/>
    <xf numFmtId="164" fontId="0" fillId="2" borderId="1" xfId="0" applyNumberFormat="1" applyFill="1" applyBorder="1"/>
    <xf numFmtId="164" fontId="0" fillId="2" borderId="7" xfId="0" applyNumberForma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 wrapText="1"/>
    </xf>
    <xf numFmtId="167" fontId="0" fillId="0" borderId="3" xfId="1" applyNumberFormat="1" applyFont="1" applyBorder="1" applyAlignment="1">
      <alignment horizontal="center" vertical="center" wrapText="1"/>
    </xf>
    <xf numFmtId="167" fontId="0" fillId="0" borderId="7" xfId="1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6" fontId="0" fillId="0" borderId="6" xfId="2" applyNumberFormat="1" applyFont="1" applyBorder="1" applyAlignment="1">
      <alignment horizontal="center" vertical="center"/>
    </xf>
    <xf numFmtId="166" fontId="0" fillId="0" borderId="3" xfId="2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3" fontId="0" fillId="0" borderId="11" xfId="0" applyNumberFormat="1" applyBorder="1" applyAlignment="1">
      <alignment horizontal="right" vertical="center"/>
    </xf>
    <xf numFmtId="3" fontId="0" fillId="2" borderId="7" xfId="0" applyNumberFormat="1" applyFill="1" applyBorder="1" applyAlignment="1">
      <alignment horizontal="right" vertical="center"/>
    </xf>
    <xf numFmtId="3" fontId="0" fillId="2" borderId="1" xfId="0" applyNumberFormat="1" applyFill="1" applyBorder="1" applyAlignment="1">
      <alignment horizontal="right" vertical="center"/>
    </xf>
    <xf numFmtId="0" fontId="0" fillId="0" borderId="1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0" fillId="2" borderId="7" xfId="0" applyNumberFormat="1" applyFill="1" applyBorder="1" applyAlignment="1">
      <alignment horizontal="right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Fill="1" applyBorder="1" applyAlignment="1">
      <alignment horizontal="center" vertical="center"/>
    </xf>
    <xf numFmtId="164" fontId="6" fillId="0" borderId="1" xfId="0" applyNumberFormat="1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Fill="1" applyBorder="1"/>
    <xf numFmtId="164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9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</cellXfs>
  <cellStyles count="21"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Migliaia" xfId="1" builtinId="3"/>
    <cellStyle name="Normale" xfId="0" builtinId="0"/>
    <cellStyle name="Percentual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Compute capacity</a:t>
            </a:r>
            <a:r>
              <a:rPr lang="it-IT" baseline="0"/>
              <a:t> comparison in different scenarios</a:t>
            </a:r>
            <a:endParaRPr lang="it-IT"/>
          </a:p>
        </c:rich>
      </c:tx>
      <c:layout>
        <c:manualLayout>
          <c:xMode val="edge"/>
          <c:yMode val="edge"/>
          <c:x val="0.402712571084864"/>
          <c:y val="0.0666666666666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Compute!$O$4</c:f>
              <c:strCache>
                <c:ptCount val="1"/>
                <c:pt idx="0">
                  <c:v>Without_x000d_contention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Compute!$Y$4:$Y$9</c:f>
                <c:numCache>
                  <c:formatCode>General</c:formatCode>
                  <c:ptCount val="6"/>
                  <c:pt idx="0">
                    <c:v>6.32894385362993</c:v>
                  </c:pt>
                  <c:pt idx="1">
                    <c:v>12.83056184668466</c:v>
                  </c:pt>
                  <c:pt idx="2">
                    <c:v>0.766063499717872</c:v>
                  </c:pt>
                  <c:pt idx="3">
                    <c:v>0.432067133672534</c:v>
                  </c:pt>
                  <c:pt idx="4">
                    <c:v>1.326266106028501</c:v>
                  </c:pt>
                  <c:pt idx="5">
                    <c:v>0.881790570600524</c:v>
                  </c:pt>
                </c:numCache>
              </c:numRef>
            </c:plus>
            <c:minus>
              <c:numRef>
                <c:f>Compute!$Y$4:$Y$9</c:f>
                <c:numCache>
                  <c:formatCode>General</c:formatCode>
                  <c:ptCount val="6"/>
                  <c:pt idx="0">
                    <c:v>6.32894385362993</c:v>
                  </c:pt>
                  <c:pt idx="1">
                    <c:v>12.83056184668466</c:v>
                  </c:pt>
                  <c:pt idx="2">
                    <c:v>0.766063499717872</c:v>
                  </c:pt>
                  <c:pt idx="3">
                    <c:v>0.432067133672534</c:v>
                  </c:pt>
                  <c:pt idx="4">
                    <c:v>1.326266106028501</c:v>
                  </c:pt>
                  <c:pt idx="5">
                    <c:v>0.881790570600524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Compute!$P$10:$P$15</c:f>
              <c:strCache>
                <c:ptCount val="6"/>
                <c:pt idx="0">
                  <c:v>Native</c:v>
                </c:pt>
                <c:pt idx="1">
                  <c:v>Docker on native OS</c:v>
                </c:pt>
                <c:pt idx="2">
                  <c:v>KVM with hyper-threading activated</c:v>
                </c:pt>
                <c:pt idx="3">
                  <c:v>KVM without hyper-threading activated</c:v>
                </c:pt>
                <c:pt idx="4">
                  <c:v>Docker inside KVM with hyper-threading activated</c:v>
                </c:pt>
                <c:pt idx="5">
                  <c:v>Docker inside KVM without hyper-threading activated</c:v>
                </c:pt>
              </c:strCache>
            </c:strRef>
          </c:cat>
          <c:val>
            <c:numRef>
              <c:f>Compute!$X$4:$X$9</c:f>
              <c:numCache>
                <c:formatCode>#,##0.0000</c:formatCode>
                <c:ptCount val="6"/>
                <c:pt idx="0">
                  <c:v>293.19296</c:v>
                </c:pt>
                <c:pt idx="1">
                  <c:v>285.46302</c:v>
                </c:pt>
                <c:pt idx="2">
                  <c:v>85.90228</c:v>
                </c:pt>
                <c:pt idx="3">
                  <c:v>95.0015</c:v>
                </c:pt>
                <c:pt idx="4">
                  <c:v>85.9904</c:v>
                </c:pt>
                <c:pt idx="5">
                  <c:v>93.13464</c:v>
                </c:pt>
              </c:numCache>
            </c:numRef>
          </c:val>
        </c:ser>
        <c:ser>
          <c:idx val="1"/>
          <c:order val="1"/>
          <c:tx>
            <c:strRef>
              <c:f>Compute!$O$10</c:f>
              <c:strCache>
                <c:ptCount val="1"/>
                <c:pt idx="0">
                  <c:v>With_x000d_contention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Compute!$Y$10:$Y$15</c:f>
                <c:numCache>
                  <c:formatCode>General</c:formatCode>
                  <c:ptCount val="6"/>
                  <c:pt idx="0">
                    <c:v>27.30984924982182</c:v>
                  </c:pt>
                  <c:pt idx="1">
                    <c:v>18.82777051258062</c:v>
                  </c:pt>
                  <c:pt idx="2">
                    <c:v>4.430510947780174</c:v>
                  </c:pt>
                  <c:pt idx="3">
                    <c:v>5.823929898479204</c:v>
                  </c:pt>
                  <c:pt idx="4">
                    <c:v>1.030857525364201</c:v>
                  </c:pt>
                  <c:pt idx="5">
                    <c:v>2.299542007791989</c:v>
                  </c:pt>
                </c:numCache>
              </c:numRef>
            </c:plus>
            <c:minus>
              <c:numRef>
                <c:f>Compute!$Y$10:$Y$15</c:f>
                <c:numCache>
                  <c:formatCode>General</c:formatCode>
                  <c:ptCount val="6"/>
                  <c:pt idx="0">
                    <c:v>27.30984924982182</c:v>
                  </c:pt>
                  <c:pt idx="1">
                    <c:v>18.82777051258062</c:v>
                  </c:pt>
                  <c:pt idx="2">
                    <c:v>4.430510947780174</c:v>
                  </c:pt>
                  <c:pt idx="3">
                    <c:v>5.823929898479204</c:v>
                  </c:pt>
                  <c:pt idx="4">
                    <c:v>1.030857525364201</c:v>
                  </c:pt>
                  <c:pt idx="5">
                    <c:v>2.299542007791989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Compute!$P$10:$P$15</c:f>
              <c:strCache>
                <c:ptCount val="6"/>
                <c:pt idx="0">
                  <c:v>Native</c:v>
                </c:pt>
                <c:pt idx="1">
                  <c:v>Docker on native OS</c:v>
                </c:pt>
                <c:pt idx="2">
                  <c:v>KVM with hyper-threading activated</c:v>
                </c:pt>
                <c:pt idx="3">
                  <c:v>KVM without hyper-threading activated</c:v>
                </c:pt>
                <c:pt idx="4">
                  <c:v>Docker inside KVM with hyper-threading activated</c:v>
                </c:pt>
                <c:pt idx="5">
                  <c:v>Docker inside KVM without hyper-threading activated</c:v>
                </c:pt>
              </c:strCache>
            </c:strRef>
          </c:cat>
          <c:val>
            <c:numRef>
              <c:f>Compute!$X$10:$X$15</c:f>
              <c:numCache>
                <c:formatCode>#,##0.0000</c:formatCode>
                <c:ptCount val="6"/>
                <c:pt idx="0">
                  <c:v>262.9988</c:v>
                </c:pt>
                <c:pt idx="1">
                  <c:v>262.74076</c:v>
                </c:pt>
                <c:pt idx="2">
                  <c:v>79.16876000000001</c:v>
                </c:pt>
                <c:pt idx="3">
                  <c:v>82.53536</c:v>
                </c:pt>
                <c:pt idx="4">
                  <c:v>78.29958</c:v>
                </c:pt>
                <c:pt idx="5">
                  <c:v>88.83617999999998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508288"/>
        <c:axId val="-2145504896"/>
      </c:barChart>
      <c:catAx>
        <c:axId val="-21455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5504896"/>
        <c:crosses val="autoZero"/>
        <c:auto val="1"/>
        <c:lblAlgn val="ctr"/>
        <c:lblOffset val="100"/>
        <c:noMultiLvlLbl val="0"/>
      </c:catAx>
      <c:valAx>
        <c:axId val="-21455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Compute</a:t>
                </a:r>
                <a:r>
                  <a:rPr lang="it-IT" baseline="0"/>
                  <a:t> capacity (Gflops)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55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Compute</a:t>
            </a:r>
            <a:r>
              <a:rPr lang="it-IT" baseline="0"/>
              <a:t> capacity test execution time comparison</a:t>
            </a:r>
            <a:endParaRPr lang="it-IT"/>
          </a:p>
        </c:rich>
      </c:tx>
      <c:layout>
        <c:manualLayout>
          <c:xMode val="edge"/>
          <c:yMode val="edge"/>
          <c:x val="0.179448203205703"/>
          <c:y val="0.06111111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Compute!$O$4</c:f>
              <c:strCache>
                <c:ptCount val="1"/>
                <c:pt idx="0">
                  <c:v>Without_x000d_contention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Compute!$T$4:$T$9</c:f>
                <c:numCache>
                  <c:formatCode>General</c:formatCode>
                  <c:ptCount val="6"/>
                  <c:pt idx="0">
                    <c:v>27.74674869169355</c:v>
                  </c:pt>
                  <c:pt idx="1">
                    <c:v>59.5040381070058</c:v>
                  </c:pt>
                  <c:pt idx="2">
                    <c:v>39.94121532752847</c:v>
                  </c:pt>
                  <c:pt idx="3">
                    <c:v>18.33693807155377</c:v>
                  </c:pt>
                  <c:pt idx="4">
                    <c:v>67.98870030056459</c:v>
                  </c:pt>
                  <c:pt idx="5">
                    <c:v>36.74876435147187</c:v>
                  </c:pt>
                </c:numCache>
              </c:numRef>
            </c:plus>
            <c:minus>
              <c:numRef>
                <c:f>Compute!$T$4:$T$9</c:f>
                <c:numCache>
                  <c:formatCode>General</c:formatCode>
                  <c:ptCount val="6"/>
                  <c:pt idx="0">
                    <c:v>27.74674869169355</c:v>
                  </c:pt>
                  <c:pt idx="1">
                    <c:v>59.5040381070058</c:v>
                  </c:pt>
                  <c:pt idx="2">
                    <c:v>39.94121532752847</c:v>
                  </c:pt>
                  <c:pt idx="3">
                    <c:v>18.33693807155377</c:v>
                  </c:pt>
                  <c:pt idx="4">
                    <c:v>67.98870030056459</c:v>
                  </c:pt>
                  <c:pt idx="5">
                    <c:v>36.74876435147187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Compute!$P$10:$P$15</c:f>
              <c:strCache>
                <c:ptCount val="6"/>
                <c:pt idx="0">
                  <c:v>Native</c:v>
                </c:pt>
                <c:pt idx="1">
                  <c:v>Docker on native OS</c:v>
                </c:pt>
                <c:pt idx="2">
                  <c:v>KVM with hyper-threading activated</c:v>
                </c:pt>
                <c:pt idx="3">
                  <c:v>KVM without hyper-threading activated</c:v>
                </c:pt>
                <c:pt idx="4">
                  <c:v>Docker inside KVM with hyper-threading activated</c:v>
                </c:pt>
                <c:pt idx="5">
                  <c:v>Docker inside KVM without hyper-threading activated</c:v>
                </c:pt>
              </c:strCache>
            </c:strRef>
          </c:cat>
          <c:val>
            <c:numRef>
              <c:f>Compute!$S$4:$S$9</c:f>
              <c:numCache>
                <c:formatCode>#,##0.000</c:formatCode>
                <c:ptCount val="6"/>
                <c:pt idx="0">
                  <c:v>1295.9492</c:v>
                </c:pt>
                <c:pt idx="1">
                  <c:v>1333.0976</c:v>
                </c:pt>
                <c:pt idx="2">
                  <c:v>4421.5136</c:v>
                </c:pt>
                <c:pt idx="3">
                  <c:v>3997.1376</c:v>
                </c:pt>
                <c:pt idx="4">
                  <c:v>4417.6762</c:v>
                </c:pt>
                <c:pt idx="5">
                  <c:v>4080.0022</c:v>
                </c:pt>
              </c:numCache>
            </c:numRef>
          </c:val>
        </c:ser>
        <c:ser>
          <c:idx val="1"/>
          <c:order val="1"/>
          <c:tx>
            <c:strRef>
              <c:f>Compute!$O$10</c:f>
              <c:strCache>
                <c:ptCount val="1"/>
                <c:pt idx="0">
                  <c:v>With_x000d_contention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Compute!$T$10:$T$15</c:f>
                <c:numCache>
                  <c:formatCode>General</c:formatCode>
                  <c:ptCount val="6"/>
                  <c:pt idx="0">
                    <c:v>146.1862873998789</c:v>
                  </c:pt>
                  <c:pt idx="1">
                    <c:v>100.8535363215391</c:v>
                  </c:pt>
                  <c:pt idx="2">
                    <c:v>259.3072378707542</c:v>
                  </c:pt>
                  <c:pt idx="3">
                    <c:v>356.5860323504552</c:v>
                  </c:pt>
                  <c:pt idx="4">
                    <c:v>75.44816775402846</c:v>
                  </c:pt>
                  <c:pt idx="5">
                    <c:v>161.4184182581406</c:v>
                  </c:pt>
                </c:numCache>
              </c:numRef>
            </c:plus>
            <c:minus>
              <c:numRef>
                <c:f>Compute!$T$10:$T$15</c:f>
                <c:numCache>
                  <c:formatCode>General</c:formatCode>
                  <c:ptCount val="6"/>
                  <c:pt idx="0">
                    <c:v>146.1862873998789</c:v>
                  </c:pt>
                  <c:pt idx="1">
                    <c:v>100.8535363215391</c:v>
                  </c:pt>
                  <c:pt idx="2">
                    <c:v>259.3072378707542</c:v>
                  </c:pt>
                  <c:pt idx="3">
                    <c:v>356.5860323504552</c:v>
                  </c:pt>
                  <c:pt idx="4">
                    <c:v>75.44816775402846</c:v>
                  </c:pt>
                  <c:pt idx="5">
                    <c:v>161.4184182581406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Compute!$P$10:$P$15</c:f>
              <c:strCache>
                <c:ptCount val="6"/>
                <c:pt idx="0">
                  <c:v>Native</c:v>
                </c:pt>
                <c:pt idx="1">
                  <c:v>Docker on native OS</c:v>
                </c:pt>
                <c:pt idx="2">
                  <c:v>KVM with hyper-threading activated</c:v>
                </c:pt>
                <c:pt idx="3">
                  <c:v>KVM without hyper-threading activated</c:v>
                </c:pt>
                <c:pt idx="4">
                  <c:v>Docker inside KVM with hyper-threading activated</c:v>
                </c:pt>
                <c:pt idx="5">
                  <c:v>Docker inside KVM without hyper-threading activated</c:v>
                </c:pt>
              </c:strCache>
            </c:strRef>
          </c:cat>
          <c:val>
            <c:numRef>
              <c:f>Compute!$S$10:$S$15</c:f>
              <c:numCache>
                <c:formatCode>#,##0.000</c:formatCode>
                <c:ptCount val="6"/>
                <c:pt idx="0">
                  <c:v>1459.1268</c:v>
                </c:pt>
                <c:pt idx="1">
                  <c:v>1452.6942</c:v>
                </c:pt>
                <c:pt idx="2">
                  <c:v>4770.3228</c:v>
                </c:pt>
                <c:pt idx="3">
                  <c:v>4773.7954</c:v>
                </c:pt>
                <c:pt idx="4">
                  <c:v>4870.7004</c:v>
                </c:pt>
                <c:pt idx="5">
                  <c:v>4396.5718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244944"/>
        <c:axId val="-2147248352"/>
      </c:barChart>
      <c:catAx>
        <c:axId val="-21472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248352"/>
        <c:crosses val="autoZero"/>
        <c:auto val="1"/>
        <c:lblAlgn val="ctr"/>
        <c:lblOffset val="100"/>
        <c:noMultiLvlLbl val="0"/>
      </c:catAx>
      <c:valAx>
        <c:axId val="-21472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2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L2</a:t>
            </a:r>
            <a:r>
              <a:rPr lang="it-IT" baseline="0"/>
              <a:t> cache overflow benchmarks</a:t>
            </a:r>
            <a:endParaRPr lang="it-IT"/>
          </a:p>
        </c:rich>
      </c:tx>
      <c:layout>
        <c:manualLayout>
          <c:xMode val="edge"/>
          <c:yMode val="edge"/>
          <c:x val="0.436670904418198"/>
          <c:y val="0.06111111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Storage!$H$4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Storage!$M$4:$M$7</c:f>
              <c:numCache>
                <c:formatCode>#,##0.0000</c:formatCode>
                <c:ptCount val="4"/>
                <c:pt idx="0">
                  <c:v>25290.8915</c:v>
                </c:pt>
                <c:pt idx="1">
                  <c:v>21804.5532</c:v>
                </c:pt>
                <c:pt idx="2">
                  <c:v>23243.8253</c:v>
                </c:pt>
                <c:pt idx="3">
                  <c:v>23930.1989</c:v>
                </c:pt>
              </c:numCache>
            </c:numRef>
          </c:val>
        </c:ser>
        <c:ser>
          <c:idx val="1"/>
          <c:order val="1"/>
          <c:tx>
            <c:strRef>
              <c:f>Storage!$H$12</c:f>
              <c:strCache>
                <c:ptCount val="1"/>
                <c:pt idx="0">
                  <c:v>Docker on native OS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Storage!$M$12:$M$15</c:f>
              <c:numCache>
                <c:formatCode>#,##0.0000</c:formatCode>
                <c:ptCount val="4"/>
                <c:pt idx="0">
                  <c:v>17957.7955</c:v>
                </c:pt>
                <c:pt idx="1">
                  <c:v>18157.0402</c:v>
                </c:pt>
                <c:pt idx="2">
                  <c:v>18965.3995</c:v>
                </c:pt>
                <c:pt idx="3">
                  <c:v>19480.1359</c:v>
                </c:pt>
              </c:numCache>
            </c:numRef>
          </c:val>
        </c:ser>
        <c:ser>
          <c:idx val="2"/>
          <c:order val="2"/>
          <c:tx>
            <c:strRef>
              <c:f>Storage!$H$20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Storage!$M$20:$M$23</c:f>
              <c:numCache>
                <c:formatCode>#,##0.0000</c:formatCode>
                <c:ptCount val="4"/>
                <c:pt idx="0">
                  <c:v>16728.0764</c:v>
                </c:pt>
                <c:pt idx="1">
                  <c:v>14775.9771</c:v>
                </c:pt>
                <c:pt idx="2">
                  <c:v>15341.6046</c:v>
                </c:pt>
                <c:pt idx="3">
                  <c:v>18268.3036</c:v>
                </c:pt>
              </c:numCache>
            </c:numRef>
          </c:val>
        </c:ser>
        <c:ser>
          <c:idx val="3"/>
          <c:order val="3"/>
          <c:tx>
            <c:strRef>
              <c:f>Storage!$H$28</c:f>
              <c:strCache>
                <c:ptCount val="1"/>
                <c:pt idx="0">
                  <c:v>Docker inside KVM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Storage!$M$28:$M$31</c:f>
              <c:numCache>
                <c:formatCode>#,##0.0000</c:formatCode>
                <c:ptCount val="4"/>
                <c:pt idx="0">
                  <c:v>17025.0394</c:v>
                </c:pt>
                <c:pt idx="1">
                  <c:v>16022.2554</c:v>
                </c:pt>
                <c:pt idx="2">
                  <c:v>21185.5672</c:v>
                </c:pt>
                <c:pt idx="3">
                  <c:v>20452.8098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315760"/>
        <c:axId val="-2147319280"/>
      </c:barChart>
      <c:catAx>
        <c:axId val="-21473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319280"/>
        <c:crosses val="autoZero"/>
        <c:auto val="1"/>
        <c:lblAlgn val="ctr"/>
        <c:lblOffset val="100"/>
        <c:noMultiLvlLbl val="0"/>
      </c:catAx>
      <c:valAx>
        <c:axId val="-21473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RAM</a:t>
                </a:r>
                <a:r>
                  <a:rPr lang="it-IT" baseline="0"/>
                  <a:t> updates (MB/s)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3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L3</a:t>
            </a:r>
            <a:r>
              <a:rPr lang="it-IT" baseline="0"/>
              <a:t> cache overflow benchmarks</a:t>
            </a:r>
            <a:endParaRPr lang="it-IT"/>
          </a:p>
        </c:rich>
      </c:tx>
      <c:layout>
        <c:manualLayout>
          <c:xMode val="edge"/>
          <c:yMode val="edge"/>
          <c:x val="0.436670904418198"/>
          <c:y val="0.06111111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Storage!$H$4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Storage!$M$8:$M$11</c:f>
              <c:numCache>
                <c:formatCode>#,##0.0000</c:formatCode>
                <c:ptCount val="4"/>
                <c:pt idx="0">
                  <c:v>34888.0418</c:v>
                </c:pt>
                <c:pt idx="1">
                  <c:v>35002.6863</c:v>
                </c:pt>
                <c:pt idx="2">
                  <c:v>39904.2086</c:v>
                </c:pt>
                <c:pt idx="3">
                  <c:v>39946.1155</c:v>
                </c:pt>
              </c:numCache>
            </c:numRef>
          </c:val>
        </c:ser>
        <c:ser>
          <c:idx val="1"/>
          <c:order val="1"/>
          <c:tx>
            <c:strRef>
              <c:f>Storage!$H$12</c:f>
              <c:strCache>
                <c:ptCount val="1"/>
                <c:pt idx="0">
                  <c:v>Docker on native OS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Storage!$M$16:$M$19</c:f>
              <c:numCache>
                <c:formatCode>#,##0.0000</c:formatCode>
                <c:ptCount val="4"/>
                <c:pt idx="0">
                  <c:v>34942.0707</c:v>
                </c:pt>
                <c:pt idx="1">
                  <c:v>34577.0054</c:v>
                </c:pt>
                <c:pt idx="2">
                  <c:v>39856.8392</c:v>
                </c:pt>
                <c:pt idx="3">
                  <c:v>39917.6961</c:v>
                </c:pt>
              </c:numCache>
            </c:numRef>
          </c:val>
        </c:ser>
        <c:ser>
          <c:idx val="2"/>
          <c:order val="2"/>
          <c:tx>
            <c:strRef>
              <c:f>Storage!$H$20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Storage!$M$24:$M$27</c:f>
              <c:numCache>
                <c:formatCode>#,##0.0000</c:formatCode>
                <c:ptCount val="4"/>
                <c:pt idx="0">
                  <c:v>20262.2067</c:v>
                </c:pt>
                <c:pt idx="1">
                  <c:v>19309.9576</c:v>
                </c:pt>
                <c:pt idx="2">
                  <c:v>22034.4449</c:v>
                </c:pt>
                <c:pt idx="3">
                  <c:v>22993.1281</c:v>
                </c:pt>
              </c:numCache>
            </c:numRef>
          </c:val>
        </c:ser>
        <c:ser>
          <c:idx val="3"/>
          <c:order val="3"/>
          <c:tx>
            <c:strRef>
              <c:f>Storage!$H$28</c:f>
              <c:strCache>
                <c:ptCount val="1"/>
                <c:pt idx="0">
                  <c:v>Docker inside KVM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Storage!$M$32:$M$35</c:f>
              <c:numCache>
                <c:formatCode>#,##0.0000</c:formatCode>
                <c:ptCount val="4"/>
                <c:pt idx="0">
                  <c:v>17133.2818</c:v>
                </c:pt>
                <c:pt idx="1">
                  <c:v>20331.0</c:v>
                </c:pt>
                <c:pt idx="2">
                  <c:v>23684.9061</c:v>
                </c:pt>
                <c:pt idx="3">
                  <c:v>20177.8757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370848"/>
        <c:axId val="-2147374368"/>
      </c:barChart>
      <c:catAx>
        <c:axId val="-21473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374368"/>
        <c:crosses val="autoZero"/>
        <c:auto val="1"/>
        <c:lblAlgn val="ctr"/>
        <c:lblOffset val="100"/>
        <c:noMultiLvlLbl val="0"/>
      </c:catAx>
      <c:valAx>
        <c:axId val="-21473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RAM</a:t>
                </a:r>
                <a:r>
                  <a:rPr lang="it-IT" baseline="0"/>
                  <a:t> updates (MB/s)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3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L2</a:t>
            </a:r>
            <a:r>
              <a:rPr lang="it-IT" baseline="0"/>
              <a:t> cache overflow average time</a:t>
            </a:r>
            <a:endParaRPr lang="it-IT"/>
          </a:p>
        </c:rich>
      </c:tx>
      <c:layout>
        <c:manualLayout>
          <c:xMode val="edge"/>
          <c:yMode val="edge"/>
          <c:x val="0.245698682195975"/>
          <c:y val="0.06111111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Storage!$H$4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Storage!$P$4:$P$7</c:f>
              <c:numCache>
                <c:formatCode>#,##0.0000</c:formatCode>
                <c:ptCount val="4"/>
                <c:pt idx="0">
                  <c:v>0.0128</c:v>
                </c:pt>
                <c:pt idx="1">
                  <c:v>0.0144</c:v>
                </c:pt>
                <c:pt idx="2">
                  <c:v>0.0191</c:v>
                </c:pt>
                <c:pt idx="3">
                  <c:v>0.0185</c:v>
                </c:pt>
              </c:numCache>
            </c:numRef>
          </c:val>
        </c:ser>
        <c:ser>
          <c:idx val="1"/>
          <c:order val="1"/>
          <c:tx>
            <c:strRef>
              <c:f>Storage!$H$12</c:f>
              <c:strCache>
                <c:ptCount val="1"/>
                <c:pt idx="0">
                  <c:v>Docker on native OS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Storage!$P$12:$P$15</c:f>
              <c:numCache>
                <c:formatCode>#,##0.0000</c:formatCode>
                <c:ptCount val="4"/>
                <c:pt idx="0">
                  <c:v>0.0176</c:v>
                </c:pt>
                <c:pt idx="1">
                  <c:v>0.0183</c:v>
                </c:pt>
                <c:pt idx="2">
                  <c:v>0.0239</c:v>
                </c:pt>
                <c:pt idx="3">
                  <c:v>0.0241</c:v>
                </c:pt>
              </c:numCache>
            </c:numRef>
          </c:val>
        </c:ser>
        <c:ser>
          <c:idx val="2"/>
          <c:order val="2"/>
          <c:tx>
            <c:strRef>
              <c:f>Storage!$H$20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Storage!$P$20:$P$23</c:f>
              <c:numCache>
                <c:formatCode>#,##0.0000</c:formatCode>
                <c:ptCount val="4"/>
                <c:pt idx="0">
                  <c:v>0.0203</c:v>
                </c:pt>
                <c:pt idx="1">
                  <c:v>0.0199</c:v>
                </c:pt>
                <c:pt idx="2">
                  <c:v>0.0282</c:v>
                </c:pt>
                <c:pt idx="3">
                  <c:v>0.027</c:v>
                </c:pt>
              </c:numCache>
            </c:numRef>
          </c:val>
        </c:ser>
        <c:ser>
          <c:idx val="3"/>
          <c:order val="3"/>
          <c:tx>
            <c:strRef>
              <c:f>Storage!$H$28</c:f>
              <c:strCache>
                <c:ptCount val="1"/>
                <c:pt idx="0">
                  <c:v>Docker inside KVM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Storage!$P$28:$P$31</c:f>
              <c:numCache>
                <c:formatCode>#,##0.0000</c:formatCode>
                <c:ptCount val="4"/>
                <c:pt idx="0">
                  <c:v>0.0192</c:v>
                </c:pt>
                <c:pt idx="1">
                  <c:v>0.0205</c:v>
                </c:pt>
                <c:pt idx="2">
                  <c:v>0.0251</c:v>
                </c:pt>
                <c:pt idx="3">
                  <c:v>0.0243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425648"/>
        <c:axId val="-2147429168"/>
      </c:barChart>
      <c:catAx>
        <c:axId val="-21474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429168"/>
        <c:crosses val="autoZero"/>
        <c:auto val="1"/>
        <c:lblAlgn val="ctr"/>
        <c:lblOffset val="100"/>
        <c:noMultiLvlLbl val="0"/>
      </c:catAx>
      <c:valAx>
        <c:axId val="-21474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Execution time (s)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4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L3</a:t>
            </a:r>
            <a:r>
              <a:rPr lang="it-IT" baseline="0"/>
              <a:t> cache overflow average time</a:t>
            </a:r>
            <a:endParaRPr lang="it-IT"/>
          </a:p>
        </c:rich>
      </c:tx>
      <c:layout>
        <c:manualLayout>
          <c:xMode val="edge"/>
          <c:yMode val="edge"/>
          <c:x val="0.245698682195975"/>
          <c:y val="0.06111111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Storage!$H$4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Storage!$P$8:$P$11</c:f>
              <c:numCache>
                <c:formatCode>#,##0.0000</c:formatCode>
                <c:ptCount val="4"/>
                <c:pt idx="0">
                  <c:v>0.0779</c:v>
                </c:pt>
                <c:pt idx="1">
                  <c:v>0.0783</c:v>
                </c:pt>
                <c:pt idx="2">
                  <c:v>0.1013</c:v>
                </c:pt>
                <c:pt idx="3">
                  <c:v>0.1026</c:v>
                </c:pt>
              </c:numCache>
            </c:numRef>
          </c:val>
        </c:ser>
        <c:ser>
          <c:idx val="1"/>
          <c:order val="1"/>
          <c:tx>
            <c:strRef>
              <c:f>Storage!$H$12</c:f>
              <c:strCache>
                <c:ptCount val="1"/>
                <c:pt idx="0">
                  <c:v>Docker on native OS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Storage!$P$16:$P$19</c:f>
              <c:numCache>
                <c:formatCode>#,##0.0000</c:formatCode>
                <c:ptCount val="4"/>
                <c:pt idx="0">
                  <c:v>0.0807</c:v>
                </c:pt>
                <c:pt idx="1">
                  <c:v>0.0847</c:v>
                </c:pt>
                <c:pt idx="2">
                  <c:v>0.1084</c:v>
                </c:pt>
                <c:pt idx="3">
                  <c:v>0.1183</c:v>
                </c:pt>
              </c:numCache>
            </c:numRef>
          </c:val>
        </c:ser>
        <c:ser>
          <c:idx val="2"/>
          <c:order val="2"/>
          <c:tx>
            <c:strRef>
              <c:f>Storage!$H$20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Storage!$P$24:$P$27</c:f>
              <c:numCache>
                <c:formatCode>#,##0.0000</c:formatCode>
                <c:ptCount val="4"/>
                <c:pt idx="0">
                  <c:v>0.1549</c:v>
                </c:pt>
                <c:pt idx="1">
                  <c:v>0.1518</c:v>
                </c:pt>
                <c:pt idx="2">
                  <c:v>0.2011</c:v>
                </c:pt>
                <c:pt idx="3">
                  <c:v>0.1965</c:v>
                </c:pt>
              </c:numCache>
            </c:numRef>
          </c:val>
        </c:ser>
        <c:ser>
          <c:idx val="3"/>
          <c:order val="3"/>
          <c:tx>
            <c:strRef>
              <c:f>Storage!$H$28</c:f>
              <c:strCache>
                <c:ptCount val="1"/>
                <c:pt idx="0">
                  <c:v>Docker inside KVM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Storage!$P$32:$P$35</c:f>
              <c:numCache>
                <c:formatCode>#,##0.0000</c:formatCode>
                <c:ptCount val="4"/>
                <c:pt idx="0">
                  <c:v>0.1701</c:v>
                </c:pt>
                <c:pt idx="1">
                  <c:v>0.1641</c:v>
                </c:pt>
                <c:pt idx="2">
                  <c:v>0.2074</c:v>
                </c:pt>
                <c:pt idx="3">
                  <c:v>0.2197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478736"/>
        <c:axId val="-2147482256"/>
      </c:barChart>
      <c:catAx>
        <c:axId val="-21474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482256"/>
        <c:crosses val="autoZero"/>
        <c:auto val="1"/>
        <c:lblAlgn val="ctr"/>
        <c:lblOffset val="100"/>
        <c:noMultiLvlLbl val="0"/>
      </c:catAx>
      <c:valAx>
        <c:axId val="-2147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Execution time (s)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74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Network</a:t>
            </a:r>
            <a:r>
              <a:rPr lang="it-IT" baseline="0"/>
              <a:t> throughput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Network!$Q$4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Network!$R$8:$R$9</c:f>
              <c:strCache>
                <c:ptCount val="2"/>
                <c:pt idx="0">
                  <c:v>C -&gt; S</c:v>
                </c:pt>
                <c:pt idx="1">
                  <c:v>S -&gt; C</c:v>
                </c:pt>
              </c:strCache>
            </c:strRef>
          </c:cat>
          <c:val>
            <c:numRef>
              <c:f>Network!$U$4:$U$5</c:f>
              <c:numCache>
                <c:formatCode>0.0000</c:formatCode>
                <c:ptCount val="2"/>
                <c:pt idx="0">
                  <c:v>9414.615306666667</c:v>
                </c:pt>
                <c:pt idx="1">
                  <c:v>9414.611894915253</c:v>
                </c:pt>
              </c:numCache>
            </c:numRef>
          </c:val>
        </c:ser>
        <c:ser>
          <c:idx val="1"/>
          <c:order val="1"/>
          <c:tx>
            <c:strRef>
              <c:f>Network!$Q$6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Network!$R$8:$R$9</c:f>
              <c:strCache>
                <c:ptCount val="2"/>
                <c:pt idx="0">
                  <c:v>C -&gt; S</c:v>
                </c:pt>
                <c:pt idx="1">
                  <c:v>S -&gt; C</c:v>
                </c:pt>
              </c:strCache>
            </c:strRef>
          </c:cat>
          <c:val>
            <c:numRef>
              <c:f>Network!$U$6:$U$7</c:f>
              <c:numCache>
                <c:formatCode>0.0000</c:formatCode>
                <c:ptCount val="2"/>
                <c:pt idx="0">
                  <c:v>9393.436121666664</c:v>
                </c:pt>
                <c:pt idx="1">
                  <c:v>9390.326423333334</c:v>
                </c:pt>
              </c:numCache>
            </c:numRef>
          </c:val>
        </c:ser>
        <c:ser>
          <c:idx val="2"/>
          <c:order val="2"/>
          <c:tx>
            <c:strRef>
              <c:f>Network!$Q$8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Network!$R$8:$R$9</c:f>
              <c:strCache>
                <c:ptCount val="2"/>
                <c:pt idx="0">
                  <c:v>C -&gt; S</c:v>
                </c:pt>
                <c:pt idx="1">
                  <c:v>S -&gt; C</c:v>
                </c:pt>
              </c:strCache>
            </c:strRef>
          </c:cat>
          <c:val>
            <c:numRef>
              <c:f>Network!$U$8:$U$9</c:f>
              <c:numCache>
                <c:formatCode>0.0000</c:formatCode>
                <c:ptCount val="2"/>
                <c:pt idx="0">
                  <c:v>9357.867305</c:v>
                </c:pt>
                <c:pt idx="1">
                  <c:v>9354.443263333332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820480"/>
        <c:axId val="-2143816976"/>
      </c:barChart>
      <c:catAx>
        <c:axId val="-2143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3816976"/>
        <c:crosses val="autoZero"/>
        <c:auto val="1"/>
        <c:lblAlgn val="ctr"/>
        <c:lblOffset val="100"/>
        <c:noMultiLvlLbl val="0"/>
      </c:catAx>
      <c:valAx>
        <c:axId val="-2143816976"/>
        <c:scaling>
          <c:orientation val="minMax"/>
          <c:min val="9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  <a:r>
                  <a:rPr lang="it-IT" baseline="0"/>
                  <a:t> (Mb/s)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43820480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Network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Network!$Q$10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Network!$V$10</c:f>
                <c:numCache>
                  <c:formatCode>General</c:formatCode>
                  <c:ptCount val="1"/>
                  <c:pt idx="0">
                    <c:v>1.511387237197631</c:v>
                  </c:pt>
                </c:numCache>
              </c:numRef>
            </c:plus>
            <c:minus>
              <c:numRef>
                <c:f>Network!$V$10</c:f>
                <c:numCache>
                  <c:formatCode>General</c:formatCode>
                  <c:ptCount val="1"/>
                  <c:pt idx="0">
                    <c:v>1.511387237197631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Network!$U$10</c:f>
              <c:numCache>
                <c:formatCode>0.0000</c:formatCode>
                <c:ptCount val="1"/>
                <c:pt idx="0">
                  <c:v>39.44885833333335</c:v>
                </c:pt>
              </c:numCache>
            </c:numRef>
          </c:val>
        </c:ser>
        <c:ser>
          <c:idx val="1"/>
          <c:order val="1"/>
          <c:tx>
            <c:strRef>
              <c:f>Network!$Q$11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Network!$V$11</c:f>
                <c:numCache>
                  <c:formatCode>General</c:formatCode>
                  <c:ptCount val="1"/>
                  <c:pt idx="0">
                    <c:v>1.860476843126066</c:v>
                  </c:pt>
                </c:numCache>
              </c:numRef>
            </c:plus>
            <c:minus>
              <c:numRef>
                <c:f>Network!$V$11</c:f>
                <c:numCache>
                  <c:formatCode>General</c:formatCode>
                  <c:ptCount val="1"/>
                  <c:pt idx="0">
                    <c:v>1.860476843126066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Network!$U$11</c:f>
              <c:numCache>
                <c:formatCode>0.0000</c:formatCode>
                <c:ptCount val="1"/>
                <c:pt idx="0">
                  <c:v>76.29585500000003</c:v>
                </c:pt>
              </c:numCache>
            </c:numRef>
          </c:val>
        </c:ser>
        <c:ser>
          <c:idx val="2"/>
          <c:order val="2"/>
          <c:tx>
            <c:strRef>
              <c:f>Network!$Q$12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Network!$V$12</c:f>
                <c:numCache>
                  <c:formatCode>General</c:formatCode>
                  <c:ptCount val="1"/>
                  <c:pt idx="0">
                    <c:v>1.477234627140259</c:v>
                  </c:pt>
                </c:numCache>
              </c:numRef>
            </c:plus>
            <c:minus>
              <c:numRef>
                <c:f>Network!$V$12</c:f>
                <c:numCache>
                  <c:formatCode>General</c:formatCode>
                  <c:ptCount val="1"/>
                  <c:pt idx="0">
                    <c:v>1.477234627140259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Network!$U$12</c:f>
              <c:numCache>
                <c:formatCode>0.0000</c:formatCode>
                <c:ptCount val="1"/>
                <c:pt idx="0">
                  <c:v>71.85172666666666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7011440"/>
        <c:axId val="-2066794560"/>
      </c:barChart>
      <c:catAx>
        <c:axId val="-2067011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66794560"/>
        <c:crosses val="autoZero"/>
        <c:auto val="1"/>
        <c:lblAlgn val="ctr"/>
        <c:lblOffset val="100"/>
        <c:noMultiLvlLbl val="0"/>
      </c:catAx>
      <c:valAx>
        <c:axId val="-20667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(𝜇s)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70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0</xdr:rowOff>
    </xdr:from>
    <xdr:to>
      <xdr:col>18</xdr:col>
      <xdr:colOff>635000</xdr:colOff>
      <xdr:row>39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908050</xdr:colOff>
      <xdr:row>17</xdr:row>
      <xdr:rowOff>0</xdr:rowOff>
    </xdr:from>
    <xdr:to>
      <xdr:col>27</xdr:col>
      <xdr:colOff>76200</xdr:colOff>
      <xdr:row>39</xdr:row>
      <xdr:rowOff>101600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37</xdr:row>
      <xdr:rowOff>0</xdr:rowOff>
    </xdr:from>
    <xdr:to>
      <xdr:col>11</xdr:col>
      <xdr:colOff>1117600</xdr:colOff>
      <xdr:row>59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17</xdr:col>
      <xdr:colOff>292100</xdr:colOff>
      <xdr:row>59</xdr:row>
      <xdr:rowOff>101600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11</xdr:col>
      <xdr:colOff>1117600</xdr:colOff>
      <xdr:row>83</xdr:row>
      <xdr:rowOff>101600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17</xdr:col>
      <xdr:colOff>292100</xdr:colOff>
      <xdr:row>83</xdr:row>
      <xdr:rowOff>101600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0</xdr:rowOff>
    </xdr:from>
    <xdr:to>
      <xdr:col>21</xdr:col>
      <xdr:colOff>152400</xdr:colOff>
      <xdr:row>35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13</xdr:row>
      <xdr:rowOff>0</xdr:rowOff>
    </xdr:from>
    <xdr:to>
      <xdr:col>30</xdr:col>
      <xdr:colOff>711200</xdr:colOff>
      <xdr:row>35</xdr:row>
      <xdr:rowOff>101600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L4" zoomScale="90" zoomScaleNormal="90" zoomScalePageLayoutView="90" workbookViewId="0">
      <selection activeCell="H9" sqref="H9"/>
    </sheetView>
  </sheetViews>
  <sheetFormatPr baseColWidth="10" defaultRowHeight="16" x14ac:dyDescent="0.2"/>
  <cols>
    <col min="1" max="2" width="20.33203125" customWidth="1"/>
    <col min="5" max="8" width="18" customWidth="1"/>
    <col min="9" max="9" width="20.33203125" customWidth="1"/>
    <col min="10" max="12" width="18" customWidth="1"/>
    <col min="15" max="15" width="16.83203125" customWidth="1"/>
    <col min="16" max="16" width="46.83203125" customWidth="1"/>
    <col min="17" max="26" width="12" customWidth="1"/>
  </cols>
  <sheetData>
    <row r="1" spans="1:26" ht="32" customHeight="1" x14ac:dyDescent="0.2">
      <c r="A1" s="49" t="s">
        <v>4</v>
      </c>
      <c r="B1" s="49"/>
      <c r="E1" s="1" t="s">
        <v>0</v>
      </c>
      <c r="F1" s="1" t="s">
        <v>1</v>
      </c>
      <c r="G1" s="1" t="s">
        <v>2</v>
      </c>
      <c r="H1" s="1" t="s">
        <v>3</v>
      </c>
      <c r="I1" s="1" t="s">
        <v>5</v>
      </c>
      <c r="J1" s="1" t="s">
        <v>6</v>
      </c>
      <c r="K1" s="1" t="s">
        <v>7</v>
      </c>
      <c r="L1" s="2" t="s">
        <v>8</v>
      </c>
      <c r="O1" s="45" t="s">
        <v>20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7"/>
    </row>
    <row r="2" spans="1:26" x14ac:dyDescent="0.2">
      <c r="A2" s="6" t="s">
        <v>12</v>
      </c>
      <c r="B2" s="6" t="s">
        <v>13</v>
      </c>
      <c r="E2" s="42" t="s">
        <v>9</v>
      </c>
      <c r="F2" s="41" t="s">
        <v>10</v>
      </c>
      <c r="G2" s="42">
        <f>INT(SQRT(($A$7*POWER(1024,3))/8))</f>
        <v>82897</v>
      </c>
      <c r="H2" s="11">
        <v>1302.1010000000001</v>
      </c>
      <c r="I2" s="10">
        <v>291.67290000000003</v>
      </c>
      <c r="J2" s="50">
        <v>53662518000</v>
      </c>
      <c r="K2" s="53">
        <f>$J$2/POWER(1024,3)</f>
        <v>49.977114424109459</v>
      </c>
      <c r="L2" s="54">
        <f>$K$2/$A$3</f>
        <v>0.7808924128767103</v>
      </c>
      <c r="O2" s="48" t="s">
        <v>1</v>
      </c>
      <c r="P2" s="48" t="s">
        <v>0</v>
      </c>
      <c r="Q2" s="48" t="s">
        <v>3</v>
      </c>
      <c r="R2" s="48"/>
      <c r="S2" s="48"/>
      <c r="T2" s="48"/>
      <c r="U2" s="48"/>
      <c r="V2" s="48" t="s">
        <v>21</v>
      </c>
      <c r="W2" s="48"/>
      <c r="X2" s="48"/>
      <c r="Y2" s="48"/>
      <c r="Z2" s="48"/>
    </row>
    <row r="3" spans="1:26" x14ac:dyDescent="0.2">
      <c r="A3" s="3">
        <v>64</v>
      </c>
      <c r="B3" s="4">
        <v>80</v>
      </c>
      <c r="E3" s="42"/>
      <c r="F3" s="41"/>
      <c r="G3" s="42"/>
      <c r="H3" s="11">
        <v>1321.7739999999999</v>
      </c>
      <c r="I3" s="10">
        <v>287.33170000000001</v>
      </c>
      <c r="J3" s="51"/>
      <c r="K3" s="53"/>
      <c r="L3" s="55"/>
      <c r="O3" s="48"/>
      <c r="P3" s="48"/>
      <c r="Q3" s="5" t="s">
        <v>22</v>
      </c>
      <c r="R3" s="5" t="s">
        <v>23</v>
      </c>
      <c r="S3" s="5" t="s">
        <v>24</v>
      </c>
      <c r="T3" s="5" t="s">
        <v>25</v>
      </c>
      <c r="U3" s="5" t="s">
        <v>26</v>
      </c>
      <c r="V3" s="21" t="s">
        <v>22</v>
      </c>
      <c r="W3" s="5" t="s">
        <v>23</v>
      </c>
      <c r="X3" s="5" t="s">
        <v>24</v>
      </c>
      <c r="Y3" s="5" t="s">
        <v>25</v>
      </c>
      <c r="Z3" s="5" t="s">
        <v>26</v>
      </c>
    </row>
    <row r="4" spans="1:26" x14ac:dyDescent="0.2">
      <c r="E4" s="42"/>
      <c r="F4" s="41"/>
      <c r="G4" s="42"/>
      <c r="H4" s="11">
        <v>1326.5139999999999</v>
      </c>
      <c r="I4" s="10">
        <v>286.30509999999998</v>
      </c>
      <c r="J4" s="51"/>
      <c r="K4" s="53"/>
      <c r="L4" s="55"/>
      <c r="O4" s="41" t="s">
        <v>27</v>
      </c>
      <c r="P4" s="17" t="s">
        <v>9</v>
      </c>
      <c r="Q4" s="19">
        <f>MIN($H$2:$H$6)</f>
        <v>1253.393</v>
      </c>
      <c r="R4" s="19">
        <f>MAX($H$2:$H$6)</f>
        <v>1326.5139999999999</v>
      </c>
      <c r="S4" s="19">
        <f>AVERAGE($H$2:$H$6)</f>
        <v>1295.9492</v>
      </c>
      <c r="T4" s="19">
        <f>_xlfn.STDEV.P($H$2:$H$6)</f>
        <v>27.746748691693554</v>
      </c>
      <c r="U4" s="22">
        <f>$S4/$S$4</f>
        <v>1</v>
      </c>
      <c r="V4" s="24">
        <f>MIN($I$2:$I$6)</f>
        <v>286.30509999999998</v>
      </c>
      <c r="W4" s="24">
        <f>MAX($I$2:$I$6)</f>
        <v>303.00760000000002</v>
      </c>
      <c r="X4" s="24">
        <f>AVERAGE($I$2:$I$6)</f>
        <v>293.19296000000003</v>
      </c>
      <c r="Y4" s="24">
        <f>_xlfn.STDEV.P($I$2:$I$6)</f>
        <v>6.3289438536299301</v>
      </c>
      <c r="Z4" s="28">
        <f>$X4/$X$4</f>
        <v>1</v>
      </c>
    </row>
    <row r="5" spans="1:26" x14ac:dyDescent="0.2">
      <c r="E5" s="42"/>
      <c r="F5" s="41"/>
      <c r="G5" s="42"/>
      <c r="H5" s="11">
        <v>1253.393</v>
      </c>
      <c r="I5" s="10">
        <v>303.00760000000002</v>
      </c>
      <c r="J5" s="51"/>
      <c r="K5" s="53"/>
      <c r="L5" s="55"/>
      <c r="O5" s="42"/>
      <c r="P5" s="17" t="s">
        <v>29</v>
      </c>
      <c r="Q5" s="19">
        <f>MIN($H$12:$H$16)</f>
        <v>1238.6110000000001</v>
      </c>
      <c r="R5" s="19">
        <f>MAX($H$12:$H$16)</f>
        <v>1425.1980000000001</v>
      </c>
      <c r="S5" s="19">
        <f>AVERAGE($H$12:$H$16)</f>
        <v>1333.0976000000001</v>
      </c>
      <c r="T5" s="19">
        <f>_xlfn.STDEV.P($H$12:$H$16)</f>
        <v>59.504038107005805</v>
      </c>
      <c r="U5" s="22">
        <f t="shared" ref="U5:U9" si="0">$S5/$S$4</f>
        <v>1.0286650124866006</v>
      </c>
      <c r="V5" s="24">
        <f>MIN($I$12:$I$16)</f>
        <v>266.48059999999998</v>
      </c>
      <c r="W5" s="24">
        <f>MAX($I$12:$I$16)</f>
        <v>306.62389999999999</v>
      </c>
      <c r="X5" s="24">
        <f>AVERAGE($I$12:$I$16)</f>
        <v>285.46301999999997</v>
      </c>
      <c r="Y5" s="24">
        <f>_xlfn.STDEV.P($I$12:$I$16)</f>
        <v>12.83056184668466</v>
      </c>
      <c r="Z5" s="28">
        <f t="shared" ref="Z5:Z9" si="1">$X5/$X$4</f>
        <v>0.97363531511807089</v>
      </c>
    </row>
    <row r="6" spans="1:26" x14ac:dyDescent="0.2">
      <c r="A6" s="48" t="s">
        <v>14</v>
      </c>
      <c r="B6" s="48"/>
      <c r="E6" s="42"/>
      <c r="F6" s="41"/>
      <c r="G6" s="42"/>
      <c r="H6" s="11">
        <v>1275.9639999999999</v>
      </c>
      <c r="I6" s="10">
        <v>297.64749999999998</v>
      </c>
      <c r="J6" s="52"/>
      <c r="K6" s="53"/>
      <c r="L6" s="56"/>
      <c r="O6" s="42"/>
      <c r="P6" s="17" t="s">
        <v>30</v>
      </c>
      <c r="Q6" s="19">
        <f>MIN($H$22:$H$26)</f>
        <v>4391.6580000000004</v>
      </c>
      <c r="R6" s="19">
        <f>MAX($H$22:$H$26)</f>
        <v>4500.6970000000001</v>
      </c>
      <c r="S6" s="19">
        <f>AVERAGE($H$22:$H$26)</f>
        <v>4421.5136000000002</v>
      </c>
      <c r="T6" s="19">
        <f>_xlfn.STDEV.P($H$22:$H$26)</f>
        <v>39.941215327528468</v>
      </c>
      <c r="U6" s="22">
        <f t="shared" si="0"/>
        <v>3.4117954623529996</v>
      </c>
      <c r="V6" s="24">
        <f>MIN($I$22:$I$26)</f>
        <v>84.384200000000007</v>
      </c>
      <c r="W6" s="24">
        <f>MAX($I$22:$I$26)</f>
        <v>86.479299999999995</v>
      </c>
      <c r="X6" s="24">
        <f>AVERAGE($I$22:$I$26)</f>
        <v>85.90227999999999</v>
      </c>
      <c r="Y6" s="24">
        <f>_xlfn.STDEV.P($I$22:$I$26)</f>
        <v>0.7660634997178718</v>
      </c>
      <c r="Z6" s="28">
        <f t="shared" si="1"/>
        <v>0.29298889031987663</v>
      </c>
    </row>
    <row r="7" spans="1:26" x14ac:dyDescent="0.2">
      <c r="A7" s="42">
        <f xml:space="preserve"> (A3*B3)/100</f>
        <v>51.2</v>
      </c>
      <c r="B7" s="42"/>
      <c r="E7" s="42"/>
      <c r="F7" s="42" t="s">
        <v>11</v>
      </c>
      <c r="G7" s="42">
        <f>INT(SQRT(($A$7*POWER(1024,3))/8))</f>
        <v>82897</v>
      </c>
      <c r="H7" s="11">
        <v>1497.5619999999999</v>
      </c>
      <c r="I7" s="10">
        <v>253.60390000000001</v>
      </c>
      <c r="J7" s="50">
        <v>54976958812</v>
      </c>
      <c r="K7" s="57">
        <f>$J$7/POWER(1024,3)</f>
        <v>51.201282825320959</v>
      </c>
      <c r="L7" s="54">
        <f>$K$7/$A$3</f>
        <v>0.80002004414563999</v>
      </c>
      <c r="O7" s="42"/>
      <c r="P7" s="17" t="s">
        <v>31</v>
      </c>
      <c r="Q7" s="19">
        <f>MIN($H$32:$H$36)</f>
        <v>3981.9209999999998</v>
      </c>
      <c r="R7" s="19">
        <f>MAX($H$32:$H$36)</f>
        <v>4032.5259999999998</v>
      </c>
      <c r="S7" s="19">
        <f>AVERAGE($H$32:$H$36)</f>
        <v>3997.1375999999996</v>
      </c>
      <c r="T7" s="19">
        <f>_xlfn.STDEV.P($H$32:$H$36)</f>
        <v>18.336938071553774</v>
      </c>
      <c r="U7" s="22">
        <f t="shared" si="0"/>
        <v>3.0843320093102413</v>
      </c>
      <c r="V7" s="24">
        <f>MIN($I$32:$I$36)</f>
        <v>94.181100000000001</v>
      </c>
      <c r="W7" s="24">
        <f>MAX($I$32:$I$36)</f>
        <v>95.378</v>
      </c>
      <c r="X7" s="24">
        <f>AVERAGE($I$32:$I$36)</f>
        <v>95.001499999999993</v>
      </c>
      <c r="Y7" s="24">
        <f>_xlfn.STDEV.P($I$32:$I$36)</f>
        <v>0.43206713367253402</v>
      </c>
      <c r="Z7" s="28">
        <f t="shared" si="1"/>
        <v>0.32402381012149811</v>
      </c>
    </row>
    <row r="8" spans="1:26" x14ac:dyDescent="0.2">
      <c r="A8" s="42"/>
      <c r="B8" s="42"/>
      <c r="E8" s="42"/>
      <c r="F8" s="42"/>
      <c r="G8" s="42"/>
      <c r="H8" s="11">
        <v>1421.211</v>
      </c>
      <c r="I8" s="10">
        <v>267.22829999999999</v>
      </c>
      <c r="J8" s="51"/>
      <c r="K8" s="58"/>
      <c r="L8" s="55"/>
      <c r="O8" s="42"/>
      <c r="P8" s="17" t="s">
        <v>32</v>
      </c>
      <c r="Q8" s="19">
        <f>MIN($H$42:$H$46)</f>
        <v>4314.201</v>
      </c>
      <c r="R8" s="19">
        <f>MAX($H$42:$H$46)</f>
        <v>4509.4759999999997</v>
      </c>
      <c r="S8" s="19">
        <f>AVERAGE($H$42:$H$46)</f>
        <v>4417.6761999999999</v>
      </c>
      <c r="T8" s="19">
        <f>_xlfn.STDEV.P($H$42:$H$46)</f>
        <v>67.988700300564588</v>
      </c>
      <c r="U8" s="22">
        <f t="shared" si="0"/>
        <v>3.4088343894961315</v>
      </c>
      <c r="V8" s="24">
        <f>MIN($I$42:$I$46)</f>
        <v>84.219899999999996</v>
      </c>
      <c r="W8" s="24">
        <f>MAX($I$42:$I$46)</f>
        <v>88.031999999999996</v>
      </c>
      <c r="X8" s="24">
        <f>AVERAGE($I$42:$I$46)</f>
        <v>85.990399999999994</v>
      </c>
      <c r="Y8" s="24">
        <f>_xlfn.STDEV.P($I$42:$I$46)</f>
        <v>1.3262661060285006</v>
      </c>
      <c r="Z8" s="28">
        <f t="shared" si="1"/>
        <v>0.29328944323901907</v>
      </c>
    </row>
    <row r="9" spans="1:26" ht="17" thickBot="1" x14ac:dyDescent="0.25">
      <c r="E9" s="42"/>
      <c r="F9" s="42"/>
      <c r="G9" s="42"/>
      <c r="H9" s="11">
        <v>1474</v>
      </c>
      <c r="I9" s="10">
        <v>257.64100000000002</v>
      </c>
      <c r="J9" s="51"/>
      <c r="K9" s="58"/>
      <c r="L9" s="55"/>
      <c r="O9" s="43"/>
      <c r="P9" s="18" t="s">
        <v>33</v>
      </c>
      <c r="Q9" s="20">
        <f>MIN($H$52:$H$56)</f>
        <v>4039.1109999999999</v>
      </c>
      <c r="R9" s="20">
        <f>MAX($H$52:$H$56)</f>
        <v>4147.1890000000003</v>
      </c>
      <c r="S9" s="20">
        <f>AVERAGE($H$52:$H$56)</f>
        <v>4080.0022000000004</v>
      </c>
      <c r="T9" s="20">
        <f>_xlfn.STDEV.P($H$52:$H$56)</f>
        <v>36.748764351471877</v>
      </c>
      <c r="U9" s="23">
        <f t="shared" si="0"/>
        <v>3.1482732502169068</v>
      </c>
      <c r="V9" s="25">
        <f>MIN($I$52:$I$56)</f>
        <v>91.577100000000002</v>
      </c>
      <c r="W9" s="25">
        <f>MAX($I$52:$I$56)</f>
        <v>94.237499999999997</v>
      </c>
      <c r="X9" s="25">
        <f>AVERAGE($I$52:$I$56)</f>
        <v>93.13463999999999</v>
      </c>
      <c r="Y9" s="25">
        <f>_xlfn.STDEV.P($I$52:$I$56)</f>
        <v>0.88179057060052379</v>
      </c>
      <c r="Z9" s="30">
        <f t="shared" si="1"/>
        <v>0.31765646760413341</v>
      </c>
    </row>
    <row r="10" spans="1:26" x14ac:dyDescent="0.2">
      <c r="E10" s="42"/>
      <c r="F10" s="42"/>
      <c r="G10" s="42"/>
      <c r="H10" s="11">
        <v>1223.837</v>
      </c>
      <c r="I10" s="10">
        <v>310.32530000000003</v>
      </c>
      <c r="J10" s="51"/>
      <c r="K10" s="58"/>
      <c r="L10" s="55"/>
      <c r="O10" s="44" t="s">
        <v>28</v>
      </c>
      <c r="P10" s="17" t="s">
        <v>9</v>
      </c>
      <c r="Q10" s="19">
        <f>MIN($H$7:$H$11)</f>
        <v>1223.837</v>
      </c>
      <c r="R10" s="19">
        <f>MAX($H$7:$H$11)</f>
        <v>1679.0239999999999</v>
      </c>
      <c r="S10" s="19">
        <f>AVERAGE($H$7:$H$11)</f>
        <v>1459.1268</v>
      </c>
      <c r="T10" s="19">
        <f>_xlfn.STDEV.P($H$7:$H$11)</f>
        <v>146.18628739987889</v>
      </c>
      <c r="U10" s="22">
        <f>$S10/$S$10</f>
        <v>1</v>
      </c>
      <c r="V10" s="24">
        <f>MIN($I$7:$I$11)</f>
        <v>226.19550000000001</v>
      </c>
      <c r="W10" s="24">
        <f>MAX($I$7:$I$11)</f>
        <v>310.32530000000003</v>
      </c>
      <c r="X10" s="24">
        <f>AVERAGE($I$7:$I$11)</f>
        <v>262.99880000000002</v>
      </c>
      <c r="Y10" s="24">
        <f>_xlfn.STDEV.P($I$7:$I$11)</f>
        <v>27.30984924982182</v>
      </c>
      <c r="Z10" s="29">
        <f>$X10/$X$10</f>
        <v>1</v>
      </c>
    </row>
    <row r="11" spans="1:26" x14ac:dyDescent="0.2">
      <c r="E11" s="42"/>
      <c r="F11" s="42"/>
      <c r="G11" s="42"/>
      <c r="H11" s="11">
        <v>1679.0239999999999</v>
      </c>
      <c r="I11" s="10">
        <v>226.19550000000001</v>
      </c>
      <c r="J11" s="52"/>
      <c r="K11" s="59"/>
      <c r="L11" s="56"/>
      <c r="O11" s="42"/>
      <c r="P11" s="17" t="s">
        <v>29</v>
      </c>
      <c r="Q11" s="19">
        <f>MIN($H$17:$H$21)</f>
        <v>1287.7149999999999</v>
      </c>
      <c r="R11" s="19">
        <f>MAX($H$17:$H$21)</f>
        <v>1587.47</v>
      </c>
      <c r="S11" s="19">
        <f>AVERAGE($H$17:$H$21)</f>
        <v>1452.6941999999999</v>
      </c>
      <c r="T11" s="19">
        <f>_xlfn.STDEV.P($H$17:$H$21)</f>
        <v>100.85353632153911</v>
      </c>
      <c r="U11" s="22">
        <f t="shared" ref="U11:U15" si="2">$S11/$S$10</f>
        <v>0.99559147292750694</v>
      </c>
      <c r="V11" s="24">
        <f>MIN($I$17:$I$21)</f>
        <v>239.24090000000001</v>
      </c>
      <c r="W11" s="24">
        <f>MAX($I$17:$I$21)</f>
        <v>294.93150000000003</v>
      </c>
      <c r="X11" s="24">
        <f>AVERAGE($I$17:$I$21)</f>
        <v>262.74076000000002</v>
      </c>
      <c r="Y11" s="24">
        <f>_xlfn.STDEV.P($I$17:$I$21)</f>
        <v>18.827770512580621</v>
      </c>
      <c r="Z11" s="28">
        <f t="shared" ref="Z11:Z15" si="3">$X11/$X$10</f>
        <v>0.99901885483888142</v>
      </c>
    </row>
    <row r="12" spans="1:26" x14ac:dyDescent="0.2">
      <c r="E12" s="41" t="s">
        <v>15</v>
      </c>
      <c r="F12" s="61" t="s">
        <v>10</v>
      </c>
      <c r="G12" s="42">
        <f>INT(SQRT(($A$7*POWER(1024,3))/8))</f>
        <v>82897</v>
      </c>
      <c r="H12" s="11">
        <v>1339.6990000000001</v>
      </c>
      <c r="I12" s="10">
        <v>283.4873</v>
      </c>
      <c r="J12" s="50">
        <v>53662518000</v>
      </c>
      <c r="K12" s="53">
        <f>$J$12/POWER(1024,3)</f>
        <v>49.977114424109459</v>
      </c>
      <c r="L12" s="54">
        <f>$K$12/$A$3</f>
        <v>0.7808924128767103</v>
      </c>
      <c r="O12" s="42"/>
      <c r="P12" s="17" t="s">
        <v>30</v>
      </c>
      <c r="Q12" s="19">
        <f>MIN($H$27:$H$31)</f>
        <v>4436.9960000000001</v>
      </c>
      <c r="R12" s="19">
        <f>MAX($H$27:$H$31)</f>
        <v>5205.9129999999996</v>
      </c>
      <c r="S12" s="19">
        <f>AVERAGE($H$27:$H$31)</f>
        <v>4770.3227999999999</v>
      </c>
      <c r="T12" s="19">
        <f>_xlfn.STDEV.P($H$27:$H$31)</f>
        <v>259.30723787075419</v>
      </c>
      <c r="U12" s="22">
        <f t="shared" si="2"/>
        <v>3.2692996934879135</v>
      </c>
      <c r="V12" s="24">
        <f>MIN($I$27:$I$31)</f>
        <v>72.953100000000006</v>
      </c>
      <c r="W12" s="24">
        <f>MAX($I$27:$I$31)</f>
        <v>85.595699999999994</v>
      </c>
      <c r="X12" s="24">
        <f>AVERAGE($I$27:$I$31)</f>
        <v>79.168760000000006</v>
      </c>
      <c r="Y12" s="24">
        <f>_xlfn.STDEV.P($I$27:$I$31)</f>
        <v>4.4305109477801743</v>
      </c>
      <c r="Z12" s="28">
        <f t="shared" si="3"/>
        <v>0.30102327463091089</v>
      </c>
    </row>
    <row r="13" spans="1:26" x14ac:dyDescent="0.2">
      <c r="E13" s="41"/>
      <c r="F13" s="61"/>
      <c r="G13" s="42"/>
      <c r="H13" s="11">
        <v>1238.6110000000001</v>
      </c>
      <c r="I13" s="10">
        <v>306.62389999999999</v>
      </c>
      <c r="J13" s="51"/>
      <c r="K13" s="53"/>
      <c r="L13" s="55"/>
      <c r="O13" s="42"/>
      <c r="P13" s="17" t="s">
        <v>31</v>
      </c>
      <c r="Q13" s="19">
        <f>MIN($H$37:$H41)</f>
        <v>4384.1729999999998</v>
      </c>
      <c r="R13" s="19">
        <f>MAX($H$37:$H41)</f>
        <v>5341.8549999999996</v>
      </c>
      <c r="S13" s="19">
        <f>AVERAGE($H$37:$H41)</f>
        <v>4773.7954</v>
      </c>
      <c r="T13" s="19">
        <f>_xlfn.STDEV.P($H$37:$H41)</f>
        <v>356.58603235045524</v>
      </c>
      <c r="U13" s="22">
        <f t="shared" si="2"/>
        <v>3.2716796100242966</v>
      </c>
      <c r="V13" s="24">
        <f>MIN($I$37:$I41)</f>
        <v>71.096599999999995</v>
      </c>
      <c r="W13" s="24">
        <f>MAX($I$37:$I41)</f>
        <v>86.626999999999995</v>
      </c>
      <c r="X13" s="24">
        <f>AVERAGE($I$37:$I41)</f>
        <v>82.535359999999997</v>
      </c>
      <c r="Y13" s="24">
        <f>_xlfn.STDEV.P($I$37:$I41)</f>
        <v>5.8239298984792045</v>
      </c>
      <c r="Z13" s="28">
        <f t="shared" si="3"/>
        <v>0.31382409349396267</v>
      </c>
    </row>
    <row r="14" spans="1:26" x14ac:dyDescent="0.2">
      <c r="E14" s="41"/>
      <c r="F14" s="61"/>
      <c r="G14" s="42"/>
      <c r="H14" s="11">
        <v>1425.1980000000001</v>
      </c>
      <c r="I14" s="10">
        <v>266.48059999999998</v>
      </c>
      <c r="J14" s="51"/>
      <c r="K14" s="53"/>
      <c r="L14" s="55"/>
      <c r="O14" s="42"/>
      <c r="P14" s="17" t="s">
        <v>32</v>
      </c>
      <c r="Q14" s="19">
        <f>MIN($H$47:$H$51)</f>
        <v>4770.3450000000003</v>
      </c>
      <c r="R14" s="19">
        <f>MAX($H$47:$H$51)</f>
        <v>4956.9260000000004</v>
      </c>
      <c r="S14" s="19">
        <f>AVERAGE($H$47:$H$51)</f>
        <v>4870.7003999999997</v>
      </c>
      <c r="T14" s="19">
        <f>_xlfn.STDEV.P($H$47:$H$51)</f>
        <v>75.448167754028461</v>
      </c>
      <c r="U14" s="22">
        <f t="shared" si="2"/>
        <v>3.3380926181329817</v>
      </c>
      <c r="V14" s="24">
        <f>MIN($I$47:$I$51)</f>
        <v>76.730699999999999</v>
      </c>
      <c r="W14" s="24">
        <f>MAX($I$47:$I$51)</f>
        <v>79.6143</v>
      </c>
      <c r="X14" s="24">
        <f>AVERAGE($I$47:$I$51)</f>
        <v>78.299580000000006</v>
      </c>
      <c r="Y14" s="24">
        <f>_xlfn.STDEV.P($I$47:$I$51)</f>
        <v>1.0308575253642012</v>
      </c>
      <c r="Z14" s="28">
        <f t="shared" si="3"/>
        <v>0.29771839263144928</v>
      </c>
    </row>
    <row r="15" spans="1:26" ht="17" thickBot="1" x14ac:dyDescent="0.25">
      <c r="E15" s="41"/>
      <c r="F15" s="61"/>
      <c r="G15" s="42"/>
      <c r="H15" s="11">
        <v>1341.9670000000001</v>
      </c>
      <c r="I15" s="10">
        <v>283.00819999999999</v>
      </c>
      <c r="J15" s="51"/>
      <c r="K15" s="53"/>
      <c r="L15" s="55"/>
      <c r="O15" s="43"/>
      <c r="P15" s="18" t="s">
        <v>33</v>
      </c>
      <c r="Q15" s="20">
        <f>MIN($H$57:$H61)</f>
        <v>4254.5259999999998</v>
      </c>
      <c r="R15" s="20">
        <f>MAX($H$57:$H$61)</f>
        <v>4698.3090000000002</v>
      </c>
      <c r="S15" s="20">
        <f>AVERAGE($H$57:$H$61)</f>
        <v>4396.5717999999997</v>
      </c>
      <c r="T15" s="20">
        <f>_xlfn.STDEV.P($H$57:$H$61)</f>
        <v>161.41841825814058</v>
      </c>
      <c r="U15" s="23">
        <f t="shared" si="2"/>
        <v>3.0131526608928021</v>
      </c>
      <c r="V15" s="25">
        <f>MIN($I$57:$I$61)</f>
        <v>84.471999999999994</v>
      </c>
      <c r="W15" s="25">
        <f>MAX($I$57:$I$61)</f>
        <v>91.294499999999999</v>
      </c>
      <c r="X15" s="25">
        <f>AVERAGE($I$57:$I$61)</f>
        <v>88.836179999999985</v>
      </c>
      <c r="Y15" s="25">
        <f>_xlfn.STDEV.P($I$57:$I$61)</f>
        <v>2.2995420077919886</v>
      </c>
      <c r="Z15" s="30">
        <f t="shared" si="3"/>
        <v>0.33778169330050167</v>
      </c>
    </row>
    <row r="16" spans="1:26" x14ac:dyDescent="0.2">
      <c r="E16" s="41"/>
      <c r="F16" s="61"/>
      <c r="G16" s="42"/>
      <c r="H16" s="11">
        <v>1320.0129999999999</v>
      </c>
      <c r="I16" s="10">
        <v>287.71510000000001</v>
      </c>
      <c r="J16" s="52"/>
      <c r="K16" s="53"/>
      <c r="L16" s="56"/>
    </row>
    <row r="17" spans="5:12" x14ac:dyDescent="0.2">
      <c r="E17" s="41"/>
      <c r="F17" s="42" t="s">
        <v>11</v>
      </c>
      <c r="G17" s="42">
        <f>INT(SQRT(($A$7*POWER(1024,3))/8))</f>
        <v>82897</v>
      </c>
      <c r="H17" s="11">
        <v>1421.135</v>
      </c>
      <c r="I17" s="10">
        <v>267.24259999999998</v>
      </c>
      <c r="J17" s="50">
        <v>54976958812</v>
      </c>
      <c r="K17" s="53">
        <f>$J$17/POWER(1024,3)</f>
        <v>51.201282825320959</v>
      </c>
      <c r="L17" s="54">
        <f>$K$17/$A$3</f>
        <v>0.80002004414563999</v>
      </c>
    </row>
    <row r="18" spans="5:12" x14ac:dyDescent="0.2">
      <c r="E18" s="41"/>
      <c r="F18" s="42"/>
      <c r="G18" s="42"/>
      <c r="H18" s="11">
        <v>1447.72</v>
      </c>
      <c r="I18" s="10">
        <v>262.33499999999998</v>
      </c>
      <c r="J18" s="51"/>
      <c r="K18" s="53"/>
      <c r="L18" s="55"/>
    </row>
    <row r="19" spans="5:12" x14ac:dyDescent="0.2">
      <c r="E19" s="41"/>
      <c r="F19" s="42"/>
      <c r="G19" s="42"/>
      <c r="H19" s="11">
        <v>1587.47</v>
      </c>
      <c r="I19" s="10">
        <v>239.24090000000001</v>
      </c>
      <c r="J19" s="51"/>
      <c r="K19" s="53"/>
      <c r="L19" s="55"/>
    </row>
    <row r="20" spans="5:12" x14ac:dyDescent="0.2">
      <c r="E20" s="41"/>
      <c r="F20" s="42"/>
      <c r="G20" s="42"/>
      <c r="H20" s="11">
        <v>1287.7149999999999</v>
      </c>
      <c r="I20" s="10">
        <v>294.93150000000003</v>
      </c>
      <c r="J20" s="51"/>
      <c r="K20" s="53"/>
      <c r="L20" s="55"/>
    </row>
    <row r="21" spans="5:12" x14ac:dyDescent="0.2">
      <c r="E21" s="41"/>
      <c r="F21" s="42"/>
      <c r="G21" s="42"/>
      <c r="H21" s="11">
        <v>1519.431</v>
      </c>
      <c r="I21" s="10">
        <v>249.9538</v>
      </c>
      <c r="J21" s="52"/>
      <c r="K21" s="53"/>
      <c r="L21" s="56"/>
    </row>
    <row r="22" spans="5:12" x14ac:dyDescent="0.2">
      <c r="E22" s="41" t="s">
        <v>16</v>
      </c>
      <c r="F22" s="42" t="s">
        <v>10</v>
      </c>
      <c r="G22" s="65">
        <f>INT(SQRT(($A$7*POWER(1024,3))/8))</f>
        <v>82897</v>
      </c>
      <c r="H22" s="12">
        <v>4403.8680000000004</v>
      </c>
      <c r="I22" s="9">
        <v>86.239400000000003</v>
      </c>
      <c r="J22" s="50">
        <v>53662518000</v>
      </c>
      <c r="K22" s="53">
        <f>$J$22/POWER(1024,3)</f>
        <v>49.977114424109459</v>
      </c>
      <c r="L22" s="60">
        <f>$K$22/$A$3</f>
        <v>0.7808924128767103</v>
      </c>
    </row>
    <row r="23" spans="5:12" x14ac:dyDescent="0.2">
      <c r="E23" s="42"/>
      <c r="F23" s="42"/>
      <c r="G23" s="66"/>
      <c r="H23" s="12">
        <v>4404.701</v>
      </c>
      <c r="I23" s="9">
        <v>86.223299999999995</v>
      </c>
      <c r="J23" s="51"/>
      <c r="K23" s="53"/>
      <c r="L23" s="60"/>
    </row>
    <row r="24" spans="5:12" x14ac:dyDescent="0.2">
      <c r="E24" s="42"/>
      <c r="F24" s="42"/>
      <c r="G24" s="66"/>
      <c r="H24" s="12">
        <v>4406.6440000000002</v>
      </c>
      <c r="I24" s="9">
        <v>86.185199999999995</v>
      </c>
      <c r="J24" s="51"/>
      <c r="K24" s="53"/>
      <c r="L24" s="60"/>
    </row>
    <row r="25" spans="5:12" x14ac:dyDescent="0.2">
      <c r="E25" s="42"/>
      <c r="F25" s="42"/>
      <c r="G25" s="66"/>
      <c r="H25" s="12">
        <v>4500.6970000000001</v>
      </c>
      <c r="I25" s="9">
        <v>84.384200000000007</v>
      </c>
      <c r="J25" s="51"/>
      <c r="K25" s="53"/>
      <c r="L25" s="60"/>
    </row>
    <row r="26" spans="5:12" x14ac:dyDescent="0.2">
      <c r="E26" s="42"/>
      <c r="F26" s="42"/>
      <c r="G26" s="67"/>
      <c r="H26" s="12">
        <v>4391.6580000000004</v>
      </c>
      <c r="I26" s="9">
        <v>86.479299999999995</v>
      </c>
      <c r="J26" s="52"/>
      <c r="K26" s="53"/>
      <c r="L26" s="60"/>
    </row>
    <row r="27" spans="5:12" x14ac:dyDescent="0.2">
      <c r="E27" s="42"/>
      <c r="F27" s="42" t="s">
        <v>11</v>
      </c>
      <c r="G27" s="42">
        <f>INT(SQRT(($A$7*POWER(1024,3))/8))</f>
        <v>82897</v>
      </c>
      <c r="H27" s="12">
        <v>4782.5550000000003</v>
      </c>
      <c r="I27" s="9">
        <v>79.411000000000001</v>
      </c>
      <c r="J27" s="50">
        <v>54976958812</v>
      </c>
      <c r="K27" s="53">
        <f>$J$27/POWER(1024,3)</f>
        <v>51.201282825320959</v>
      </c>
      <c r="L27" s="60">
        <f>$K$27/$A$3</f>
        <v>0.80002004414563999</v>
      </c>
    </row>
    <row r="28" spans="5:12" x14ac:dyDescent="0.2">
      <c r="E28" s="42"/>
      <c r="F28" s="42"/>
      <c r="G28" s="42"/>
      <c r="H28" s="12">
        <v>4436.9960000000001</v>
      </c>
      <c r="I28" s="9">
        <v>85.595699999999994</v>
      </c>
      <c r="J28" s="51"/>
      <c r="K28" s="53"/>
      <c r="L28" s="60"/>
    </row>
    <row r="29" spans="5:12" x14ac:dyDescent="0.2">
      <c r="E29" s="42"/>
      <c r="F29" s="42"/>
      <c r="G29" s="42"/>
      <c r="H29" s="12">
        <v>5205.9129999999996</v>
      </c>
      <c r="I29" s="9">
        <v>72.953100000000006</v>
      </c>
      <c r="J29" s="51"/>
      <c r="K29" s="53"/>
      <c r="L29" s="60"/>
    </row>
    <row r="30" spans="5:12" x14ac:dyDescent="0.2">
      <c r="E30" s="42"/>
      <c r="F30" s="42"/>
      <c r="G30" s="42"/>
      <c r="H30" s="12">
        <v>4832.7650000000003</v>
      </c>
      <c r="I30" s="9">
        <v>75.938199999999995</v>
      </c>
      <c r="J30" s="51"/>
      <c r="K30" s="53"/>
      <c r="L30" s="60"/>
    </row>
    <row r="31" spans="5:12" x14ac:dyDescent="0.2">
      <c r="E31" s="42"/>
      <c r="F31" s="42"/>
      <c r="G31" s="42"/>
      <c r="H31" s="12">
        <v>4593.3850000000002</v>
      </c>
      <c r="I31" s="10">
        <v>81.945800000000006</v>
      </c>
      <c r="J31" s="52"/>
      <c r="K31" s="53"/>
      <c r="L31" s="60"/>
    </row>
    <row r="32" spans="5:12" x14ac:dyDescent="0.2">
      <c r="E32" s="41" t="s">
        <v>17</v>
      </c>
      <c r="F32" s="42" t="s">
        <v>10</v>
      </c>
      <c r="G32" s="62">
        <f>INT(SQRT(($A$7*POWER(1024,3))/8))</f>
        <v>82897</v>
      </c>
      <c r="H32" s="11">
        <v>3981.9209999999998</v>
      </c>
      <c r="I32" s="10">
        <v>95.378</v>
      </c>
      <c r="J32" s="70">
        <v>53662518000</v>
      </c>
      <c r="K32" s="53">
        <f>$J$32/POWER(1024,3)</f>
        <v>49.977114424109459</v>
      </c>
      <c r="L32" s="60">
        <f>$K$32/$A$3</f>
        <v>0.7808924128767103</v>
      </c>
    </row>
    <row r="33" spans="5:12" x14ac:dyDescent="0.2">
      <c r="E33" s="42"/>
      <c r="F33" s="42"/>
      <c r="G33" s="63"/>
      <c r="H33" s="11">
        <v>4032.5259999999998</v>
      </c>
      <c r="I33" s="10">
        <v>94.181100000000001</v>
      </c>
      <c r="J33" s="70"/>
      <c r="K33" s="53"/>
      <c r="L33" s="60"/>
    </row>
    <row r="34" spans="5:12" x14ac:dyDescent="0.2">
      <c r="E34" s="42"/>
      <c r="F34" s="42"/>
      <c r="G34" s="63"/>
      <c r="H34" s="11">
        <v>3993.0340000000001</v>
      </c>
      <c r="I34" s="10">
        <v>95.1126</v>
      </c>
      <c r="J34" s="70"/>
      <c r="K34" s="53"/>
      <c r="L34" s="60"/>
    </row>
    <row r="35" spans="5:12" x14ac:dyDescent="0.2">
      <c r="E35" s="42"/>
      <c r="F35" s="42"/>
      <c r="G35" s="63"/>
      <c r="H35" s="11">
        <v>3994.1729999999998</v>
      </c>
      <c r="I35" s="10">
        <v>95.008399999999995</v>
      </c>
      <c r="J35" s="70"/>
      <c r="K35" s="53"/>
      <c r="L35" s="60"/>
    </row>
    <row r="36" spans="5:12" x14ac:dyDescent="0.2">
      <c r="E36" s="42"/>
      <c r="F36" s="42"/>
      <c r="G36" s="64"/>
      <c r="H36" s="11">
        <v>3984.0340000000001</v>
      </c>
      <c r="I36" s="10">
        <v>95.327399999999997</v>
      </c>
      <c r="J36" s="70"/>
      <c r="K36" s="53"/>
      <c r="L36" s="60"/>
    </row>
    <row r="37" spans="5:12" x14ac:dyDescent="0.2">
      <c r="E37" s="42"/>
      <c r="F37" s="42" t="s">
        <v>11</v>
      </c>
      <c r="G37" s="42">
        <f>INT(SQRT(($A$7*POWER(1024,3))/8))</f>
        <v>82897</v>
      </c>
      <c r="H37" s="11">
        <v>4428.268</v>
      </c>
      <c r="I37" s="10">
        <v>85.764399999999995</v>
      </c>
      <c r="J37" s="69">
        <v>54976958812</v>
      </c>
      <c r="K37" s="53">
        <f>$J$37/POWER(1024,3)</f>
        <v>51.201282825320959</v>
      </c>
      <c r="L37" s="60">
        <f>$K$37/$A$3</f>
        <v>0.80002004414563999</v>
      </c>
    </row>
    <row r="38" spans="5:12" x14ac:dyDescent="0.2">
      <c r="E38" s="42"/>
      <c r="F38" s="42"/>
      <c r="G38" s="42"/>
      <c r="H38" s="11">
        <v>4384.1729999999998</v>
      </c>
      <c r="I38" s="10">
        <v>86.626999999999995</v>
      </c>
      <c r="J38" s="69"/>
      <c r="K38" s="53"/>
      <c r="L38" s="60"/>
    </row>
    <row r="39" spans="5:12" x14ac:dyDescent="0.2">
      <c r="E39" s="42"/>
      <c r="F39" s="42"/>
      <c r="G39" s="42"/>
      <c r="H39" s="11">
        <v>5341.8549999999996</v>
      </c>
      <c r="I39" s="10">
        <v>71.096599999999995</v>
      </c>
      <c r="J39" s="69"/>
      <c r="K39" s="53"/>
      <c r="L39" s="60"/>
    </row>
    <row r="40" spans="5:12" x14ac:dyDescent="0.2">
      <c r="E40" s="42"/>
      <c r="F40" s="42"/>
      <c r="G40" s="42"/>
      <c r="H40" s="11">
        <v>4975.4970000000003</v>
      </c>
      <c r="I40" s="10">
        <v>83.349800000000002</v>
      </c>
      <c r="J40" s="69"/>
      <c r="K40" s="53"/>
      <c r="L40" s="60"/>
    </row>
    <row r="41" spans="5:12" x14ac:dyDescent="0.2">
      <c r="E41" s="42"/>
      <c r="F41" s="42"/>
      <c r="G41" s="42"/>
      <c r="H41" s="11">
        <v>4739.1840000000002</v>
      </c>
      <c r="I41" s="10">
        <v>85.838999999999999</v>
      </c>
      <c r="J41" s="69"/>
      <c r="K41" s="53"/>
      <c r="L41" s="60"/>
    </row>
    <row r="42" spans="5:12" x14ac:dyDescent="0.2">
      <c r="E42" s="41" t="s">
        <v>18</v>
      </c>
      <c r="F42" s="42" t="s">
        <v>10</v>
      </c>
      <c r="G42" s="68">
        <f>INT(SQRT(($A$7*POWER(1024,3))/8))</f>
        <v>82897</v>
      </c>
      <c r="H42" s="8">
        <v>4314.201</v>
      </c>
      <c r="I42" s="7">
        <v>88.031999999999996</v>
      </c>
      <c r="J42" s="69">
        <v>53662518000</v>
      </c>
      <c r="K42" s="57">
        <f>$J$42/POWER(1024,3)</f>
        <v>49.977114424109459</v>
      </c>
      <c r="L42" s="71">
        <f>$K$42/$A$3</f>
        <v>0.7808924128767103</v>
      </c>
    </row>
    <row r="43" spans="5:12" x14ac:dyDescent="0.2">
      <c r="E43" s="42"/>
      <c r="F43" s="42"/>
      <c r="G43" s="68"/>
      <c r="H43" s="8">
        <v>4392.8670000000002</v>
      </c>
      <c r="I43" s="7">
        <v>86.455500000000001</v>
      </c>
      <c r="J43" s="69"/>
      <c r="K43" s="58"/>
      <c r="L43" s="71"/>
    </row>
    <row r="44" spans="5:12" x14ac:dyDescent="0.2">
      <c r="E44" s="42"/>
      <c r="F44" s="42"/>
      <c r="G44" s="68"/>
      <c r="H44" s="8">
        <v>4399.1970000000001</v>
      </c>
      <c r="I44" s="7">
        <v>86.331100000000006</v>
      </c>
      <c r="J44" s="69"/>
      <c r="K44" s="58"/>
      <c r="L44" s="71"/>
    </row>
    <row r="45" spans="5:12" x14ac:dyDescent="0.2">
      <c r="E45" s="42"/>
      <c r="F45" s="42"/>
      <c r="G45" s="68"/>
      <c r="H45" s="8">
        <v>4472.6400000000003</v>
      </c>
      <c r="I45" s="7">
        <v>84.913499999999999</v>
      </c>
      <c r="J45" s="69"/>
      <c r="K45" s="58"/>
      <c r="L45" s="71"/>
    </row>
    <row r="46" spans="5:12" x14ac:dyDescent="0.2">
      <c r="E46" s="42"/>
      <c r="F46" s="42"/>
      <c r="G46" s="68"/>
      <c r="H46" s="8">
        <v>4509.4759999999997</v>
      </c>
      <c r="I46" s="7">
        <v>84.219899999999996</v>
      </c>
      <c r="J46" s="69"/>
      <c r="K46" s="59"/>
      <c r="L46" s="71"/>
    </row>
    <row r="47" spans="5:12" x14ac:dyDescent="0.2">
      <c r="E47" s="42"/>
      <c r="F47" s="42" t="s">
        <v>11</v>
      </c>
      <c r="G47" s="42">
        <f>INT(SQRT(($A$7*POWER(1024,3))/8))</f>
        <v>82897</v>
      </c>
      <c r="H47" s="3">
        <v>4770.3450000000003</v>
      </c>
      <c r="I47" s="3">
        <v>79.6143</v>
      </c>
      <c r="J47" s="69">
        <v>54976958812</v>
      </c>
      <c r="K47" s="57">
        <f>$J$47/POWER(1024,3)</f>
        <v>51.201282825320959</v>
      </c>
      <c r="L47" s="60">
        <f>$K$47/$A$3</f>
        <v>0.80002004414563999</v>
      </c>
    </row>
    <row r="48" spans="5:12" x14ac:dyDescent="0.2">
      <c r="E48" s="42"/>
      <c r="F48" s="42"/>
      <c r="G48" s="42"/>
      <c r="H48" s="3">
        <v>4949.6170000000002</v>
      </c>
      <c r="I48" s="3">
        <v>76.730699999999999</v>
      </c>
      <c r="J48" s="69"/>
      <c r="K48" s="58"/>
      <c r="L48" s="60"/>
    </row>
    <row r="49" spans="5:12" x14ac:dyDescent="0.2">
      <c r="E49" s="42"/>
      <c r="F49" s="42"/>
      <c r="G49" s="42"/>
      <c r="H49" s="3">
        <v>4874.567</v>
      </c>
      <c r="I49" s="3">
        <v>78.749300000000005</v>
      </c>
      <c r="J49" s="69"/>
      <c r="K49" s="58"/>
      <c r="L49" s="60"/>
    </row>
    <row r="50" spans="5:12" x14ac:dyDescent="0.2">
      <c r="E50" s="42"/>
      <c r="F50" s="42"/>
      <c r="G50" s="42"/>
      <c r="H50" s="3">
        <v>4802.0469999999996</v>
      </c>
      <c r="I50" s="3">
        <v>78.873400000000004</v>
      </c>
      <c r="J50" s="69"/>
      <c r="K50" s="58"/>
      <c r="L50" s="60"/>
    </row>
    <row r="51" spans="5:12" x14ac:dyDescent="0.2">
      <c r="E51" s="42"/>
      <c r="F51" s="42"/>
      <c r="G51" s="42"/>
      <c r="H51" s="3">
        <v>4956.9260000000004</v>
      </c>
      <c r="I51" s="3">
        <v>77.530199999999994</v>
      </c>
      <c r="J51" s="69"/>
      <c r="K51" s="59"/>
      <c r="L51" s="60"/>
    </row>
    <row r="52" spans="5:12" x14ac:dyDescent="0.2">
      <c r="E52" s="41" t="s">
        <v>19</v>
      </c>
      <c r="F52" s="42" t="s">
        <v>10</v>
      </c>
      <c r="G52" s="42">
        <f>INT(SQRT(($A$7*POWER(1024,3))/8))</f>
        <v>82897</v>
      </c>
      <c r="H52" s="3">
        <v>4039.1109999999999</v>
      </c>
      <c r="I52" s="3">
        <v>94.237499999999997</v>
      </c>
      <c r="J52" s="69">
        <v>53662518000</v>
      </c>
      <c r="K52" s="53">
        <f>$J$52/POWER(1024,3)</f>
        <v>49.977114424109459</v>
      </c>
      <c r="L52" s="60">
        <f>$K$52/$A$3</f>
        <v>0.7808924128767103</v>
      </c>
    </row>
    <row r="53" spans="5:12" x14ac:dyDescent="0.2">
      <c r="E53" s="42"/>
      <c r="F53" s="42"/>
      <c r="G53" s="42"/>
      <c r="H53" s="3">
        <v>4056.9259999999999</v>
      </c>
      <c r="I53" s="3">
        <v>93.614599999999996</v>
      </c>
      <c r="J53" s="69"/>
      <c r="K53" s="53"/>
      <c r="L53" s="60"/>
    </row>
    <row r="54" spans="5:12" x14ac:dyDescent="0.2">
      <c r="E54" s="42"/>
      <c r="F54" s="42"/>
      <c r="G54" s="42"/>
      <c r="H54" s="3">
        <v>4074.6170000000002</v>
      </c>
      <c r="I54" s="3">
        <v>93.208200000000005</v>
      </c>
      <c r="J54" s="69"/>
      <c r="K54" s="53"/>
      <c r="L54" s="60"/>
    </row>
    <row r="55" spans="5:12" x14ac:dyDescent="0.2">
      <c r="E55" s="42"/>
      <c r="F55" s="42"/>
      <c r="G55" s="42"/>
      <c r="H55" s="3">
        <v>4147.1890000000003</v>
      </c>
      <c r="I55" s="3">
        <v>91.577100000000002</v>
      </c>
      <c r="J55" s="69"/>
      <c r="K55" s="53"/>
      <c r="L55" s="60"/>
    </row>
    <row r="56" spans="5:12" x14ac:dyDescent="0.2">
      <c r="E56" s="42"/>
      <c r="F56" s="42"/>
      <c r="G56" s="42"/>
      <c r="H56" s="3">
        <v>4082.1680000000001</v>
      </c>
      <c r="I56" s="3">
        <v>93.035799999999995</v>
      </c>
      <c r="J56" s="69"/>
      <c r="K56" s="53"/>
      <c r="L56" s="60"/>
    </row>
    <row r="57" spans="5:12" x14ac:dyDescent="0.2">
      <c r="E57" s="42"/>
      <c r="F57" s="42" t="s">
        <v>11</v>
      </c>
      <c r="G57" s="42">
        <f>INT(SQRT(($A$7*POWER(1024,3))/8))</f>
        <v>82897</v>
      </c>
      <c r="H57" s="3">
        <v>4254.5259999999998</v>
      </c>
      <c r="I57" s="13">
        <v>89.2667</v>
      </c>
      <c r="J57" s="69">
        <v>54976958812</v>
      </c>
      <c r="K57" s="53">
        <f>$J$57/POWER(1024,3)</f>
        <v>51.201282825320959</v>
      </c>
      <c r="L57" s="60">
        <f>$K$57/$A$3</f>
        <v>0.80002004414563999</v>
      </c>
    </row>
    <row r="58" spans="5:12" x14ac:dyDescent="0.2">
      <c r="E58" s="42"/>
      <c r="F58" s="42"/>
      <c r="G58" s="42"/>
      <c r="H58" s="3">
        <v>4375.2579999999998</v>
      </c>
      <c r="I58" s="13">
        <v>91.294499999999999</v>
      </c>
      <c r="J58" s="69"/>
      <c r="K58" s="53"/>
      <c r="L58" s="60"/>
    </row>
    <row r="59" spans="5:12" x14ac:dyDescent="0.2">
      <c r="E59" s="42"/>
      <c r="F59" s="42"/>
      <c r="G59" s="42"/>
      <c r="H59" s="3">
        <v>4394.5720000000001</v>
      </c>
      <c r="I59" s="13">
        <v>89.378399999999999</v>
      </c>
      <c r="J59" s="69"/>
      <c r="K59" s="53"/>
      <c r="L59" s="60"/>
    </row>
    <row r="60" spans="5:12" x14ac:dyDescent="0.2">
      <c r="E60" s="42"/>
      <c r="F60" s="42"/>
      <c r="G60" s="42"/>
      <c r="H60" s="3">
        <v>4698.3090000000002</v>
      </c>
      <c r="I60" s="13">
        <v>84.471999999999994</v>
      </c>
      <c r="J60" s="69"/>
      <c r="K60" s="53"/>
      <c r="L60" s="60"/>
    </row>
    <row r="61" spans="5:12" x14ac:dyDescent="0.2">
      <c r="E61" s="42"/>
      <c r="F61" s="42"/>
      <c r="G61" s="42"/>
      <c r="H61" s="3">
        <v>4260.1940000000004</v>
      </c>
      <c r="I61" s="13">
        <v>89.769300000000001</v>
      </c>
      <c r="J61" s="69"/>
      <c r="K61" s="53"/>
      <c r="L61" s="60"/>
    </row>
  </sheetData>
  <mergeCells count="76">
    <mergeCell ref="K52:K56"/>
    <mergeCell ref="L52:L56"/>
    <mergeCell ref="J57:J61"/>
    <mergeCell ref="K57:K61"/>
    <mergeCell ref="L57:L61"/>
    <mergeCell ref="J52:J56"/>
    <mergeCell ref="E52:E61"/>
    <mergeCell ref="F52:F56"/>
    <mergeCell ref="F57:F61"/>
    <mergeCell ref="G52:G56"/>
    <mergeCell ref="G57:G61"/>
    <mergeCell ref="J42:J46"/>
    <mergeCell ref="K42:K46"/>
    <mergeCell ref="L42:L46"/>
    <mergeCell ref="J47:J51"/>
    <mergeCell ref="K47:K51"/>
    <mergeCell ref="L47:L51"/>
    <mergeCell ref="J37:J41"/>
    <mergeCell ref="K32:K36"/>
    <mergeCell ref="L32:L36"/>
    <mergeCell ref="K37:K41"/>
    <mergeCell ref="L37:L41"/>
    <mergeCell ref="J32:J36"/>
    <mergeCell ref="E42:E51"/>
    <mergeCell ref="F42:F46"/>
    <mergeCell ref="F47:F51"/>
    <mergeCell ref="G42:G46"/>
    <mergeCell ref="G47:G51"/>
    <mergeCell ref="J27:J31"/>
    <mergeCell ref="E22:E31"/>
    <mergeCell ref="F22:F26"/>
    <mergeCell ref="F27:F31"/>
    <mergeCell ref="G22:G26"/>
    <mergeCell ref="G27:G31"/>
    <mergeCell ref="E32:E41"/>
    <mergeCell ref="F32:F36"/>
    <mergeCell ref="F37:F41"/>
    <mergeCell ref="G32:G36"/>
    <mergeCell ref="G37:G41"/>
    <mergeCell ref="K22:K26"/>
    <mergeCell ref="K27:K31"/>
    <mergeCell ref="L22:L26"/>
    <mergeCell ref="L27:L31"/>
    <mergeCell ref="E12:E21"/>
    <mergeCell ref="F12:F16"/>
    <mergeCell ref="F17:F21"/>
    <mergeCell ref="G12:G16"/>
    <mergeCell ref="G17:G21"/>
    <mergeCell ref="J12:J16"/>
    <mergeCell ref="K12:K16"/>
    <mergeCell ref="L12:L16"/>
    <mergeCell ref="J17:J21"/>
    <mergeCell ref="K17:K21"/>
    <mergeCell ref="L17:L21"/>
    <mergeCell ref="J22:J26"/>
    <mergeCell ref="J2:J6"/>
    <mergeCell ref="K2:K6"/>
    <mergeCell ref="L2:L6"/>
    <mergeCell ref="J7:J11"/>
    <mergeCell ref="K7:K11"/>
    <mergeCell ref="L7:L11"/>
    <mergeCell ref="A1:B1"/>
    <mergeCell ref="E2:E11"/>
    <mergeCell ref="F2:F6"/>
    <mergeCell ref="F7:F11"/>
    <mergeCell ref="G2:G6"/>
    <mergeCell ref="G7:G11"/>
    <mergeCell ref="A6:B6"/>
    <mergeCell ref="A7:B8"/>
    <mergeCell ref="O4:O9"/>
    <mergeCell ref="O10:O15"/>
    <mergeCell ref="O1:Z1"/>
    <mergeCell ref="O2:O3"/>
    <mergeCell ref="P2:P3"/>
    <mergeCell ref="Q2:U2"/>
    <mergeCell ref="V2:Z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H50" workbookViewId="0">
      <selection activeCell="K87" sqref="K87"/>
    </sheetView>
  </sheetViews>
  <sheetFormatPr baseColWidth="10" defaultRowHeight="16" x14ac:dyDescent="0.2"/>
  <cols>
    <col min="1" max="5" width="24" customWidth="1"/>
    <col min="8" max="16" width="20.33203125" customWidth="1"/>
  </cols>
  <sheetData>
    <row r="1" spans="1:16" ht="32" customHeight="1" x14ac:dyDescent="0.2">
      <c r="A1" s="49" t="s">
        <v>34</v>
      </c>
      <c r="B1" s="49"/>
      <c r="C1" s="49"/>
      <c r="D1" s="49"/>
      <c r="E1" s="49"/>
      <c r="H1" s="49" t="s">
        <v>20</v>
      </c>
      <c r="I1" s="49"/>
      <c r="J1" s="49"/>
      <c r="K1" s="49"/>
      <c r="L1" s="49"/>
      <c r="M1" s="49"/>
      <c r="N1" s="49"/>
      <c r="O1" s="49"/>
      <c r="P1" s="49"/>
    </row>
    <row r="2" spans="1:16" ht="16" customHeight="1" x14ac:dyDescent="0.2">
      <c r="A2" s="87" t="s">
        <v>35</v>
      </c>
      <c r="B2" s="87" t="s">
        <v>36</v>
      </c>
      <c r="C2" s="87" t="s">
        <v>37</v>
      </c>
      <c r="D2" s="87" t="s">
        <v>38</v>
      </c>
      <c r="E2" s="87" t="s">
        <v>39</v>
      </c>
      <c r="H2" s="72" t="s">
        <v>1</v>
      </c>
      <c r="I2" s="72" t="s">
        <v>0</v>
      </c>
      <c r="J2" s="72" t="s">
        <v>42</v>
      </c>
      <c r="K2" s="72" t="s">
        <v>53</v>
      </c>
      <c r="L2" s="72" t="s">
        <v>43</v>
      </c>
      <c r="M2" s="72" t="s">
        <v>44</v>
      </c>
      <c r="N2" s="48" t="s">
        <v>3</v>
      </c>
      <c r="O2" s="48"/>
      <c r="P2" s="48"/>
    </row>
    <row r="3" spans="1:16" x14ac:dyDescent="0.2">
      <c r="A3" s="88"/>
      <c r="B3" s="88"/>
      <c r="C3" s="88"/>
      <c r="D3" s="88"/>
      <c r="E3" s="89"/>
      <c r="H3" s="72"/>
      <c r="I3" s="72"/>
      <c r="J3" s="72"/>
      <c r="K3" s="72"/>
      <c r="L3" s="72"/>
      <c r="M3" s="72"/>
      <c r="N3" s="16" t="s">
        <v>22</v>
      </c>
      <c r="O3" s="16" t="s">
        <v>23</v>
      </c>
      <c r="P3" s="16" t="s">
        <v>24</v>
      </c>
    </row>
    <row r="4" spans="1:16" x14ac:dyDescent="0.2">
      <c r="A4" s="26" t="s">
        <v>40</v>
      </c>
      <c r="B4" s="14">
        <v>256</v>
      </c>
      <c r="C4" s="14">
        <v>8</v>
      </c>
      <c r="D4" s="14">
        <f>$B$4*$C$4</f>
        <v>2048</v>
      </c>
      <c r="E4" s="69">
        <v>16</v>
      </c>
      <c r="H4" s="41" t="s">
        <v>9</v>
      </c>
      <c r="I4" s="78" t="s">
        <v>47</v>
      </c>
      <c r="J4" s="33" t="s">
        <v>49</v>
      </c>
      <c r="K4" s="76">
        <f>(($D$4*1024*4)/8)*$E$4</f>
        <v>16777216</v>
      </c>
      <c r="L4" s="80">
        <f>($K4*24)/POWER(1024,2)</f>
        <v>384</v>
      </c>
      <c r="M4" s="34">
        <v>25290.891500000002</v>
      </c>
      <c r="N4" s="34">
        <v>1.06E-2</v>
      </c>
      <c r="O4" s="34">
        <v>1.4500000000000001E-2</v>
      </c>
      <c r="P4" s="34">
        <v>1.2800000000000001E-2</v>
      </c>
    </row>
    <row r="5" spans="1:16" x14ac:dyDescent="0.2">
      <c r="A5" s="26" t="s">
        <v>41</v>
      </c>
      <c r="B5" s="15">
        <v>20480</v>
      </c>
      <c r="C5" s="15">
        <v>1</v>
      </c>
      <c r="D5" s="15">
        <f>$B$5*$C$5</f>
        <v>20480</v>
      </c>
      <c r="E5" s="69"/>
      <c r="H5" s="41"/>
      <c r="I5" s="78"/>
      <c r="J5" s="33" t="s">
        <v>50</v>
      </c>
      <c r="K5" s="76"/>
      <c r="L5" s="80"/>
      <c r="M5" s="34">
        <v>21804.553199999998</v>
      </c>
      <c r="N5" s="34">
        <v>1.23E-2</v>
      </c>
      <c r="O5" s="34">
        <v>2.0500000000000001E-2</v>
      </c>
      <c r="P5" s="34">
        <v>1.44E-2</v>
      </c>
    </row>
    <row r="6" spans="1:16" x14ac:dyDescent="0.2">
      <c r="H6" s="41"/>
      <c r="I6" s="78"/>
      <c r="J6" s="33" t="s">
        <v>51</v>
      </c>
      <c r="K6" s="76"/>
      <c r="L6" s="80"/>
      <c r="M6" s="34">
        <v>23243.8253</v>
      </c>
      <c r="N6" s="34">
        <v>1.7299999999999999E-2</v>
      </c>
      <c r="O6" s="34">
        <v>2.2499999999999999E-2</v>
      </c>
      <c r="P6" s="34">
        <v>1.9099999999999999E-2</v>
      </c>
    </row>
    <row r="7" spans="1:16" x14ac:dyDescent="0.2">
      <c r="H7" s="41"/>
      <c r="I7" s="78"/>
      <c r="J7" s="33" t="s">
        <v>52</v>
      </c>
      <c r="K7" s="76"/>
      <c r="L7" s="80"/>
      <c r="M7" s="34">
        <v>23930.198899999999</v>
      </c>
      <c r="N7" s="34">
        <v>1.6799999999999999E-2</v>
      </c>
      <c r="O7" s="34">
        <v>2.1299999999999999E-2</v>
      </c>
      <c r="P7" s="34">
        <v>1.8499999999999999E-2</v>
      </c>
    </row>
    <row r="8" spans="1:16" x14ac:dyDescent="0.2">
      <c r="H8" s="41"/>
      <c r="I8" s="41" t="s">
        <v>48</v>
      </c>
      <c r="J8" s="3" t="s">
        <v>49</v>
      </c>
      <c r="K8" s="73">
        <f>(($D$5*1024*4)/8)*$E$4</f>
        <v>167772160</v>
      </c>
      <c r="L8" s="81">
        <f t="shared" ref="L8" si="0">($K8*24)/POWER(1024,2)</f>
        <v>3840</v>
      </c>
      <c r="M8" s="27">
        <v>34888.041799999999</v>
      </c>
      <c r="N8" s="27">
        <v>7.6899999999999996E-2</v>
      </c>
      <c r="O8" s="27">
        <v>8.0699999999999994E-2</v>
      </c>
      <c r="P8" s="27">
        <v>7.7899999999999997E-2</v>
      </c>
    </row>
    <row r="9" spans="1:16" x14ac:dyDescent="0.2">
      <c r="H9" s="41"/>
      <c r="I9" s="41"/>
      <c r="J9" s="3" t="s">
        <v>50</v>
      </c>
      <c r="K9" s="73"/>
      <c r="L9" s="81"/>
      <c r="M9" s="27">
        <v>35002.686300000001</v>
      </c>
      <c r="N9" s="27">
        <v>7.8299999999999995E-2</v>
      </c>
      <c r="O9" s="27">
        <v>8.1600000000000006E-2</v>
      </c>
      <c r="P9" s="27">
        <v>7.8299999999999995E-2</v>
      </c>
    </row>
    <row r="10" spans="1:16" x14ac:dyDescent="0.2">
      <c r="H10" s="41"/>
      <c r="I10" s="41"/>
      <c r="J10" s="3" t="s">
        <v>51</v>
      </c>
      <c r="K10" s="73"/>
      <c r="L10" s="81"/>
      <c r="M10" s="27">
        <v>39904.208599999998</v>
      </c>
      <c r="N10" s="27">
        <v>0.1009</v>
      </c>
      <c r="O10" s="27">
        <v>0.1031</v>
      </c>
      <c r="P10" s="27">
        <v>0.1013</v>
      </c>
    </row>
    <row r="11" spans="1:16" ht="17" thickBot="1" x14ac:dyDescent="0.25">
      <c r="H11" s="77"/>
      <c r="I11" s="77"/>
      <c r="J11" s="31" t="s">
        <v>52</v>
      </c>
      <c r="K11" s="74"/>
      <c r="L11" s="82"/>
      <c r="M11" s="32">
        <v>39946.1155</v>
      </c>
      <c r="N11" s="32">
        <v>0.1008</v>
      </c>
      <c r="O11" s="32">
        <v>0.1116</v>
      </c>
      <c r="P11" s="32">
        <v>0.1026</v>
      </c>
    </row>
    <row r="12" spans="1:16" x14ac:dyDescent="0.2">
      <c r="H12" s="44" t="s">
        <v>29</v>
      </c>
      <c r="I12" s="79" t="s">
        <v>47</v>
      </c>
      <c r="J12" s="35" t="s">
        <v>49</v>
      </c>
      <c r="K12" s="75">
        <f>(($D$4*1024*4)/8)*$E$4</f>
        <v>16777216</v>
      </c>
      <c r="L12" s="83">
        <f t="shared" ref="L12" si="1">($K12*24)/POWER(1024,2)</f>
        <v>384</v>
      </c>
      <c r="M12" s="36">
        <v>17957.7955</v>
      </c>
      <c r="N12" s="36">
        <v>1.49E-2</v>
      </c>
      <c r="O12" s="36">
        <v>1.9599999999999999E-2</v>
      </c>
      <c r="P12" s="36">
        <v>1.7600000000000001E-2</v>
      </c>
    </row>
    <row r="13" spans="1:16" x14ac:dyDescent="0.2">
      <c r="H13" s="41"/>
      <c r="I13" s="78"/>
      <c r="J13" s="33" t="s">
        <v>50</v>
      </c>
      <c r="K13" s="76"/>
      <c r="L13" s="80"/>
      <c r="M13" s="34">
        <v>18157.040199999999</v>
      </c>
      <c r="N13" s="34">
        <v>1.4800000000000001E-2</v>
      </c>
      <c r="O13" s="34">
        <v>2.1899999999999999E-2</v>
      </c>
      <c r="P13" s="34">
        <v>1.83E-2</v>
      </c>
    </row>
    <row r="14" spans="1:16" x14ac:dyDescent="0.2">
      <c r="H14" s="41"/>
      <c r="I14" s="78"/>
      <c r="J14" s="33" t="s">
        <v>51</v>
      </c>
      <c r="K14" s="76"/>
      <c r="L14" s="80"/>
      <c r="M14" s="34">
        <v>18965.3995</v>
      </c>
      <c r="N14" s="34">
        <v>2.12E-2</v>
      </c>
      <c r="O14" s="34">
        <v>2.7099999999999999E-2</v>
      </c>
      <c r="P14" s="34">
        <v>2.3900000000000001E-2</v>
      </c>
    </row>
    <row r="15" spans="1:16" x14ac:dyDescent="0.2">
      <c r="H15" s="41"/>
      <c r="I15" s="78"/>
      <c r="J15" s="33" t="s">
        <v>52</v>
      </c>
      <c r="K15" s="76"/>
      <c r="L15" s="80"/>
      <c r="M15" s="34">
        <v>19480.135900000001</v>
      </c>
      <c r="N15" s="34">
        <v>2.07E-2</v>
      </c>
      <c r="O15" s="34">
        <v>2.8400000000000002E-2</v>
      </c>
      <c r="P15" s="34">
        <v>2.41E-2</v>
      </c>
    </row>
    <row r="16" spans="1:16" x14ac:dyDescent="0.2">
      <c r="H16" s="41"/>
      <c r="I16" s="41" t="s">
        <v>48</v>
      </c>
      <c r="J16" s="3" t="s">
        <v>49</v>
      </c>
      <c r="K16" s="73">
        <f>(($D$5*1024*4)/8)*$E$4</f>
        <v>167772160</v>
      </c>
      <c r="L16" s="81">
        <f t="shared" ref="L16" si="2">($K16*24)/POWER(1024,2)</f>
        <v>3840</v>
      </c>
      <c r="M16" s="27">
        <v>34942.070699999997</v>
      </c>
      <c r="N16" s="27">
        <v>7.6799999999999993E-2</v>
      </c>
      <c r="O16" s="27">
        <v>8.6999999999999994E-2</v>
      </c>
      <c r="P16" s="27">
        <v>8.0699999999999994E-2</v>
      </c>
    </row>
    <row r="17" spans="8:16" x14ac:dyDescent="0.2">
      <c r="H17" s="41"/>
      <c r="I17" s="41"/>
      <c r="J17" s="3" t="s">
        <v>50</v>
      </c>
      <c r="K17" s="73"/>
      <c r="L17" s="81"/>
      <c r="M17" s="27">
        <v>34577.005400000002</v>
      </c>
      <c r="N17" s="27">
        <v>7.7600000000000002E-2</v>
      </c>
      <c r="O17" s="27">
        <v>9.4899999999999998E-2</v>
      </c>
      <c r="P17" s="27">
        <v>8.4699999999999998E-2</v>
      </c>
    </row>
    <row r="18" spans="8:16" x14ac:dyDescent="0.2">
      <c r="H18" s="41"/>
      <c r="I18" s="41"/>
      <c r="J18" s="3" t="s">
        <v>51</v>
      </c>
      <c r="K18" s="73"/>
      <c r="L18" s="81"/>
      <c r="M18" s="27">
        <v>39856.839200000002</v>
      </c>
      <c r="N18" s="27">
        <v>0.10100000000000001</v>
      </c>
      <c r="O18" s="27">
        <v>0.1227</v>
      </c>
      <c r="P18" s="27">
        <v>0.1084</v>
      </c>
    </row>
    <row r="19" spans="8:16" ht="17" thickBot="1" x14ac:dyDescent="0.25">
      <c r="H19" s="41"/>
      <c r="I19" s="77"/>
      <c r="J19" s="31" t="s">
        <v>52</v>
      </c>
      <c r="K19" s="74"/>
      <c r="L19" s="82"/>
      <c r="M19" s="32">
        <v>39917.696100000001</v>
      </c>
      <c r="N19" s="32">
        <v>0.1009</v>
      </c>
      <c r="O19" s="32">
        <v>0.1183</v>
      </c>
      <c r="P19" s="32">
        <v>0.1183</v>
      </c>
    </row>
    <row r="20" spans="8:16" x14ac:dyDescent="0.2">
      <c r="H20" s="41" t="s">
        <v>45</v>
      </c>
      <c r="I20" s="79" t="s">
        <v>47</v>
      </c>
      <c r="J20" s="35" t="s">
        <v>49</v>
      </c>
      <c r="K20" s="75">
        <f>(($D$4*1024*4)/8)*$E$4</f>
        <v>16777216</v>
      </c>
      <c r="L20" s="83">
        <f t="shared" ref="L20" si="3">($K20*24)/POWER(1024,2)</f>
        <v>384</v>
      </c>
      <c r="M20" s="36">
        <v>16728.076400000002</v>
      </c>
      <c r="N20" s="36">
        <v>1.6E-2</v>
      </c>
      <c r="O20" s="36">
        <v>2.3199999999999998E-2</v>
      </c>
      <c r="P20" s="36">
        <v>2.0299999999999999E-2</v>
      </c>
    </row>
    <row r="21" spans="8:16" x14ac:dyDescent="0.2">
      <c r="H21" s="41"/>
      <c r="I21" s="78"/>
      <c r="J21" s="33" t="s">
        <v>50</v>
      </c>
      <c r="K21" s="76"/>
      <c r="L21" s="80"/>
      <c r="M21" s="34">
        <v>14775.9771</v>
      </c>
      <c r="N21" s="34">
        <v>1.8200000000000001E-2</v>
      </c>
      <c r="O21" s="34">
        <v>2.3800000000000002E-2</v>
      </c>
      <c r="P21" s="34">
        <v>1.9900000000000001E-2</v>
      </c>
    </row>
    <row r="22" spans="8:16" x14ac:dyDescent="0.2">
      <c r="H22" s="41"/>
      <c r="I22" s="78"/>
      <c r="J22" s="33" t="s">
        <v>51</v>
      </c>
      <c r="K22" s="76"/>
      <c r="L22" s="80"/>
      <c r="M22" s="34">
        <v>15341.604600000001</v>
      </c>
      <c r="N22" s="34">
        <v>2.6200000000000001E-2</v>
      </c>
      <c r="O22" s="34">
        <v>3.1099999999999999E-2</v>
      </c>
      <c r="P22" s="34">
        <v>2.8199999999999999E-2</v>
      </c>
    </row>
    <row r="23" spans="8:16" x14ac:dyDescent="0.2">
      <c r="H23" s="41"/>
      <c r="I23" s="78"/>
      <c r="J23" s="33" t="s">
        <v>52</v>
      </c>
      <c r="K23" s="76"/>
      <c r="L23" s="80"/>
      <c r="M23" s="34">
        <v>18268.303599999999</v>
      </c>
      <c r="N23" s="34">
        <v>2.1999999999999999E-2</v>
      </c>
      <c r="O23" s="34">
        <v>3.1E-2</v>
      </c>
      <c r="P23" s="34">
        <v>2.7E-2</v>
      </c>
    </row>
    <row r="24" spans="8:16" x14ac:dyDescent="0.2">
      <c r="H24" s="41"/>
      <c r="I24" s="84" t="s">
        <v>48</v>
      </c>
      <c r="J24" s="3" t="s">
        <v>49</v>
      </c>
      <c r="K24" s="73">
        <f>(($D$5*1024*4)/8)*$E$4</f>
        <v>167772160</v>
      </c>
      <c r="L24" s="81">
        <f t="shared" ref="L24" si="4">($K24*24)/POWER(1024,2)</f>
        <v>3840</v>
      </c>
      <c r="M24" s="27">
        <v>20262.206699999999</v>
      </c>
      <c r="N24" s="27">
        <v>0.13250000000000001</v>
      </c>
      <c r="O24" s="27">
        <v>0.17680000000000001</v>
      </c>
      <c r="P24" s="27">
        <v>0.15490000000000001</v>
      </c>
    </row>
    <row r="25" spans="8:16" x14ac:dyDescent="0.2">
      <c r="H25" s="41"/>
      <c r="I25" s="85"/>
      <c r="J25" s="3" t="s">
        <v>50</v>
      </c>
      <c r="K25" s="73"/>
      <c r="L25" s="81"/>
      <c r="M25" s="27">
        <v>19309.957600000002</v>
      </c>
      <c r="N25" s="27">
        <v>0.13900000000000001</v>
      </c>
      <c r="O25" s="27">
        <v>0.16059999999999999</v>
      </c>
      <c r="P25" s="27">
        <v>0.15179999999999999</v>
      </c>
    </row>
    <row r="26" spans="8:16" x14ac:dyDescent="0.2">
      <c r="H26" s="41"/>
      <c r="I26" s="85"/>
      <c r="J26" s="3" t="s">
        <v>51</v>
      </c>
      <c r="K26" s="73"/>
      <c r="L26" s="81"/>
      <c r="M26" s="27">
        <v>22034.444899999999</v>
      </c>
      <c r="N26" s="27">
        <v>0.1827</v>
      </c>
      <c r="O26" s="27">
        <v>0.24279999999999999</v>
      </c>
      <c r="P26" s="27">
        <v>0.2011</v>
      </c>
    </row>
    <row r="27" spans="8:16" ht="17" thickBot="1" x14ac:dyDescent="0.25">
      <c r="H27" s="41"/>
      <c r="I27" s="86"/>
      <c r="J27" s="31" t="s">
        <v>52</v>
      </c>
      <c r="K27" s="74"/>
      <c r="L27" s="82"/>
      <c r="M27" s="32">
        <v>22993.128100000002</v>
      </c>
      <c r="N27" s="32">
        <v>0.17510000000000001</v>
      </c>
      <c r="O27" s="32">
        <v>0.20660000000000001</v>
      </c>
      <c r="P27" s="32">
        <v>0.19650000000000001</v>
      </c>
    </row>
    <row r="28" spans="8:16" x14ac:dyDescent="0.2">
      <c r="H28" s="41" t="s">
        <v>46</v>
      </c>
      <c r="I28" s="79" t="s">
        <v>47</v>
      </c>
      <c r="J28" s="35" t="s">
        <v>49</v>
      </c>
      <c r="K28" s="75">
        <f>(($D$4*1024*4)/8)*$E$4</f>
        <v>16777216</v>
      </c>
      <c r="L28" s="83">
        <f t="shared" ref="L28" si="5">($K28*24)/POWER(1024,2)</f>
        <v>384</v>
      </c>
      <c r="M28" s="36">
        <v>17025.039400000001</v>
      </c>
      <c r="N28" s="36">
        <v>1.5800000000000002E-2</v>
      </c>
      <c r="O28" s="36">
        <v>2.8299999999999999E-2</v>
      </c>
      <c r="P28" s="36">
        <v>1.9199999999999998E-2</v>
      </c>
    </row>
    <row r="29" spans="8:16" x14ac:dyDescent="0.2">
      <c r="H29" s="41"/>
      <c r="I29" s="78"/>
      <c r="J29" s="33" t="s">
        <v>50</v>
      </c>
      <c r="K29" s="76"/>
      <c r="L29" s="80"/>
      <c r="M29" s="34">
        <v>16022.2554</v>
      </c>
      <c r="N29" s="34">
        <v>1.6799999999999999E-2</v>
      </c>
      <c r="O29" s="34">
        <v>3.1399999999999997E-2</v>
      </c>
      <c r="P29" s="34">
        <v>2.0500000000000001E-2</v>
      </c>
    </row>
    <row r="30" spans="8:16" x14ac:dyDescent="0.2">
      <c r="H30" s="41"/>
      <c r="I30" s="78"/>
      <c r="J30" s="33" t="s">
        <v>51</v>
      </c>
      <c r="K30" s="76"/>
      <c r="L30" s="80"/>
      <c r="M30" s="34">
        <v>21185.567200000001</v>
      </c>
      <c r="N30" s="34">
        <v>1.9E-2</v>
      </c>
      <c r="O30" s="34">
        <v>3.6900000000000002E-2</v>
      </c>
      <c r="P30" s="34">
        <v>2.5100000000000001E-2</v>
      </c>
    </row>
    <row r="31" spans="8:16" x14ac:dyDescent="0.2">
      <c r="H31" s="41"/>
      <c r="I31" s="78"/>
      <c r="J31" s="33" t="s">
        <v>52</v>
      </c>
      <c r="K31" s="76"/>
      <c r="L31" s="80"/>
      <c r="M31" s="34">
        <v>20452.809799999999</v>
      </c>
      <c r="N31" s="34">
        <v>1.9699999999999999E-2</v>
      </c>
      <c r="O31" s="34">
        <v>3.9100000000000003E-2</v>
      </c>
      <c r="P31" s="34">
        <v>2.4299999999999999E-2</v>
      </c>
    </row>
    <row r="32" spans="8:16" x14ac:dyDescent="0.2">
      <c r="H32" s="41"/>
      <c r="I32" s="41" t="s">
        <v>48</v>
      </c>
      <c r="J32" s="3" t="s">
        <v>49</v>
      </c>
      <c r="K32" s="73">
        <f>(($D$5*1024*4)/8)*$E$4</f>
        <v>167772160</v>
      </c>
      <c r="L32" s="81">
        <f t="shared" ref="L32" si="6">($K32*24)/POWER(1024,2)</f>
        <v>3840</v>
      </c>
      <c r="M32" s="27">
        <v>17133.281800000001</v>
      </c>
      <c r="N32" s="27">
        <v>0.15670000000000001</v>
      </c>
      <c r="O32" s="27">
        <v>0.19750000000000001</v>
      </c>
      <c r="P32" s="27">
        <v>0.1701</v>
      </c>
    </row>
    <row r="33" spans="8:16" x14ac:dyDescent="0.2">
      <c r="H33" s="41"/>
      <c r="I33" s="41"/>
      <c r="J33" s="3" t="s">
        <v>50</v>
      </c>
      <c r="K33" s="73"/>
      <c r="L33" s="81"/>
      <c r="M33" s="27">
        <v>20331</v>
      </c>
      <c r="N33" s="27">
        <v>0.13200000000000001</v>
      </c>
      <c r="O33" s="27">
        <v>0.2177</v>
      </c>
      <c r="P33" s="27">
        <v>0.1641</v>
      </c>
    </row>
    <row r="34" spans="8:16" x14ac:dyDescent="0.2">
      <c r="H34" s="41"/>
      <c r="I34" s="41"/>
      <c r="J34" s="3" t="s">
        <v>51</v>
      </c>
      <c r="K34" s="73"/>
      <c r="L34" s="81"/>
      <c r="M34" s="27">
        <v>23684.9061</v>
      </c>
      <c r="N34" s="27">
        <v>0.17</v>
      </c>
      <c r="O34" s="27">
        <v>0.2359</v>
      </c>
      <c r="P34" s="27">
        <v>0.2074</v>
      </c>
    </row>
    <row r="35" spans="8:16" ht="17" thickBot="1" x14ac:dyDescent="0.25">
      <c r="H35" s="77"/>
      <c r="I35" s="77"/>
      <c r="J35" s="31" t="s">
        <v>52</v>
      </c>
      <c r="K35" s="74"/>
      <c r="L35" s="82"/>
      <c r="M35" s="32">
        <v>20177.875700000001</v>
      </c>
      <c r="N35" s="32">
        <v>0.1996</v>
      </c>
      <c r="O35" s="32">
        <v>0.23930000000000001</v>
      </c>
      <c r="P35" s="32">
        <v>0.21970000000000001</v>
      </c>
    </row>
  </sheetData>
  <mergeCells count="43">
    <mergeCell ref="E4:E5"/>
    <mergeCell ref="K32:K35"/>
    <mergeCell ref="L4:L7"/>
    <mergeCell ref="L8:L11"/>
    <mergeCell ref="L12:L15"/>
    <mergeCell ref="L16:L19"/>
    <mergeCell ref="L20:L23"/>
    <mergeCell ref="L24:L27"/>
    <mergeCell ref="L28:L31"/>
    <mergeCell ref="L32:L35"/>
    <mergeCell ref="I24:I27"/>
    <mergeCell ref="I28:I31"/>
    <mergeCell ref="I32:I35"/>
    <mergeCell ref="K4:K7"/>
    <mergeCell ref="K8:K11"/>
    <mergeCell ref="K12:K15"/>
    <mergeCell ref="K16:K19"/>
    <mergeCell ref="K20:K23"/>
    <mergeCell ref="K24:K27"/>
    <mergeCell ref="K28:K31"/>
    <mergeCell ref="H4:H11"/>
    <mergeCell ref="H12:H19"/>
    <mergeCell ref="H20:H27"/>
    <mergeCell ref="H28:H35"/>
    <mergeCell ref="I4:I7"/>
    <mergeCell ref="I8:I11"/>
    <mergeCell ref="I12:I15"/>
    <mergeCell ref="I16:I19"/>
    <mergeCell ref="I20:I23"/>
    <mergeCell ref="A1:E1"/>
    <mergeCell ref="H1:P1"/>
    <mergeCell ref="H2:H3"/>
    <mergeCell ref="I2:I3"/>
    <mergeCell ref="J2:J3"/>
    <mergeCell ref="K2:K3"/>
    <mergeCell ref="L2:L3"/>
    <mergeCell ref="M2:M3"/>
    <mergeCell ref="N2:P2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topLeftCell="C1" workbookViewId="0">
      <selection activeCell="G17" sqref="G17"/>
    </sheetView>
  </sheetViews>
  <sheetFormatPr baseColWidth="10" defaultRowHeight="16" x14ac:dyDescent="0.2"/>
  <cols>
    <col min="1" max="3" width="18" customWidth="1"/>
    <col min="4" max="5" width="9" customWidth="1"/>
    <col min="6" max="7" width="18" customWidth="1"/>
    <col min="8" max="9" width="9" customWidth="1"/>
    <col min="10" max="11" width="18" customWidth="1"/>
    <col min="12" max="13" width="9" customWidth="1"/>
    <col min="16" max="22" width="15.6640625" customWidth="1"/>
  </cols>
  <sheetData>
    <row r="1" spans="1:23" x14ac:dyDescent="0.2">
      <c r="A1" s="94" t="s">
        <v>62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  <c r="P1" s="100" t="s">
        <v>20</v>
      </c>
      <c r="Q1" s="101"/>
      <c r="R1" s="101"/>
      <c r="S1" s="101"/>
      <c r="T1" s="101"/>
      <c r="U1" s="101"/>
      <c r="V1" s="102"/>
    </row>
    <row r="2" spans="1:23" x14ac:dyDescent="0.2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  <c r="P2" s="103"/>
      <c r="Q2" s="104"/>
      <c r="R2" s="104"/>
      <c r="S2" s="104"/>
      <c r="T2" s="104"/>
      <c r="U2" s="104"/>
      <c r="V2" s="105"/>
    </row>
    <row r="3" spans="1:23" x14ac:dyDescent="0.2">
      <c r="A3" s="90" t="s">
        <v>60</v>
      </c>
      <c r="B3" s="48" t="s">
        <v>9</v>
      </c>
      <c r="C3" s="48"/>
      <c r="D3" s="48"/>
      <c r="E3" s="48"/>
      <c r="F3" s="48" t="s">
        <v>56</v>
      </c>
      <c r="G3" s="48"/>
      <c r="H3" s="48"/>
      <c r="I3" s="48"/>
      <c r="J3" s="48" t="s">
        <v>45</v>
      </c>
      <c r="K3" s="48"/>
      <c r="L3" s="48"/>
      <c r="M3" s="48"/>
      <c r="P3" s="93"/>
      <c r="Q3" s="93"/>
      <c r="R3" s="93"/>
      <c r="S3" s="16" t="s">
        <v>22</v>
      </c>
      <c r="T3" s="16" t="s">
        <v>23</v>
      </c>
      <c r="U3" s="16" t="s">
        <v>24</v>
      </c>
      <c r="V3" s="16" t="s">
        <v>25</v>
      </c>
    </row>
    <row r="4" spans="1:23" ht="16" customHeight="1" x14ac:dyDescent="0.2">
      <c r="A4" s="91"/>
      <c r="B4" s="48" t="s">
        <v>57</v>
      </c>
      <c r="C4" s="48"/>
      <c r="D4" s="94" t="s">
        <v>58</v>
      </c>
      <c r="E4" s="96"/>
      <c r="F4" s="48" t="s">
        <v>57</v>
      </c>
      <c r="G4" s="48"/>
      <c r="H4" s="94" t="s">
        <v>58</v>
      </c>
      <c r="I4" s="96"/>
      <c r="J4" s="48" t="s">
        <v>57</v>
      </c>
      <c r="K4" s="48"/>
      <c r="L4" s="94" t="s">
        <v>59</v>
      </c>
      <c r="M4" s="96"/>
      <c r="P4" s="109" t="s">
        <v>63</v>
      </c>
      <c r="Q4" s="87" t="s">
        <v>9</v>
      </c>
      <c r="R4" s="33" t="s">
        <v>54</v>
      </c>
      <c r="S4" s="39">
        <f>MIN($B$6:$B$65)</f>
        <v>9409.8646000000008</v>
      </c>
      <c r="T4" s="39">
        <f>MAX($B$6:$B$65)</f>
        <v>9415.2580999999991</v>
      </c>
      <c r="U4" s="39">
        <f>AVERAGE($B$6:$B$65)</f>
        <v>9414.6153066666666</v>
      </c>
      <c r="V4" s="39">
        <f>_xlfn.STDEV.P($B$6:$B$65)</f>
        <v>0.67106126766145369</v>
      </c>
      <c r="W4" s="106"/>
    </row>
    <row r="5" spans="1:23" x14ac:dyDescent="0.2">
      <c r="A5" s="92"/>
      <c r="B5" s="16" t="s">
        <v>54</v>
      </c>
      <c r="C5" s="16" t="s">
        <v>55</v>
      </c>
      <c r="D5" s="97"/>
      <c r="E5" s="99"/>
      <c r="F5" s="16" t="s">
        <v>54</v>
      </c>
      <c r="G5" s="16" t="s">
        <v>55</v>
      </c>
      <c r="H5" s="97"/>
      <c r="I5" s="99"/>
      <c r="J5" s="16" t="s">
        <v>54</v>
      </c>
      <c r="K5" s="16" t="s">
        <v>55</v>
      </c>
      <c r="L5" s="97"/>
      <c r="M5" s="99"/>
      <c r="N5" s="107"/>
      <c r="P5" s="110"/>
      <c r="Q5" s="88"/>
      <c r="R5" s="3" t="s">
        <v>55</v>
      </c>
      <c r="S5" s="37">
        <f>MIN($C$6:$C$65)</f>
        <v>9410.3983000000007</v>
      </c>
      <c r="T5" s="37">
        <f>MAX($C$6:$C$65)</f>
        <v>9415.2769000000008</v>
      </c>
      <c r="U5" s="37">
        <f>AVERAGE($C$6:$C$65)</f>
        <v>9414.6118949152533</v>
      </c>
      <c r="V5" s="37">
        <f>_xlfn.STDEV.P($C$6:$C$65)</f>
        <v>0.60647260600824426</v>
      </c>
      <c r="W5" s="106"/>
    </row>
    <row r="6" spans="1:23" x14ac:dyDescent="0.2">
      <c r="A6" s="15">
        <v>1</v>
      </c>
      <c r="B6" s="27">
        <v>9409.8646000000008</v>
      </c>
      <c r="C6" s="27">
        <v>9410.3983000000007</v>
      </c>
      <c r="D6" s="117">
        <v>39.659500000000001</v>
      </c>
      <c r="E6" s="118"/>
      <c r="F6" s="27">
        <v>9394.6275999999998</v>
      </c>
      <c r="G6" s="27">
        <v>9391.2968999999994</v>
      </c>
      <c r="H6" s="111">
        <v>79.889099999999999</v>
      </c>
      <c r="I6" s="112"/>
      <c r="J6" s="27">
        <v>9357.9626000000007</v>
      </c>
      <c r="K6" s="108">
        <v>9354.1262999999999</v>
      </c>
      <c r="L6" s="115">
        <v>71.373000000000005</v>
      </c>
      <c r="M6" s="116"/>
      <c r="P6" s="110"/>
      <c r="Q6" s="42" t="s">
        <v>56</v>
      </c>
      <c r="R6" s="33" t="s">
        <v>54</v>
      </c>
      <c r="S6" s="39">
        <f>MIN($F$6:$F$65)</f>
        <v>9391.9719999999998</v>
      </c>
      <c r="T6" s="39">
        <f>MAX($F$6:$F$65)</f>
        <v>9394.8341</v>
      </c>
      <c r="U6" s="39">
        <f>AVERAGE($F$6:$F$65)</f>
        <v>9393.4361216666639</v>
      </c>
      <c r="V6" s="39">
        <f>_xlfn.STDEV.P($F$6:$F$65)</f>
        <v>0.817464430233663</v>
      </c>
    </row>
    <row r="7" spans="1:23" x14ac:dyDescent="0.2">
      <c r="A7" s="15">
        <f>$A6+1</f>
        <v>2</v>
      </c>
      <c r="B7" s="27">
        <v>9414.6867000000002</v>
      </c>
      <c r="C7" s="27">
        <v>9414.5737000000008</v>
      </c>
      <c r="D7" s="117">
        <v>37.4756</v>
      </c>
      <c r="E7" s="118"/>
      <c r="F7" s="27">
        <v>9393.3261000000002</v>
      </c>
      <c r="G7" s="27">
        <v>9390.5800999999992</v>
      </c>
      <c r="H7" s="111">
        <v>79.660799999999995</v>
      </c>
      <c r="I7" s="112"/>
      <c r="J7" s="27">
        <v>9358.0072</v>
      </c>
      <c r="K7" s="108">
        <v>9353.8587000000007</v>
      </c>
      <c r="L7" s="115">
        <v>74.772300000000001</v>
      </c>
      <c r="M7" s="116"/>
      <c r="P7" s="110"/>
      <c r="Q7" s="42"/>
      <c r="R7" s="3" t="s">
        <v>55</v>
      </c>
      <c r="S7" s="37">
        <f>MIN($G$6:$G$65)</f>
        <v>9389.4002999999993</v>
      </c>
      <c r="T7" s="37">
        <f>MAX($G$6:$G$65)</f>
        <v>9391.3858</v>
      </c>
      <c r="U7" s="37">
        <f>AVERAGE($G$6:$G$65)</f>
        <v>9390.3264233333339</v>
      </c>
      <c r="V7" s="37">
        <f>_xlfn.STDEV.P($G$6:$G$65)</f>
        <v>0.56356906449467159</v>
      </c>
    </row>
    <row r="8" spans="1:23" x14ac:dyDescent="0.2">
      <c r="A8" s="15">
        <f t="shared" ref="A8:A65" si="0">$A7+1</f>
        <v>3</v>
      </c>
      <c r="B8" s="27">
        <v>9414.6113999999998</v>
      </c>
      <c r="C8" s="27">
        <v>9414.6960999999992</v>
      </c>
      <c r="D8" s="117">
        <v>40.166899999999998</v>
      </c>
      <c r="E8" s="118"/>
      <c r="F8" s="27">
        <v>9394.5769999999993</v>
      </c>
      <c r="G8" s="27">
        <v>9389.4002999999993</v>
      </c>
      <c r="H8" s="111">
        <v>78.643500000000003</v>
      </c>
      <c r="I8" s="112"/>
      <c r="J8" s="27">
        <v>9357.9577000000008</v>
      </c>
      <c r="K8" s="108">
        <v>9354.2212</v>
      </c>
      <c r="L8" s="115">
        <v>72.997299999999996</v>
      </c>
      <c r="M8" s="116"/>
      <c r="P8" s="110"/>
      <c r="Q8" s="42" t="s">
        <v>45</v>
      </c>
      <c r="R8" s="33" t="s">
        <v>54</v>
      </c>
      <c r="S8" s="39">
        <f>MIN($J$6:$J$65)</f>
        <v>9356.8688999999995</v>
      </c>
      <c r="T8" s="39">
        <f>MAX($J$6:$J$65)</f>
        <v>9358.8477999999996</v>
      </c>
      <c r="U8" s="39">
        <f>AVERAGE($J$6:$J$65)</f>
        <v>9357.8673049999998</v>
      </c>
      <c r="V8" s="39">
        <f>_xlfn.STDEV.P($J$6:$J$65)</f>
        <v>0.54691815701720903</v>
      </c>
    </row>
    <row r="9" spans="1:23" ht="17" thickBot="1" x14ac:dyDescent="0.25">
      <c r="A9" s="15">
        <f t="shared" si="0"/>
        <v>4</v>
      </c>
      <c r="B9" s="27">
        <v>9414.6489999999994</v>
      </c>
      <c r="C9" s="27">
        <v>9414.6208000000006</v>
      </c>
      <c r="D9" s="117">
        <v>41.9236</v>
      </c>
      <c r="E9" s="118"/>
      <c r="F9" s="27">
        <v>9391.9781000000003</v>
      </c>
      <c r="G9" s="27">
        <v>9390.4766999999993</v>
      </c>
      <c r="H9" s="111">
        <v>78.299099999999996</v>
      </c>
      <c r="I9" s="112"/>
      <c r="J9" s="27">
        <v>9358.5630999999994</v>
      </c>
      <c r="K9" s="108">
        <v>9355.3840999999993</v>
      </c>
      <c r="L9" s="115">
        <v>71.521900000000002</v>
      </c>
      <c r="M9" s="116"/>
      <c r="P9" s="110"/>
      <c r="Q9" s="87"/>
      <c r="R9" s="113" t="s">
        <v>55</v>
      </c>
      <c r="S9" s="38">
        <f>MIN($K$6:$K$65)</f>
        <v>9353.4524000000001</v>
      </c>
      <c r="T9" s="38">
        <f>MAX($K$6:$K$65)</f>
        <v>9355.3840999999993</v>
      </c>
      <c r="U9" s="38">
        <f>AVERAGE($K$6:$K$65)</f>
        <v>9354.4432633333327</v>
      </c>
      <c r="V9" s="38">
        <f>_xlfn.STDEV.P($K$6:$K$65)</f>
        <v>0.57200562875052019</v>
      </c>
    </row>
    <row r="10" spans="1:23" x14ac:dyDescent="0.2">
      <c r="A10" s="15">
        <f t="shared" si="0"/>
        <v>5</v>
      </c>
      <c r="B10" s="27">
        <v>9415.2580999999991</v>
      </c>
      <c r="C10" s="27">
        <v>9414.6208000000006</v>
      </c>
      <c r="D10" s="117">
        <v>40.375700000000002</v>
      </c>
      <c r="E10" s="118"/>
      <c r="F10" s="27">
        <v>9392.6587999999992</v>
      </c>
      <c r="G10" s="27">
        <v>9391.1317999999992</v>
      </c>
      <c r="H10" s="111">
        <v>75.893100000000004</v>
      </c>
      <c r="I10" s="112"/>
      <c r="J10" s="27">
        <v>9356.9251999999997</v>
      </c>
      <c r="K10" s="108">
        <v>9354.4233000000004</v>
      </c>
      <c r="L10" s="115">
        <v>71.149299999999997</v>
      </c>
      <c r="M10" s="116"/>
      <c r="P10" s="48" t="s">
        <v>58</v>
      </c>
      <c r="Q10" s="42" t="s">
        <v>9</v>
      </c>
      <c r="R10" s="42"/>
      <c r="S10" s="40">
        <f>MIN($D$6:$D$65)</f>
        <v>37.229599999999998</v>
      </c>
      <c r="T10" s="40">
        <f>MAX($D$6:$E$65)</f>
        <v>41.9557</v>
      </c>
      <c r="U10" s="40">
        <f>AVERAGE($D$6:$E$65)</f>
        <v>39.448858333333348</v>
      </c>
      <c r="V10" s="40">
        <f>_xlfn.STDEV.P($D$6:$E$65)</f>
        <v>1.5113872371976309</v>
      </c>
    </row>
    <row r="11" spans="1:23" x14ac:dyDescent="0.2">
      <c r="A11" s="15">
        <f t="shared" si="0"/>
        <v>6</v>
      </c>
      <c r="B11" s="27">
        <v>9414.0211999999992</v>
      </c>
      <c r="C11" s="27">
        <v>9414.5455000000002</v>
      </c>
      <c r="D11" s="117">
        <v>41.522599999999997</v>
      </c>
      <c r="E11" s="118"/>
      <c r="F11" s="27">
        <v>9392.2518</v>
      </c>
      <c r="G11" s="27">
        <v>9389.8161999999993</v>
      </c>
      <c r="H11" s="111">
        <v>73.748400000000004</v>
      </c>
      <c r="I11" s="112"/>
      <c r="J11" s="27">
        <v>9356.8688999999995</v>
      </c>
      <c r="K11" s="108">
        <v>9354.0650999999998</v>
      </c>
      <c r="L11" s="115">
        <v>72.602599999999995</v>
      </c>
      <c r="M11" s="116"/>
      <c r="P11" s="48"/>
      <c r="Q11" s="42" t="s">
        <v>56</v>
      </c>
      <c r="R11" s="42"/>
      <c r="S11" s="114">
        <f>MIN($H$6:$H$65)</f>
        <v>73.084299999999999</v>
      </c>
      <c r="T11" s="114">
        <f>MAX($H$6:$H$65)</f>
        <v>79.889099999999999</v>
      </c>
      <c r="U11" s="114">
        <f>AVERAGE($H$6:$H$65)</f>
        <v>76.295855000000032</v>
      </c>
      <c r="V11" s="114">
        <f>_xlfn.STDEV.P($H$6:$H$65)</f>
        <v>1.8604768431260659</v>
      </c>
    </row>
    <row r="12" spans="1:23" x14ac:dyDescent="0.2">
      <c r="A12" s="15">
        <f t="shared" si="0"/>
        <v>7</v>
      </c>
      <c r="B12" s="27">
        <v>9415.2580999999991</v>
      </c>
      <c r="C12" s="27">
        <v>9414.7903000000006</v>
      </c>
      <c r="D12" s="117">
        <v>40.561399999999999</v>
      </c>
      <c r="E12" s="118"/>
      <c r="F12" s="27">
        <v>9393.4868000000006</v>
      </c>
      <c r="G12" s="27">
        <v>9389.8076999999994</v>
      </c>
      <c r="H12" s="111">
        <v>79.722399999999993</v>
      </c>
      <c r="I12" s="112"/>
      <c r="J12" s="27">
        <v>9357.0715</v>
      </c>
      <c r="K12" s="108">
        <v>9353.6983</v>
      </c>
      <c r="L12" s="115">
        <v>71.041499999999999</v>
      </c>
      <c r="M12" s="116"/>
      <c r="P12" s="48"/>
      <c r="Q12" s="42" t="s">
        <v>45</v>
      </c>
      <c r="R12" s="42"/>
      <c r="S12" s="39">
        <f>MIN($L$6:$L$65)</f>
        <v>69.049800000000005</v>
      </c>
      <c r="T12" s="39">
        <f>MAX($L$6:$L$65)</f>
        <v>74.910399999999996</v>
      </c>
      <c r="U12" s="39">
        <f>AVERAGE($L$6:$L$65)</f>
        <v>71.851726666666664</v>
      </c>
      <c r="V12" s="39">
        <f>_xlfn.STDEV.P($L$6:$L$65)</f>
        <v>1.4772346271402592</v>
      </c>
    </row>
    <row r="13" spans="1:23" x14ac:dyDescent="0.2">
      <c r="A13" s="15">
        <f t="shared" si="0"/>
        <v>8</v>
      </c>
      <c r="B13" s="27">
        <v>9414.5643</v>
      </c>
      <c r="C13" s="27">
        <v>9414.6301999999996</v>
      </c>
      <c r="D13" s="117">
        <v>37.388800000000003</v>
      </c>
      <c r="E13" s="118"/>
      <c r="F13" s="27">
        <v>9393.0198</v>
      </c>
      <c r="G13" s="27">
        <v>9390.1681000000008</v>
      </c>
      <c r="H13" s="111">
        <v>73.197800000000001</v>
      </c>
      <c r="I13" s="112"/>
      <c r="J13" s="27">
        <v>9358.2070000000003</v>
      </c>
      <c r="K13" s="108">
        <v>9354.1823000000004</v>
      </c>
      <c r="L13" s="115">
        <v>74.156899999999993</v>
      </c>
      <c r="M13" s="116"/>
    </row>
    <row r="14" spans="1:23" x14ac:dyDescent="0.2">
      <c r="A14" s="15">
        <f t="shared" si="0"/>
        <v>9</v>
      </c>
      <c r="B14" s="27">
        <v>9414.6020000000008</v>
      </c>
      <c r="C14" s="27">
        <v>9414.6489999999994</v>
      </c>
      <c r="D14" s="117">
        <v>38.094700000000003</v>
      </c>
      <c r="E14" s="118"/>
      <c r="F14" s="27">
        <v>9393.4</v>
      </c>
      <c r="G14" s="27">
        <v>9390.0745000000006</v>
      </c>
      <c r="H14" s="111">
        <v>76.629599999999996</v>
      </c>
      <c r="I14" s="112"/>
      <c r="J14" s="27">
        <v>9357.4902000000002</v>
      </c>
      <c r="K14" s="108">
        <v>9354.2201999999997</v>
      </c>
      <c r="L14" s="115">
        <v>71.39</v>
      </c>
      <c r="M14" s="116"/>
    </row>
    <row r="15" spans="1:23" x14ac:dyDescent="0.2">
      <c r="A15" s="15">
        <f t="shared" si="0"/>
        <v>10</v>
      </c>
      <c r="B15" s="27">
        <v>9414.7149000000009</v>
      </c>
      <c r="C15" s="27">
        <v>9414.6301999999996</v>
      </c>
      <c r="D15" s="117">
        <v>37.974699999999999</v>
      </c>
      <c r="E15" s="118"/>
      <c r="F15" s="27">
        <v>9393.9637000000002</v>
      </c>
      <c r="G15" s="27">
        <v>9389.7158999999992</v>
      </c>
      <c r="H15" s="111">
        <v>78.588800000000006</v>
      </c>
      <c r="I15" s="112"/>
      <c r="J15" s="27">
        <v>9357.9784</v>
      </c>
      <c r="K15" s="108">
        <v>9354.1151000000009</v>
      </c>
      <c r="L15" s="115">
        <v>69.930700000000002</v>
      </c>
      <c r="M15" s="116"/>
    </row>
    <row r="16" spans="1:23" x14ac:dyDescent="0.2">
      <c r="A16" s="15">
        <f t="shared" si="0"/>
        <v>11</v>
      </c>
      <c r="B16" s="27">
        <v>9414.6020000000008</v>
      </c>
      <c r="C16" s="27">
        <v>9414.6584000000003</v>
      </c>
      <c r="D16" s="117">
        <v>37.229599999999998</v>
      </c>
      <c r="E16" s="118"/>
      <c r="F16" s="27">
        <v>9394.4001000000007</v>
      </c>
      <c r="G16" s="27">
        <v>9390.3359</v>
      </c>
      <c r="H16" s="111">
        <v>77.9221</v>
      </c>
      <c r="I16" s="112"/>
      <c r="J16" s="27">
        <v>9358.4161000000004</v>
      </c>
      <c r="K16" s="108">
        <v>9355.1029999999992</v>
      </c>
      <c r="L16" s="115">
        <v>72.934299999999993</v>
      </c>
      <c r="M16" s="116"/>
    </row>
    <row r="17" spans="1:13" x14ac:dyDescent="0.2">
      <c r="A17" s="15">
        <f t="shared" si="0"/>
        <v>12</v>
      </c>
      <c r="B17" s="27">
        <v>9414.6396000000004</v>
      </c>
      <c r="C17" s="27">
        <v>9414.6396000000004</v>
      </c>
      <c r="D17" s="117">
        <v>40.978999999999999</v>
      </c>
      <c r="E17" s="118"/>
      <c r="F17" s="27">
        <v>9394.8187999999991</v>
      </c>
      <c r="G17" s="27">
        <v>9390.1756000000005</v>
      </c>
      <c r="H17" s="111">
        <v>77.358099999999993</v>
      </c>
      <c r="I17" s="112"/>
      <c r="J17" s="27">
        <v>9357.9555999999993</v>
      </c>
      <c r="K17" s="108">
        <v>9355.0107000000007</v>
      </c>
      <c r="L17" s="115">
        <v>70.774500000000003</v>
      </c>
      <c r="M17" s="116"/>
    </row>
    <row r="18" spans="1:13" x14ac:dyDescent="0.2">
      <c r="A18" s="15">
        <f t="shared" si="0"/>
        <v>13</v>
      </c>
      <c r="B18" s="27">
        <v>9414.6489999999994</v>
      </c>
      <c r="C18" s="27">
        <v>9414.4325000000008</v>
      </c>
      <c r="D18" s="117">
        <v>40.411799999999999</v>
      </c>
      <c r="E18" s="118"/>
      <c r="F18" s="27">
        <v>9392.8243999999995</v>
      </c>
      <c r="G18" s="27">
        <v>9390.7374</v>
      </c>
      <c r="H18" s="111">
        <v>77.352900000000005</v>
      </c>
      <c r="I18" s="112"/>
      <c r="J18" s="27">
        <v>9357.5921999999991</v>
      </c>
      <c r="K18" s="108">
        <v>9355.2551999999996</v>
      </c>
      <c r="L18" s="115">
        <v>70.783500000000004</v>
      </c>
      <c r="M18" s="116"/>
    </row>
    <row r="19" spans="1:13" x14ac:dyDescent="0.2">
      <c r="A19" s="15">
        <f t="shared" si="0"/>
        <v>14</v>
      </c>
      <c r="B19" s="27">
        <v>9414.6301999999996</v>
      </c>
      <c r="C19" s="27">
        <v>9414.6679000000004</v>
      </c>
      <c r="D19" s="117">
        <v>41.289200000000001</v>
      </c>
      <c r="E19" s="118"/>
      <c r="F19" s="27">
        <v>9393.9336000000003</v>
      </c>
      <c r="G19" s="27">
        <v>9389.8937999999998</v>
      </c>
      <c r="H19" s="111">
        <v>76.445899999999995</v>
      </c>
      <c r="I19" s="112"/>
      <c r="J19" s="27">
        <v>9358.1959000000006</v>
      </c>
      <c r="K19" s="108">
        <v>9353.7111000000004</v>
      </c>
      <c r="L19" s="115">
        <v>72.339600000000004</v>
      </c>
      <c r="M19" s="116"/>
    </row>
    <row r="20" spans="1:13" x14ac:dyDescent="0.2">
      <c r="A20" s="15">
        <f t="shared" si="0"/>
        <v>15</v>
      </c>
      <c r="B20" s="27">
        <v>9415.2204000000002</v>
      </c>
      <c r="C20" s="27">
        <v>9415.2769000000008</v>
      </c>
      <c r="D20" s="117">
        <v>40.319000000000003</v>
      </c>
      <c r="E20" s="118"/>
      <c r="F20" s="27">
        <v>9393.6604000000007</v>
      </c>
      <c r="G20" s="27">
        <v>9390.6245999999992</v>
      </c>
      <c r="H20" s="111">
        <v>76.778400000000005</v>
      </c>
      <c r="I20" s="112"/>
      <c r="J20" s="27">
        <v>9357.5609000000004</v>
      </c>
      <c r="K20" s="108">
        <v>9354.0755000000008</v>
      </c>
      <c r="L20" s="115">
        <v>69.212699999999998</v>
      </c>
      <c r="M20" s="116"/>
    </row>
    <row r="21" spans="1:13" x14ac:dyDescent="0.2">
      <c r="A21" s="15">
        <f t="shared" si="0"/>
        <v>16</v>
      </c>
      <c r="B21" s="27">
        <v>9414.5830999999998</v>
      </c>
      <c r="C21" s="27">
        <v>9415.2769000000008</v>
      </c>
      <c r="D21" s="117">
        <v>40.066099999999999</v>
      </c>
      <c r="E21" s="118"/>
      <c r="F21" s="27">
        <v>9393.6587999999992</v>
      </c>
      <c r="G21" s="27">
        <v>9391.3858</v>
      </c>
      <c r="H21" s="111">
        <v>74.764499999999998</v>
      </c>
      <c r="I21" s="112"/>
      <c r="J21" s="27">
        <v>9357.7019999999993</v>
      </c>
      <c r="K21" s="108">
        <v>9354.7029000000002</v>
      </c>
      <c r="L21" s="115">
        <v>69.220399999999998</v>
      </c>
      <c r="M21" s="116"/>
    </row>
    <row r="22" spans="1:13" x14ac:dyDescent="0.2">
      <c r="A22" s="15">
        <f t="shared" si="0"/>
        <v>17</v>
      </c>
      <c r="B22" s="27">
        <v>9414.6301999999996</v>
      </c>
      <c r="C22" s="27">
        <v>9414.0964999999997</v>
      </c>
      <c r="D22" s="117">
        <v>41.430700000000002</v>
      </c>
      <c r="E22" s="118"/>
      <c r="F22" s="27">
        <v>9393.4724000000006</v>
      </c>
      <c r="G22" s="27">
        <v>9389.4390000000003</v>
      </c>
      <c r="H22" s="111">
        <v>77.792199999999994</v>
      </c>
      <c r="I22" s="112"/>
      <c r="J22" s="27">
        <v>9358.5421000000006</v>
      </c>
      <c r="K22" s="108">
        <v>9353.9946999999993</v>
      </c>
      <c r="L22" s="115">
        <v>72.123999999999995</v>
      </c>
      <c r="M22" s="116"/>
    </row>
    <row r="23" spans="1:13" x14ac:dyDescent="0.2">
      <c r="A23" s="15">
        <f t="shared" si="0"/>
        <v>18</v>
      </c>
      <c r="B23" s="27">
        <v>9414.6301999999996</v>
      </c>
      <c r="C23" s="27">
        <v>9415.2486000000008</v>
      </c>
      <c r="D23" s="117">
        <v>38.853000000000002</v>
      </c>
      <c r="E23" s="118"/>
      <c r="F23" s="27">
        <v>9394.0596000000005</v>
      </c>
      <c r="G23" s="27">
        <v>9390.8829000000005</v>
      </c>
      <c r="H23" s="111">
        <v>76.2607</v>
      </c>
      <c r="I23" s="112"/>
      <c r="J23" s="27">
        <v>9358.8477999999996</v>
      </c>
      <c r="K23" s="108">
        <v>9354.6638999999996</v>
      </c>
      <c r="L23" s="115">
        <v>70.423100000000005</v>
      </c>
      <c r="M23" s="116"/>
    </row>
    <row r="24" spans="1:13" x14ac:dyDescent="0.2">
      <c r="A24" s="15">
        <f t="shared" si="0"/>
        <v>19</v>
      </c>
      <c r="B24" s="27">
        <v>9414.6489999999994</v>
      </c>
      <c r="C24" s="27">
        <v>9414.5548999999992</v>
      </c>
      <c r="D24" s="117">
        <v>38.723700000000001</v>
      </c>
      <c r="E24" s="118"/>
      <c r="F24" s="27">
        <v>9393.3544000000002</v>
      </c>
      <c r="G24" s="27">
        <v>9390.0761000000002</v>
      </c>
      <c r="H24" s="111">
        <v>73.290800000000004</v>
      </c>
      <c r="I24" s="112"/>
      <c r="J24" s="27">
        <v>9357.5576000000001</v>
      </c>
      <c r="K24" s="108">
        <v>9353.8358000000007</v>
      </c>
      <c r="L24" s="115">
        <v>72.140199999999993</v>
      </c>
      <c r="M24" s="116"/>
    </row>
    <row r="25" spans="1:13" x14ac:dyDescent="0.2">
      <c r="A25" s="15">
        <f t="shared" si="0"/>
        <v>20</v>
      </c>
      <c r="B25" s="27">
        <v>9414.6679000000004</v>
      </c>
      <c r="C25" s="27">
        <v>9414.7242999999999</v>
      </c>
      <c r="D25" s="117">
        <v>38.715600000000002</v>
      </c>
      <c r="E25" s="118"/>
      <c r="F25" s="27">
        <v>9392.5306999999993</v>
      </c>
      <c r="G25" s="27">
        <v>9390.1178999999993</v>
      </c>
      <c r="H25" s="111">
        <v>74.000399999999999</v>
      </c>
      <c r="I25" s="112"/>
      <c r="J25" s="27">
        <v>9356.9897000000001</v>
      </c>
      <c r="K25" s="108">
        <v>9353.5455999999995</v>
      </c>
      <c r="L25" s="115">
        <v>71.449299999999994</v>
      </c>
      <c r="M25" s="116"/>
    </row>
    <row r="26" spans="1:13" x14ac:dyDescent="0.2">
      <c r="A26" s="15">
        <f t="shared" si="0"/>
        <v>21</v>
      </c>
      <c r="B26" s="27">
        <v>9414.6772999999994</v>
      </c>
      <c r="C26" s="27">
        <v>9414.5925000000007</v>
      </c>
      <c r="D26" s="117">
        <v>38.173000000000002</v>
      </c>
      <c r="E26" s="118"/>
      <c r="F26" s="27">
        <v>9393.3888000000006</v>
      </c>
      <c r="G26" s="27">
        <v>9389.8793999999998</v>
      </c>
      <c r="H26" s="111">
        <v>74.2547</v>
      </c>
      <c r="I26" s="112"/>
      <c r="J26" s="27">
        <v>9356.9017999999996</v>
      </c>
      <c r="K26" s="108">
        <v>9354.7402999999995</v>
      </c>
      <c r="L26" s="115">
        <v>71.563999999999993</v>
      </c>
      <c r="M26" s="116"/>
    </row>
    <row r="27" spans="1:13" x14ac:dyDescent="0.2">
      <c r="A27" s="15">
        <f t="shared" si="0"/>
        <v>22</v>
      </c>
      <c r="B27" s="27">
        <v>9414.5830999999998</v>
      </c>
      <c r="C27" s="27">
        <v>9414.6113999999998</v>
      </c>
      <c r="D27" s="117">
        <v>39.984299999999998</v>
      </c>
      <c r="E27" s="118"/>
      <c r="F27" s="27">
        <v>9393.8485000000001</v>
      </c>
      <c r="G27" s="27">
        <v>9389.5697</v>
      </c>
      <c r="H27" s="111">
        <v>77.1691</v>
      </c>
      <c r="I27" s="112"/>
      <c r="J27" s="27">
        <v>9358.8065999999999</v>
      </c>
      <c r="K27" s="108">
        <v>9355.3057000000008</v>
      </c>
      <c r="L27" s="115">
        <v>74.768600000000006</v>
      </c>
      <c r="M27" s="116"/>
    </row>
    <row r="28" spans="1:13" x14ac:dyDescent="0.2">
      <c r="A28" s="15">
        <f t="shared" si="0"/>
        <v>23</v>
      </c>
      <c r="B28" s="27">
        <v>9415.1450999999997</v>
      </c>
      <c r="C28" s="27">
        <v>9414.6301999999996</v>
      </c>
      <c r="D28" s="117">
        <v>38.342100000000002</v>
      </c>
      <c r="E28" s="118"/>
      <c r="F28" s="27">
        <v>9393.5730000000003</v>
      </c>
      <c r="G28" s="27">
        <v>9389.9279000000006</v>
      </c>
      <c r="H28" s="111">
        <v>74.986699999999999</v>
      </c>
      <c r="I28" s="112"/>
      <c r="J28" s="27">
        <v>9357.5280000000002</v>
      </c>
      <c r="K28" s="108">
        <v>9355.0712999999996</v>
      </c>
      <c r="L28" s="115">
        <v>70.587800000000001</v>
      </c>
      <c r="M28" s="116"/>
    </row>
    <row r="29" spans="1:13" x14ac:dyDescent="0.2">
      <c r="A29" s="15">
        <f t="shared" si="0"/>
        <v>24</v>
      </c>
      <c r="B29" s="27">
        <v>9414.7149000000009</v>
      </c>
      <c r="C29" s="27">
        <v>9414.6679000000004</v>
      </c>
      <c r="D29" s="117">
        <v>37.896099999999997</v>
      </c>
      <c r="E29" s="118"/>
      <c r="F29" s="27">
        <v>9393.1913999999997</v>
      </c>
      <c r="G29" s="27">
        <v>9391.1702000000005</v>
      </c>
      <c r="H29" s="111">
        <v>74.760800000000003</v>
      </c>
      <c r="I29" s="112"/>
      <c r="J29" s="27">
        <v>9358.5030000000006</v>
      </c>
      <c r="K29" s="108">
        <v>9355.2492000000002</v>
      </c>
      <c r="L29" s="115">
        <v>73.620199999999997</v>
      </c>
      <c r="M29" s="116"/>
    </row>
    <row r="30" spans="1:13" x14ac:dyDescent="0.2">
      <c r="A30" s="15">
        <f t="shared" si="0"/>
        <v>25</v>
      </c>
      <c r="B30" s="27">
        <v>9414.6584000000003</v>
      </c>
      <c r="C30" s="27">
        <v>9414.6113999999998</v>
      </c>
      <c r="D30" s="117">
        <v>38.688299999999998</v>
      </c>
      <c r="E30" s="118"/>
      <c r="F30" s="27">
        <v>9392.3125999999993</v>
      </c>
      <c r="G30" s="27">
        <v>9389.7697000000007</v>
      </c>
      <c r="H30" s="111">
        <v>76.214500000000001</v>
      </c>
      <c r="I30" s="112"/>
      <c r="J30" s="27">
        <v>9357.9716000000008</v>
      </c>
      <c r="K30" s="108">
        <v>9355.2270000000008</v>
      </c>
      <c r="L30" s="115">
        <v>73.687200000000004</v>
      </c>
      <c r="M30" s="116"/>
    </row>
    <row r="31" spans="1:13" x14ac:dyDescent="0.2">
      <c r="A31" s="15">
        <f t="shared" si="0"/>
        <v>26</v>
      </c>
      <c r="B31" s="27">
        <v>9414.6020000000008</v>
      </c>
      <c r="C31" s="27">
        <v>9414.6489999999994</v>
      </c>
      <c r="D31" s="117">
        <v>41.621899999999997</v>
      </c>
      <c r="E31" s="118"/>
      <c r="F31" s="27">
        <v>9392.1206000000002</v>
      </c>
      <c r="G31" s="27">
        <v>9389.9668000000001</v>
      </c>
      <c r="H31" s="111">
        <v>75.545599999999993</v>
      </c>
      <c r="I31" s="112"/>
      <c r="J31" s="27">
        <v>9356.9097999999994</v>
      </c>
      <c r="K31" s="108">
        <v>9354.5733999999993</v>
      </c>
      <c r="L31" s="115">
        <v>72.194199999999995</v>
      </c>
      <c r="M31" s="116"/>
    </row>
    <row r="32" spans="1:13" x14ac:dyDescent="0.2">
      <c r="A32" s="15">
        <f t="shared" si="0"/>
        <v>27</v>
      </c>
      <c r="B32" s="27">
        <v>9414.5830999999998</v>
      </c>
      <c r="C32" s="27">
        <v>9414.6208000000006</v>
      </c>
      <c r="D32" s="117">
        <v>40.564</v>
      </c>
      <c r="E32" s="118"/>
      <c r="F32" s="27">
        <v>9393.7603999999992</v>
      </c>
      <c r="G32" s="27">
        <v>9390.1427000000003</v>
      </c>
      <c r="H32" s="111">
        <v>74.752600000000001</v>
      </c>
      <c r="I32" s="112"/>
      <c r="J32" s="27">
        <v>9357.4616999999998</v>
      </c>
      <c r="K32" s="108">
        <v>9354.6962000000003</v>
      </c>
      <c r="L32" s="115">
        <v>70.495500000000007</v>
      </c>
      <c r="M32" s="116"/>
    </row>
    <row r="33" spans="1:13" x14ac:dyDescent="0.2">
      <c r="A33" s="15">
        <f t="shared" si="0"/>
        <v>28</v>
      </c>
      <c r="B33" s="27">
        <v>9414.7055</v>
      </c>
      <c r="C33" s="27">
        <v>9414.6020000000008</v>
      </c>
      <c r="D33" s="117">
        <v>37.6599</v>
      </c>
      <c r="E33" s="118"/>
      <c r="F33" s="27">
        <v>9392.6165000000001</v>
      </c>
      <c r="G33" s="27">
        <v>9389.9739000000009</v>
      </c>
      <c r="H33" s="111">
        <v>76.075400000000002</v>
      </c>
      <c r="I33" s="112"/>
      <c r="J33" s="27">
        <v>9358.8364000000001</v>
      </c>
      <c r="K33" s="108">
        <v>9354.3063999999995</v>
      </c>
      <c r="L33" s="115">
        <v>71.530299999999997</v>
      </c>
      <c r="M33" s="116"/>
    </row>
    <row r="34" spans="1:13" x14ac:dyDescent="0.2">
      <c r="A34" s="15">
        <f t="shared" si="0"/>
        <v>29</v>
      </c>
      <c r="B34" s="27">
        <v>9414.6489999999994</v>
      </c>
      <c r="C34" s="27">
        <v>9414.6772999999994</v>
      </c>
      <c r="D34" s="117">
        <v>38.0274</v>
      </c>
      <c r="E34" s="118"/>
      <c r="F34" s="27">
        <v>9394.8341</v>
      </c>
      <c r="G34" s="27">
        <v>9390.9588999999996</v>
      </c>
      <c r="H34" s="111">
        <v>76.846699999999998</v>
      </c>
      <c r="I34" s="112"/>
      <c r="J34" s="27">
        <v>9357.3687000000009</v>
      </c>
      <c r="K34" s="108">
        <v>9355.2379000000001</v>
      </c>
      <c r="L34" s="115">
        <v>71.658500000000004</v>
      </c>
      <c r="M34" s="116"/>
    </row>
    <row r="35" spans="1:13" x14ac:dyDescent="0.2">
      <c r="A35" s="15">
        <f t="shared" si="0"/>
        <v>30</v>
      </c>
      <c r="B35" s="27">
        <v>9414.1638999999996</v>
      </c>
      <c r="C35" s="27">
        <v>9415.2204000000002</v>
      </c>
      <c r="D35" s="117">
        <v>41.241500000000002</v>
      </c>
      <c r="E35" s="118"/>
      <c r="F35" s="27">
        <v>9394.4889999999996</v>
      </c>
      <c r="G35" s="27">
        <v>9390.4761999999992</v>
      </c>
      <c r="H35" s="111">
        <v>77.779799999999994</v>
      </c>
      <c r="I35" s="112"/>
      <c r="J35" s="27">
        <v>9358.2548999999999</v>
      </c>
      <c r="K35" s="108">
        <v>9354.2510999999995</v>
      </c>
      <c r="L35" s="115">
        <v>71.308000000000007</v>
      </c>
      <c r="M35" s="116"/>
    </row>
    <row r="36" spans="1:13" x14ac:dyDescent="0.2">
      <c r="A36" s="15">
        <f t="shared" si="0"/>
        <v>31</v>
      </c>
      <c r="B36" s="27">
        <v>9414.6584000000003</v>
      </c>
      <c r="C36" s="27">
        <v>9414.5737000000008</v>
      </c>
      <c r="D36" s="117">
        <v>37.720799999999997</v>
      </c>
      <c r="E36" s="118"/>
      <c r="F36" s="27">
        <v>9394.4838999999993</v>
      </c>
      <c r="G36" s="27">
        <v>9390.2099999999991</v>
      </c>
      <c r="H36" s="111">
        <v>79.507099999999994</v>
      </c>
      <c r="I36" s="112"/>
      <c r="J36" s="27">
        <v>9357.3703000000005</v>
      </c>
      <c r="K36" s="108">
        <v>9355.1964000000007</v>
      </c>
      <c r="L36" s="115">
        <v>73.718000000000004</v>
      </c>
      <c r="M36" s="116"/>
    </row>
    <row r="37" spans="1:13" x14ac:dyDescent="0.2">
      <c r="A37" s="15">
        <f t="shared" si="0"/>
        <v>32</v>
      </c>
      <c r="B37" s="27">
        <v>9414.6208000000006</v>
      </c>
      <c r="C37" s="27">
        <v>9414.6113999999998</v>
      </c>
      <c r="D37" s="117">
        <v>37.6233</v>
      </c>
      <c r="E37" s="118"/>
      <c r="F37" s="27">
        <v>9394.2813999999998</v>
      </c>
      <c r="G37" s="27">
        <v>9390.4668999999994</v>
      </c>
      <c r="H37" s="111">
        <v>75.738399999999999</v>
      </c>
      <c r="I37" s="112"/>
      <c r="J37" s="27">
        <v>9357.9377000000004</v>
      </c>
      <c r="K37" s="108">
        <v>9353.4524000000001</v>
      </c>
      <c r="L37" s="115">
        <v>71.8703</v>
      </c>
      <c r="M37" s="116"/>
    </row>
    <row r="38" spans="1:13" x14ac:dyDescent="0.2">
      <c r="A38" s="15">
        <f t="shared" si="0"/>
        <v>33</v>
      </c>
      <c r="B38" s="27">
        <v>9414.6396000000004</v>
      </c>
      <c r="C38" s="27">
        <v>9414.5265999999992</v>
      </c>
      <c r="D38" s="117">
        <v>38.809800000000003</v>
      </c>
      <c r="E38" s="118"/>
      <c r="F38" s="27">
        <v>9392.3572999999997</v>
      </c>
      <c r="G38" s="27">
        <v>9390.5609999999997</v>
      </c>
      <c r="H38" s="111">
        <v>78.679500000000004</v>
      </c>
      <c r="I38" s="112"/>
      <c r="J38" s="27">
        <v>9356.8773000000001</v>
      </c>
      <c r="K38" s="108">
        <v>9353.7487999999994</v>
      </c>
      <c r="L38" s="115">
        <v>74.910399999999996</v>
      </c>
      <c r="M38" s="116"/>
    </row>
    <row r="39" spans="1:13" x14ac:dyDescent="0.2">
      <c r="A39" s="15">
        <f t="shared" si="0"/>
        <v>34</v>
      </c>
      <c r="B39" s="27">
        <v>9414.5830999999998</v>
      </c>
      <c r="C39" s="27">
        <v>9414.3413</v>
      </c>
      <c r="D39" s="117">
        <v>41.249699999999997</v>
      </c>
      <c r="E39" s="118"/>
      <c r="F39" s="27">
        <v>9392.7626999999993</v>
      </c>
      <c r="G39" s="27">
        <v>9390.6957999999995</v>
      </c>
      <c r="H39" s="111">
        <v>73.4148</v>
      </c>
      <c r="I39" s="112"/>
      <c r="J39" s="27">
        <v>9357.8464999999997</v>
      </c>
      <c r="K39" s="108">
        <v>9354.6666000000005</v>
      </c>
      <c r="L39" s="115">
        <v>72.159400000000005</v>
      </c>
      <c r="M39" s="116"/>
    </row>
    <row r="40" spans="1:13" x14ac:dyDescent="0.2">
      <c r="A40" s="15">
        <f t="shared" si="0"/>
        <v>35</v>
      </c>
      <c r="B40" s="27">
        <v>9414.6960999999992</v>
      </c>
      <c r="C40" s="27">
        <v>9415.1450999999997</v>
      </c>
      <c r="D40" s="117">
        <v>39.2318</v>
      </c>
      <c r="E40" s="118"/>
      <c r="F40" s="27">
        <v>9391.9719999999998</v>
      </c>
      <c r="G40" s="27">
        <v>9390.5082999999995</v>
      </c>
      <c r="H40" s="111">
        <v>74.464799999999997</v>
      </c>
      <c r="I40" s="112"/>
      <c r="J40" s="27">
        <v>9357.6098999999995</v>
      </c>
      <c r="K40" s="108">
        <v>9355.3389999999999</v>
      </c>
      <c r="L40" s="115">
        <v>73.192599999999999</v>
      </c>
      <c r="M40" s="116"/>
    </row>
    <row r="41" spans="1:13" x14ac:dyDescent="0.2">
      <c r="A41" s="15">
        <f t="shared" si="0"/>
        <v>36</v>
      </c>
      <c r="B41" s="27">
        <v>9414.5360999999994</v>
      </c>
      <c r="C41" s="27">
        <v>9414.1247000000003</v>
      </c>
      <c r="D41" s="117">
        <v>41.442799999999998</v>
      </c>
      <c r="E41" s="118"/>
      <c r="F41" s="27">
        <v>9393.3423999999995</v>
      </c>
      <c r="G41" s="27">
        <v>9391.0735999999997</v>
      </c>
      <c r="H41" s="111">
        <v>77.527299999999997</v>
      </c>
      <c r="I41" s="112"/>
      <c r="J41" s="27">
        <v>9357.8102999999992</v>
      </c>
      <c r="K41" s="108">
        <v>9354.6005999999998</v>
      </c>
      <c r="L41" s="115">
        <v>70.909599999999998</v>
      </c>
      <c r="M41" s="116"/>
    </row>
    <row r="42" spans="1:13" x14ac:dyDescent="0.2">
      <c r="A42" s="15">
        <f>$A41+1</f>
        <v>37</v>
      </c>
      <c r="B42" s="27">
        <v>9414.7432000000008</v>
      </c>
      <c r="C42" s="27">
        <v>9415.0697999999993</v>
      </c>
      <c r="D42" s="117">
        <v>38.924500000000002</v>
      </c>
      <c r="E42" s="118"/>
      <c r="F42" s="27">
        <v>9393.4133000000002</v>
      </c>
      <c r="G42" s="27">
        <v>9389.9277999999995</v>
      </c>
      <c r="H42" s="111">
        <v>74.585499999999996</v>
      </c>
      <c r="I42" s="112"/>
      <c r="J42" s="27">
        <v>9358.3055999999997</v>
      </c>
      <c r="K42" s="108">
        <v>9354.7634999999991</v>
      </c>
      <c r="L42" s="115">
        <v>73.926299999999998</v>
      </c>
      <c r="M42" s="116"/>
    </row>
    <row r="43" spans="1:13" x14ac:dyDescent="0.2">
      <c r="A43" s="15">
        <f t="shared" si="0"/>
        <v>38</v>
      </c>
      <c r="B43" s="27">
        <v>9415.1167999999998</v>
      </c>
      <c r="C43" s="27">
        <v>9414.6489999999994</v>
      </c>
      <c r="D43" s="117">
        <v>37.502200000000002</v>
      </c>
      <c r="E43" s="118"/>
      <c r="F43" s="27">
        <v>9392.1275000000005</v>
      </c>
      <c r="G43" s="27">
        <v>9389.8996999999999</v>
      </c>
      <c r="H43" s="111">
        <v>76.914199999999994</v>
      </c>
      <c r="I43" s="112"/>
      <c r="J43" s="27">
        <v>9357.9406999999992</v>
      </c>
      <c r="K43" s="108">
        <v>9353.5038999999997</v>
      </c>
      <c r="L43" s="115">
        <v>71.378399999999999</v>
      </c>
      <c r="M43" s="116"/>
    </row>
    <row r="44" spans="1:13" x14ac:dyDescent="0.2">
      <c r="A44" s="15">
        <f t="shared" si="0"/>
        <v>39</v>
      </c>
      <c r="B44" s="27">
        <v>9414.6867000000002</v>
      </c>
      <c r="C44" s="27">
        <v>9414.7055</v>
      </c>
      <c r="D44" s="117">
        <v>37.861899999999999</v>
      </c>
      <c r="E44" s="118"/>
      <c r="F44" s="27">
        <v>9393.0527000000002</v>
      </c>
      <c r="G44" s="27">
        <v>9389.5730999999996</v>
      </c>
      <c r="H44" s="111">
        <v>76.533299999999997</v>
      </c>
      <c r="I44" s="112"/>
      <c r="J44" s="27">
        <v>9358.4289000000008</v>
      </c>
      <c r="K44" s="108">
        <v>9355.1205000000009</v>
      </c>
      <c r="L44" s="115">
        <v>74.119799999999998</v>
      </c>
      <c r="M44" s="116"/>
    </row>
    <row r="45" spans="1:13" x14ac:dyDescent="0.2">
      <c r="A45" s="15">
        <f t="shared" si="0"/>
        <v>40</v>
      </c>
      <c r="B45" s="27">
        <v>9414.5643</v>
      </c>
      <c r="C45" s="27">
        <v>9414.6113999999998</v>
      </c>
      <c r="D45" s="117">
        <v>41.8262</v>
      </c>
      <c r="E45" s="118"/>
      <c r="F45" s="27">
        <v>9394.2073</v>
      </c>
      <c r="G45" s="27">
        <v>9391.1106</v>
      </c>
      <c r="H45" s="111">
        <v>73.481899999999996</v>
      </c>
      <c r="I45" s="112"/>
      <c r="J45" s="27">
        <v>9357.3001999999997</v>
      </c>
      <c r="K45" s="108">
        <v>9353.5167999999994</v>
      </c>
      <c r="L45" s="115">
        <v>70.813500000000005</v>
      </c>
      <c r="M45" s="116"/>
    </row>
    <row r="46" spans="1:13" x14ac:dyDescent="0.2">
      <c r="A46" s="15">
        <f t="shared" si="0"/>
        <v>41</v>
      </c>
      <c r="B46" s="27">
        <v>9414.6960999999992</v>
      </c>
      <c r="C46" s="27">
        <v>9414.6867000000002</v>
      </c>
      <c r="D46" s="117">
        <v>37.284399999999998</v>
      </c>
      <c r="E46" s="118"/>
      <c r="F46" s="27">
        <v>9394.5360000000001</v>
      </c>
      <c r="G46" s="27">
        <v>9389.4714000000004</v>
      </c>
      <c r="H46" s="111">
        <v>78.707800000000006</v>
      </c>
      <c r="I46" s="112"/>
      <c r="J46" s="27">
        <v>9358.2554999999993</v>
      </c>
      <c r="K46" s="108">
        <v>9353.8160000000007</v>
      </c>
      <c r="L46" s="115">
        <v>73.136200000000002</v>
      </c>
      <c r="M46" s="116"/>
    </row>
    <row r="47" spans="1:13" x14ac:dyDescent="0.2">
      <c r="A47" s="15">
        <f t="shared" si="0"/>
        <v>42</v>
      </c>
      <c r="B47" s="27">
        <v>9414.5830999999998</v>
      </c>
      <c r="C47" s="27">
        <v>9414.4984000000004</v>
      </c>
      <c r="D47" s="117">
        <v>41.576099999999997</v>
      </c>
      <c r="E47" s="118"/>
      <c r="F47" s="27">
        <v>9392.3353000000006</v>
      </c>
      <c r="G47" s="27">
        <v>9391.2667999999994</v>
      </c>
      <c r="H47" s="111">
        <v>75.808899999999994</v>
      </c>
      <c r="I47" s="112"/>
      <c r="J47" s="27">
        <v>9356.9976000000006</v>
      </c>
      <c r="K47" s="108">
        <v>9355.1702000000005</v>
      </c>
      <c r="L47" s="115">
        <v>70.242900000000006</v>
      </c>
      <c r="M47" s="116"/>
    </row>
    <row r="48" spans="1:13" x14ac:dyDescent="0.2">
      <c r="A48" s="15">
        <f t="shared" si="0"/>
        <v>43</v>
      </c>
      <c r="B48" s="27">
        <v>9414.7149000000009</v>
      </c>
      <c r="C48" s="27">
        <v>9414.5548999999992</v>
      </c>
      <c r="D48" s="117">
        <v>41.9557</v>
      </c>
      <c r="E48" s="118"/>
      <c r="F48" s="27">
        <v>9393.8001000000004</v>
      </c>
      <c r="G48" s="27">
        <v>9389.7268000000004</v>
      </c>
      <c r="H48" s="111">
        <v>73.234399999999994</v>
      </c>
      <c r="I48" s="112"/>
      <c r="J48" s="27">
        <v>9357.8189999999995</v>
      </c>
      <c r="K48" s="108">
        <v>9354.5977999999996</v>
      </c>
      <c r="L48" s="115">
        <v>71.2607</v>
      </c>
      <c r="M48" s="116"/>
    </row>
    <row r="49" spans="1:13" x14ac:dyDescent="0.2">
      <c r="A49" s="15">
        <f t="shared" si="0"/>
        <v>44</v>
      </c>
      <c r="B49" s="27">
        <v>9414.6396000000004</v>
      </c>
      <c r="C49" s="27">
        <v>9414.8091000000004</v>
      </c>
      <c r="D49" s="117">
        <v>41.597299999999997</v>
      </c>
      <c r="E49" s="118"/>
      <c r="F49" s="27">
        <v>9392.8685000000005</v>
      </c>
      <c r="G49" s="27">
        <v>9391.2518</v>
      </c>
      <c r="H49" s="111">
        <v>75.854100000000003</v>
      </c>
      <c r="I49" s="112"/>
      <c r="J49" s="27">
        <v>9357.8030999999992</v>
      </c>
      <c r="K49" s="108">
        <v>9353.9761999999992</v>
      </c>
      <c r="L49" s="115">
        <v>72.538399999999996</v>
      </c>
      <c r="M49" s="116"/>
    </row>
    <row r="50" spans="1:13" x14ac:dyDescent="0.2">
      <c r="A50" s="15">
        <f t="shared" si="0"/>
        <v>45</v>
      </c>
      <c r="B50" s="27">
        <v>9414.6113999999998</v>
      </c>
      <c r="C50" s="27">
        <v>9414.8091000000004</v>
      </c>
      <c r="D50" s="117">
        <v>39.011400000000002</v>
      </c>
      <c r="E50" s="118"/>
      <c r="F50" s="27">
        <v>9394.1497999999992</v>
      </c>
      <c r="G50" s="27">
        <v>9389.5915000000005</v>
      </c>
      <c r="H50" s="111">
        <v>74.499799999999993</v>
      </c>
      <c r="I50" s="112"/>
      <c r="J50" s="27">
        <v>9356.9863999999998</v>
      </c>
      <c r="K50" s="108">
        <v>9354.2713999999996</v>
      </c>
      <c r="L50" s="115">
        <v>74.055599999999998</v>
      </c>
      <c r="M50" s="116"/>
    </row>
    <row r="51" spans="1:13" x14ac:dyDescent="0.2">
      <c r="A51" s="15">
        <f t="shared" si="0"/>
        <v>46</v>
      </c>
      <c r="B51" s="27">
        <v>9415.1921000000002</v>
      </c>
      <c r="C51" s="27">
        <v>9414.6960999999992</v>
      </c>
      <c r="D51" s="117">
        <v>39.436700000000002</v>
      </c>
      <c r="E51" s="118"/>
      <c r="F51" s="27">
        <v>9392.3004999999994</v>
      </c>
      <c r="G51" s="27">
        <v>9390.7721999999994</v>
      </c>
      <c r="H51" s="111">
        <v>76.511899999999997</v>
      </c>
      <c r="I51" s="112"/>
      <c r="J51" s="27">
        <v>9357.2078999999994</v>
      </c>
      <c r="K51" s="108">
        <v>9354.6123000000007</v>
      </c>
      <c r="L51" s="115">
        <v>73.9114</v>
      </c>
      <c r="M51" s="116"/>
    </row>
    <row r="52" spans="1:13" x14ac:dyDescent="0.2">
      <c r="A52" s="15">
        <f t="shared" si="0"/>
        <v>47</v>
      </c>
      <c r="B52" s="27">
        <v>9415.1921000000002</v>
      </c>
      <c r="C52" s="27">
        <v>9414.6396000000004</v>
      </c>
      <c r="D52" s="117">
        <v>39.058500000000002</v>
      </c>
      <c r="E52" s="118"/>
      <c r="F52" s="27">
        <v>9393.7787000000008</v>
      </c>
      <c r="G52" s="27">
        <v>9389.6758000000009</v>
      </c>
      <c r="H52" s="111">
        <v>74.6965</v>
      </c>
      <c r="I52" s="112"/>
      <c r="J52" s="27">
        <v>9357.7690999999995</v>
      </c>
      <c r="K52" s="108">
        <v>9353.7531999999992</v>
      </c>
      <c r="L52" s="115">
        <v>69.530199999999994</v>
      </c>
      <c r="M52" s="116"/>
    </row>
    <row r="53" spans="1:13" x14ac:dyDescent="0.2">
      <c r="A53" s="15">
        <f t="shared" si="0"/>
        <v>48</v>
      </c>
      <c r="B53" s="27">
        <v>9414.1247000000003</v>
      </c>
      <c r="C53" s="27">
        <v>9414.5643</v>
      </c>
      <c r="D53" s="117">
        <v>38.637300000000003</v>
      </c>
      <c r="E53" s="118"/>
      <c r="F53" s="27">
        <v>9394.6697999999997</v>
      </c>
      <c r="G53" s="27">
        <v>9390.7754000000004</v>
      </c>
      <c r="H53" s="111">
        <v>73.084299999999999</v>
      </c>
      <c r="I53" s="112"/>
      <c r="J53" s="27">
        <v>9358.2981999999993</v>
      </c>
      <c r="K53" s="108">
        <v>9354.1893999999993</v>
      </c>
      <c r="L53" s="115">
        <v>72.126599999999996</v>
      </c>
      <c r="M53" s="116"/>
    </row>
    <row r="54" spans="1:13" x14ac:dyDescent="0.2">
      <c r="A54" s="15">
        <f t="shared" si="0"/>
        <v>49</v>
      </c>
      <c r="B54" s="27">
        <v>9415.1545000000006</v>
      </c>
      <c r="C54" s="27">
        <v>9414.6960999999992</v>
      </c>
      <c r="D54" s="117">
        <v>37.799500000000002</v>
      </c>
      <c r="E54" s="118"/>
      <c r="F54" s="27">
        <v>9394.1656000000003</v>
      </c>
      <c r="G54" s="27">
        <v>9390.6612000000005</v>
      </c>
      <c r="H54" s="111">
        <v>79.579800000000006</v>
      </c>
      <c r="I54" s="112"/>
      <c r="J54" s="27">
        <v>9358.5930000000008</v>
      </c>
      <c r="K54" s="108">
        <v>9353.7572</v>
      </c>
      <c r="L54" s="115">
        <v>70.345299999999995</v>
      </c>
      <c r="M54" s="116"/>
    </row>
    <row r="55" spans="1:13" x14ac:dyDescent="0.2">
      <c r="A55" s="15">
        <f>$A54+1</f>
        <v>50</v>
      </c>
      <c r="B55" s="27">
        <v>9414.5643</v>
      </c>
      <c r="C55" s="27">
        <v>9414.6020000000008</v>
      </c>
      <c r="D55" s="117">
        <v>40.155000000000001</v>
      </c>
      <c r="E55" s="118"/>
      <c r="F55" s="27">
        <v>9392.7433000000001</v>
      </c>
      <c r="G55" s="27">
        <v>9390.4817999999996</v>
      </c>
      <c r="H55" s="111">
        <v>76.831199999999995</v>
      </c>
      <c r="I55" s="112"/>
      <c r="J55" s="27">
        <v>9358.5328000000009</v>
      </c>
      <c r="K55" s="108">
        <v>9354.4905999999992</v>
      </c>
      <c r="L55" s="115">
        <v>72.648799999999994</v>
      </c>
      <c r="M55" s="116"/>
    </row>
    <row r="56" spans="1:13" x14ac:dyDescent="0.2">
      <c r="A56" s="15">
        <f t="shared" si="0"/>
        <v>51</v>
      </c>
      <c r="B56" s="27">
        <v>9414.6396000000004</v>
      </c>
      <c r="C56" s="27">
        <v>9414.6208000000006</v>
      </c>
      <c r="D56" s="117">
        <v>41.060699999999997</v>
      </c>
      <c r="E56" s="118"/>
      <c r="F56" s="27">
        <v>9392.7055</v>
      </c>
      <c r="G56" s="27">
        <v>9391.0172999999995</v>
      </c>
      <c r="H56" s="111">
        <v>75.2042</v>
      </c>
      <c r="I56" s="112"/>
      <c r="J56" s="27">
        <v>9358.2819</v>
      </c>
      <c r="K56" s="108">
        <v>9353.5393000000004</v>
      </c>
      <c r="L56" s="115">
        <v>70.986999999999995</v>
      </c>
      <c r="M56" s="116"/>
    </row>
    <row r="57" spans="1:13" x14ac:dyDescent="0.2">
      <c r="A57" s="15">
        <f t="shared" si="0"/>
        <v>52</v>
      </c>
      <c r="B57" s="27">
        <v>9414.7242999999999</v>
      </c>
      <c r="C57" s="27">
        <v>9415.2297999999992</v>
      </c>
      <c r="D57" s="117">
        <v>37.572699999999998</v>
      </c>
      <c r="E57" s="118"/>
      <c r="F57" s="27">
        <v>9393.4886000000006</v>
      </c>
      <c r="G57" s="27">
        <v>9390.9303999999993</v>
      </c>
      <c r="H57" s="111">
        <v>75.165700000000001</v>
      </c>
      <c r="I57" s="112"/>
      <c r="J57" s="27">
        <v>9358.5053000000007</v>
      </c>
      <c r="K57" s="108">
        <v>9354.9313000000002</v>
      </c>
      <c r="L57" s="115">
        <v>73.251999999999995</v>
      </c>
      <c r="M57" s="116"/>
    </row>
    <row r="58" spans="1:13" x14ac:dyDescent="0.2">
      <c r="A58" s="15">
        <f t="shared" si="0"/>
        <v>53</v>
      </c>
      <c r="B58" s="27">
        <v>9414.5830999999998</v>
      </c>
      <c r="C58" s="27">
        <v>9414.6208000000006</v>
      </c>
      <c r="D58" s="117">
        <v>41.3643</v>
      </c>
      <c r="E58" s="118"/>
      <c r="F58" s="27">
        <v>9392.4015999999992</v>
      </c>
      <c r="G58" s="27">
        <v>9389.9303</v>
      </c>
      <c r="H58" s="111">
        <v>79.347899999999996</v>
      </c>
      <c r="I58" s="112"/>
      <c r="J58" s="27">
        <v>9358.2235999999994</v>
      </c>
      <c r="K58" s="108">
        <v>9354.7816999999995</v>
      </c>
      <c r="L58" s="115">
        <v>69.049800000000005</v>
      </c>
      <c r="M58" s="116"/>
    </row>
    <row r="59" spans="1:13" x14ac:dyDescent="0.2">
      <c r="A59" s="15">
        <f t="shared" si="0"/>
        <v>54</v>
      </c>
      <c r="B59" s="27">
        <v>9415.2109999999993</v>
      </c>
      <c r="C59" s="27">
        <v>9415.2297999999992</v>
      </c>
      <c r="D59" s="117">
        <v>40.485300000000002</v>
      </c>
      <c r="E59" s="118"/>
      <c r="F59" s="27">
        <v>9392.2338</v>
      </c>
      <c r="G59" s="27">
        <v>9390.0805999999993</v>
      </c>
      <c r="H59" s="111">
        <v>76.364699999999999</v>
      </c>
      <c r="I59" s="112"/>
      <c r="J59" s="27">
        <v>9358.1524000000009</v>
      </c>
      <c r="K59" s="108">
        <v>9354.8827999999994</v>
      </c>
      <c r="L59" s="115">
        <v>70.079099999999997</v>
      </c>
      <c r="M59" s="116"/>
    </row>
    <row r="60" spans="1:13" x14ac:dyDescent="0.2">
      <c r="A60" s="15">
        <f t="shared" si="0"/>
        <v>55</v>
      </c>
      <c r="B60" s="27">
        <v>9414.1059000000005</v>
      </c>
      <c r="C60" s="27">
        <v>9414.6113999999998</v>
      </c>
      <c r="D60" s="117">
        <v>38.264099999999999</v>
      </c>
      <c r="E60" s="118"/>
      <c r="F60" s="27">
        <v>9394.1203000000005</v>
      </c>
      <c r="G60" s="27">
        <v>9390.7865000000002</v>
      </c>
      <c r="H60" s="111">
        <v>76.520200000000003</v>
      </c>
      <c r="I60" s="112"/>
      <c r="J60" s="27">
        <v>9357.9557999999997</v>
      </c>
      <c r="K60" s="108">
        <v>9354.8963999999996</v>
      </c>
      <c r="L60" s="115">
        <v>71.537300000000002</v>
      </c>
      <c r="M60" s="116"/>
    </row>
    <row r="61" spans="1:13" x14ac:dyDescent="0.2">
      <c r="A61" s="15">
        <f t="shared" si="0"/>
        <v>56</v>
      </c>
      <c r="B61" s="27">
        <v>9415.0697999999993</v>
      </c>
      <c r="C61" s="27" t="s">
        <v>61</v>
      </c>
      <c r="D61" s="117">
        <v>37.750500000000002</v>
      </c>
      <c r="E61" s="118"/>
      <c r="F61" s="27">
        <v>9393.6067000000003</v>
      </c>
      <c r="G61" s="27">
        <v>9389.6779000000006</v>
      </c>
      <c r="H61" s="111">
        <v>75.845600000000005</v>
      </c>
      <c r="I61" s="112"/>
      <c r="J61" s="27">
        <v>9357.8938999999991</v>
      </c>
      <c r="K61" s="108">
        <v>9354.5144</v>
      </c>
      <c r="L61" s="115">
        <v>70.557299999999998</v>
      </c>
      <c r="M61" s="116"/>
    </row>
    <row r="62" spans="1:13" x14ac:dyDescent="0.2">
      <c r="A62" s="15">
        <f t="shared" si="0"/>
        <v>57</v>
      </c>
      <c r="B62" s="27">
        <v>9414.7149000000009</v>
      </c>
      <c r="C62" s="27">
        <v>9414.8184999999994</v>
      </c>
      <c r="D62" s="117">
        <v>40.370600000000003</v>
      </c>
      <c r="E62" s="118"/>
      <c r="F62" s="27">
        <v>9393.9006000000008</v>
      </c>
      <c r="G62" s="27">
        <v>9391.2057000000004</v>
      </c>
      <c r="H62" s="111">
        <v>75.865300000000005</v>
      </c>
      <c r="I62" s="112"/>
      <c r="J62" s="27">
        <v>9358.6111999999994</v>
      </c>
      <c r="K62" s="108">
        <v>9353.7636999999995</v>
      </c>
      <c r="L62" s="115">
        <v>72.382300000000001</v>
      </c>
      <c r="M62" s="116"/>
    </row>
    <row r="63" spans="1:13" x14ac:dyDescent="0.2">
      <c r="A63" s="15">
        <f t="shared" si="0"/>
        <v>58</v>
      </c>
      <c r="B63" s="27">
        <v>9414.6772999999994</v>
      </c>
      <c r="C63" s="27">
        <v>9414.2095000000008</v>
      </c>
      <c r="D63" s="117">
        <v>37.544600000000003</v>
      </c>
      <c r="E63" s="118"/>
      <c r="F63" s="27">
        <v>9393.4647999999997</v>
      </c>
      <c r="G63" s="27">
        <v>9390.2119000000002</v>
      </c>
      <c r="H63" s="111">
        <v>78.269499999999994</v>
      </c>
      <c r="I63" s="112"/>
      <c r="J63" s="27">
        <v>9357.5728999999992</v>
      </c>
      <c r="K63" s="108">
        <v>9353.9773000000005</v>
      </c>
      <c r="L63" s="115">
        <v>71.172600000000003</v>
      </c>
      <c r="M63" s="116"/>
    </row>
    <row r="64" spans="1:13" x14ac:dyDescent="0.2">
      <c r="A64" s="15">
        <f t="shared" si="0"/>
        <v>59</v>
      </c>
      <c r="B64" s="27">
        <v>9414.5643</v>
      </c>
      <c r="C64" s="27">
        <v>9414.5925000000007</v>
      </c>
      <c r="D64" s="117">
        <v>40.442500000000003</v>
      </c>
      <c r="E64" s="118"/>
      <c r="F64" s="27">
        <v>9394.3750999999993</v>
      </c>
      <c r="G64" s="27">
        <v>9389.4204000000009</v>
      </c>
      <c r="H64" s="111">
        <v>76.100300000000004</v>
      </c>
      <c r="I64" s="112"/>
      <c r="J64" s="27">
        <v>9358.1185000000005</v>
      </c>
      <c r="K64" s="108">
        <v>9355.3220000000001</v>
      </c>
      <c r="L64" s="115">
        <v>69.48</v>
      </c>
      <c r="M64" s="116"/>
    </row>
    <row r="65" spans="1:13" x14ac:dyDescent="0.2">
      <c r="A65" s="15">
        <f t="shared" si="0"/>
        <v>60</v>
      </c>
      <c r="B65" s="27">
        <v>9414.6960999999992</v>
      </c>
      <c r="C65" s="27">
        <v>9414.6396000000004</v>
      </c>
      <c r="D65" s="117">
        <v>38.011600000000001</v>
      </c>
      <c r="E65" s="118"/>
      <c r="F65" s="27">
        <v>9394.3844000000008</v>
      </c>
      <c r="G65" s="27">
        <v>9390.6502999999993</v>
      </c>
      <c r="H65" s="111">
        <v>74.787899999999993</v>
      </c>
      <c r="I65" s="112"/>
      <c r="J65" s="27">
        <v>9358.0985999999994</v>
      </c>
      <c r="K65" s="108">
        <v>9354.5925999999999</v>
      </c>
      <c r="L65" s="115">
        <v>72.060400000000001</v>
      </c>
      <c r="M65" s="116"/>
    </row>
  </sheetData>
  <mergeCells count="201">
    <mergeCell ref="L64:M64"/>
    <mergeCell ref="L65:M65"/>
    <mergeCell ref="P10:P12"/>
    <mergeCell ref="D4:E5"/>
    <mergeCell ref="H4:I5"/>
    <mergeCell ref="L4:M5"/>
    <mergeCell ref="L59:M59"/>
    <mergeCell ref="L60:M60"/>
    <mergeCell ref="L61:M61"/>
    <mergeCell ref="L62:M62"/>
    <mergeCell ref="L63:M63"/>
    <mergeCell ref="L54:M54"/>
    <mergeCell ref="L55:M55"/>
    <mergeCell ref="L56:M56"/>
    <mergeCell ref="L57:M57"/>
    <mergeCell ref="L58:M58"/>
    <mergeCell ref="L49:M49"/>
    <mergeCell ref="L50:M50"/>
    <mergeCell ref="L51:M51"/>
    <mergeCell ref="L52:M52"/>
    <mergeCell ref="L53:M53"/>
    <mergeCell ref="L44:M44"/>
    <mergeCell ref="L45:M45"/>
    <mergeCell ref="L46:M46"/>
    <mergeCell ref="L47:M47"/>
    <mergeCell ref="L48:M48"/>
    <mergeCell ref="L39:M39"/>
    <mergeCell ref="L40:M40"/>
    <mergeCell ref="L41:M41"/>
    <mergeCell ref="L42:M42"/>
    <mergeCell ref="L43:M43"/>
    <mergeCell ref="L34:M34"/>
    <mergeCell ref="L35:M35"/>
    <mergeCell ref="L36:M36"/>
    <mergeCell ref="L37:M37"/>
    <mergeCell ref="L38:M38"/>
    <mergeCell ref="L29:M29"/>
    <mergeCell ref="L30:M30"/>
    <mergeCell ref="L31:M31"/>
    <mergeCell ref="L32:M32"/>
    <mergeCell ref="L33:M33"/>
    <mergeCell ref="L24:M24"/>
    <mergeCell ref="L25:M25"/>
    <mergeCell ref="L26:M26"/>
    <mergeCell ref="L27:M27"/>
    <mergeCell ref="L28:M28"/>
    <mergeCell ref="L19:M19"/>
    <mergeCell ref="L20:M20"/>
    <mergeCell ref="L21:M21"/>
    <mergeCell ref="L22:M22"/>
    <mergeCell ref="L23:M23"/>
    <mergeCell ref="H65:I6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H60:I60"/>
    <mergeCell ref="H61:I61"/>
    <mergeCell ref="H62:I62"/>
    <mergeCell ref="H63:I63"/>
    <mergeCell ref="H64:I64"/>
    <mergeCell ref="H55:I55"/>
    <mergeCell ref="H56:I56"/>
    <mergeCell ref="H57:I57"/>
    <mergeCell ref="H58:I58"/>
    <mergeCell ref="H59:I59"/>
    <mergeCell ref="H50:I50"/>
    <mergeCell ref="H51:I51"/>
    <mergeCell ref="H52:I52"/>
    <mergeCell ref="H53:I53"/>
    <mergeCell ref="H54:I54"/>
    <mergeCell ref="H45:I45"/>
    <mergeCell ref="H46:I46"/>
    <mergeCell ref="H47:I47"/>
    <mergeCell ref="H48:I48"/>
    <mergeCell ref="H49:I49"/>
    <mergeCell ref="H40:I40"/>
    <mergeCell ref="H41:I41"/>
    <mergeCell ref="H42:I42"/>
    <mergeCell ref="H43:I43"/>
    <mergeCell ref="H44:I44"/>
    <mergeCell ref="H35:I35"/>
    <mergeCell ref="H36:I36"/>
    <mergeCell ref="H37:I37"/>
    <mergeCell ref="H38:I38"/>
    <mergeCell ref="H39:I3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29:I29"/>
    <mergeCell ref="H20:I20"/>
    <mergeCell ref="H21:I21"/>
    <mergeCell ref="H22:I22"/>
    <mergeCell ref="H23:I23"/>
    <mergeCell ref="H24:I24"/>
    <mergeCell ref="H15:I15"/>
    <mergeCell ref="H16:I16"/>
    <mergeCell ref="H17:I17"/>
    <mergeCell ref="H18:I18"/>
    <mergeCell ref="H19:I19"/>
    <mergeCell ref="H10:I10"/>
    <mergeCell ref="H11:I11"/>
    <mergeCell ref="H12:I12"/>
    <mergeCell ref="H13:I13"/>
    <mergeCell ref="H14:I14"/>
    <mergeCell ref="H6:I6"/>
    <mergeCell ref="H7:I7"/>
    <mergeCell ref="H8:I8"/>
    <mergeCell ref="H9:I9"/>
    <mergeCell ref="D62:E62"/>
    <mergeCell ref="D63:E63"/>
    <mergeCell ref="D64:E64"/>
    <mergeCell ref="D65:E65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  <mergeCell ref="D47:E47"/>
    <mergeCell ref="D48:E48"/>
    <mergeCell ref="D49:E49"/>
    <mergeCell ref="D50:E50"/>
    <mergeCell ref="D51:E51"/>
    <mergeCell ref="D42:E42"/>
    <mergeCell ref="D43:E43"/>
    <mergeCell ref="D44:E44"/>
    <mergeCell ref="D45:E45"/>
    <mergeCell ref="D46:E46"/>
    <mergeCell ref="D37:E37"/>
    <mergeCell ref="D38:E38"/>
    <mergeCell ref="D39:E39"/>
    <mergeCell ref="D40:E40"/>
    <mergeCell ref="D41:E41"/>
    <mergeCell ref="D32:E32"/>
    <mergeCell ref="D33:E33"/>
    <mergeCell ref="D34:E34"/>
    <mergeCell ref="D35:E35"/>
    <mergeCell ref="D36:E36"/>
    <mergeCell ref="D27:E27"/>
    <mergeCell ref="D28:E28"/>
    <mergeCell ref="D29:E29"/>
    <mergeCell ref="D30:E30"/>
    <mergeCell ref="D31:E31"/>
    <mergeCell ref="D22:E22"/>
    <mergeCell ref="D23:E23"/>
    <mergeCell ref="D24:E24"/>
    <mergeCell ref="D25:E25"/>
    <mergeCell ref="D26:E26"/>
    <mergeCell ref="D17:E17"/>
    <mergeCell ref="D18:E18"/>
    <mergeCell ref="D19:E19"/>
    <mergeCell ref="D20:E20"/>
    <mergeCell ref="D21:E21"/>
    <mergeCell ref="D12:E12"/>
    <mergeCell ref="D13:E13"/>
    <mergeCell ref="D14:E14"/>
    <mergeCell ref="D15:E15"/>
    <mergeCell ref="D16:E16"/>
    <mergeCell ref="D7:E7"/>
    <mergeCell ref="D8:E8"/>
    <mergeCell ref="D9:E9"/>
    <mergeCell ref="D10:E10"/>
    <mergeCell ref="D11:E11"/>
    <mergeCell ref="Q6:Q7"/>
    <mergeCell ref="Q8:Q9"/>
    <mergeCell ref="Q10:R10"/>
    <mergeCell ref="Q11:R11"/>
    <mergeCell ref="Q12:R12"/>
    <mergeCell ref="A3:A5"/>
    <mergeCell ref="P3:R3"/>
    <mergeCell ref="P4:P9"/>
    <mergeCell ref="A1:M2"/>
    <mergeCell ref="P1:V2"/>
    <mergeCell ref="B3:E3"/>
    <mergeCell ref="F3:I3"/>
    <mergeCell ref="J3:M3"/>
    <mergeCell ref="B4:C4"/>
    <mergeCell ref="F4:G4"/>
    <mergeCell ref="J4:K4"/>
    <mergeCell ref="Q4:Q5"/>
    <mergeCell ref="D6:E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Compute</vt:lpstr>
      <vt:lpstr>Storage</vt:lpstr>
      <vt:lpstr>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2016-03-05T14:59:26Z</dcterms:created>
  <dcterms:modified xsi:type="dcterms:W3CDTF">2016-03-06T16:15:45Z</dcterms:modified>
</cp:coreProperties>
</file>