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ocumentação\Planilhas Modelos\"/>
    </mc:Choice>
  </mc:AlternateContent>
  <bookViews>
    <workbookView xWindow="0" yWindow="0" windowWidth="19200" windowHeight="8610" activeTab="1"/>
  </bookViews>
  <sheets>
    <sheet name="Parameters" sheetId="2" r:id="rId1"/>
    <sheet name="Flotation Mode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11" i="3"/>
  <c r="B12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3" i="3"/>
  <c r="B3" i="3"/>
  <c r="B5" i="3"/>
  <c r="B6" i="3"/>
  <c r="B7" i="3"/>
  <c r="B8" i="3"/>
  <c r="B9" i="3"/>
  <c r="B10" i="3"/>
  <c r="B2" i="3"/>
  <c r="N3" i="3" l="1"/>
  <c r="M3" i="3" s="1"/>
  <c r="L3" i="3" s="1"/>
  <c r="B13" i="3"/>
  <c r="N7" i="3"/>
  <c r="N22" i="3"/>
  <c r="N18" i="3"/>
  <c r="N14" i="3"/>
  <c r="N10" i="3"/>
  <c r="M10" i="3" s="1"/>
  <c r="L10" i="3" s="1"/>
  <c r="N6" i="3"/>
  <c r="N21" i="3"/>
  <c r="M21" i="3" s="1"/>
  <c r="L21" i="3" s="1"/>
  <c r="N17" i="3"/>
  <c r="N13" i="3"/>
  <c r="N9" i="3"/>
  <c r="N5" i="3"/>
  <c r="N20" i="3"/>
  <c r="M20" i="3" s="1"/>
  <c r="L20" i="3" s="1"/>
  <c r="N16" i="3"/>
  <c r="N12" i="3"/>
  <c r="N8" i="3"/>
  <c r="M8" i="3" s="1"/>
  <c r="L8" i="3" s="1"/>
  <c r="N4" i="3"/>
  <c r="N19" i="3"/>
  <c r="M19" i="3" s="1"/>
  <c r="L19" i="3" s="1"/>
  <c r="N15" i="3"/>
  <c r="M15" i="3" s="1"/>
  <c r="L15" i="3" s="1"/>
  <c r="N11" i="3"/>
  <c r="M18" i="3" l="1"/>
  <c r="L18" i="3" s="1"/>
  <c r="M22" i="3"/>
  <c r="L22" i="3" s="1"/>
  <c r="M13" i="3"/>
  <c r="L13" i="3" s="1"/>
  <c r="M6" i="3"/>
  <c r="L6" i="3" s="1"/>
  <c r="M12" i="3"/>
  <c r="L12" i="3" s="1"/>
  <c r="H12" i="3" s="1"/>
  <c r="I12" i="3" s="1"/>
  <c r="M5" i="3"/>
  <c r="L5" i="3" s="1"/>
  <c r="M16" i="3"/>
  <c r="L16" i="3" s="1"/>
  <c r="M11" i="3"/>
  <c r="L11" i="3" s="1"/>
  <c r="M4" i="3"/>
  <c r="L4" i="3" s="1"/>
  <c r="M7" i="3"/>
  <c r="L7" i="3" s="1"/>
  <c r="M9" i="3"/>
  <c r="L9" i="3" s="1"/>
  <c r="H19" i="3"/>
  <c r="I19" i="3" s="1"/>
  <c r="H15" i="3"/>
  <c r="I15" i="3" s="1"/>
  <c r="H10" i="3"/>
  <c r="I10" i="3" s="1"/>
  <c r="H20" i="3"/>
  <c r="I20" i="3" s="1"/>
  <c r="H8" i="3"/>
  <c r="I8" i="3" s="1"/>
  <c r="H21" i="3"/>
  <c r="I21" i="3" s="1"/>
  <c r="H3" i="3"/>
  <c r="I3" i="3" s="1"/>
  <c r="M17" i="3"/>
  <c r="L17" i="3" s="1"/>
  <c r="M14" i="3"/>
  <c r="L14" i="3" s="1"/>
  <c r="H9" i="3" l="1"/>
  <c r="I9" i="3" s="1"/>
  <c r="H16" i="3"/>
  <c r="I16" i="3" s="1"/>
  <c r="H13" i="3"/>
  <c r="I13" i="3" s="1"/>
  <c r="H7" i="3"/>
  <c r="I7" i="3" s="1"/>
  <c r="H5" i="3"/>
  <c r="I5" i="3" s="1"/>
  <c r="H22" i="3"/>
  <c r="I22" i="3" s="1"/>
  <c r="H4" i="3"/>
  <c r="I4" i="3" s="1"/>
  <c r="H11" i="3"/>
  <c r="I11" i="3" s="1"/>
  <c r="H6" i="3"/>
  <c r="I6" i="3" s="1"/>
  <c r="H14" i="3"/>
  <c r="I14" i="3" s="1"/>
  <c r="H17" i="3"/>
  <c r="I17" i="3" s="1"/>
  <c r="H18" i="3"/>
  <c r="I18" i="3" s="1"/>
</calcChain>
</file>

<file path=xl/sharedStrings.xml><?xml version="1.0" encoding="utf-8"?>
<sst xmlns="http://schemas.openxmlformats.org/spreadsheetml/2006/main" count="55" uniqueCount="46">
  <si>
    <t>mid size</t>
  </si>
  <si>
    <t>pulpFlowrate</t>
  </si>
  <si>
    <t>Qcij</t>
  </si>
  <si>
    <t>Size classes</t>
  </si>
  <si>
    <t>% Individual</t>
  </si>
  <si>
    <t>25400 µm</t>
  </si>
  <si>
    <t>19050 µm</t>
  </si>
  <si>
    <t>12700 µm</t>
  </si>
  <si>
    <t>9500 µm</t>
  </si>
  <si>
    <t>6700 µm</t>
  </si>
  <si>
    <t>4750 µm</t>
  </si>
  <si>
    <t>3350 µm</t>
  </si>
  <si>
    <t>2360 µm</t>
  </si>
  <si>
    <t>1700 µm</t>
  </si>
  <si>
    <t>1180 µm</t>
  </si>
  <si>
    <t>850 µm</t>
  </si>
  <si>
    <t>600 µm</t>
  </si>
  <si>
    <t>425 µm</t>
  </si>
  <si>
    <t>300 µm</t>
  </si>
  <si>
    <t>212 µm</t>
  </si>
  <si>
    <t>150 µm</t>
  </si>
  <si>
    <t>106 µm</t>
  </si>
  <si>
    <t>75 µm</t>
  </si>
  <si>
    <t>53 µm</t>
  </si>
  <si>
    <t>38 µm</t>
  </si>
  <si>
    <t>i</t>
  </si>
  <si>
    <t>Opening</t>
  </si>
  <si>
    <t>Mass Retained</t>
  </si>
  <si>
    <t>Recovery to froth</t>
  </si>
  <si>
    <t>k_ij</t>
  </si>
  <si>
    <t>ABS(k_ij)</t>
  </si>
  <si>
    <t>Banks in parallel</t>
  </si>
  <si>
    <t>Cells per bank</t>
  </si>
  <si>
    <t>Cell volume (m³)</t>
  </si>
  <si>
    <t>Water in froth (%)</t>
  </si>
  <si>
    <t>Effective cell volume (%)</t>
  </si>
  <si>
    <t>Adjustment parameter</t>
  </si>
  <si>
    <t>Easiest flotable size (µm)</t>
  </si>
  <si>
    <t>Largest flotable size (µm)</t>
  </si>
  <si>
    <t>Tau(h)</t>
  </si>
  <si>
    <t>Tau(min)</t>
  </si>
  <si>
    <t>Tau(s)</t>
  </si>
  <si>
    <t>Parameters</t>
  </si>
  <si>
    <t>Froth</t>
  </si>
  <si>
    <t>(fixed)</t>
  </si>
  <si>
    <t>Pulp Flowrate 1# Cell (m³/h)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</si>
</sst>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85" zoomScaleNormal="85" workbookViewId="0">
      <selection activeCell="C16" sqref="C16"/>
    </sheetView>
  </sheetViews>
  <sheetFormatPr defaultRowHeight="15" x14ac:dyDescent="0.25"/>
  <cols>
    <col min="1" max="1" width="27.140625" bestFit="1" customWidth="1"/>
    <col min="5" max="5" width="9.5703125" bestFit="1" customWidth="1"/>
    <col min="7" max="10" width="9.140625" customWidth="1"/>
    <col min="11" max="11" width="13.5703125" customWidth="1"/>
    <col min="12" max="16" width="9.140625" customWidth="1"/>
    <col min="17" max="17" width="9.140625" style="3"/>
    <col min="20" max="20" width="14.5703125" bestFit="1" customWidth="1"/>
    <col min="21" max="21" width="16.28515625" bestFit="1" customWidth="1"/>
    <col min="22" max="23" width="12.28515625" bestFit="1" customWidth="1"/>
    <col min="24" max="24" width="12" bestFit="1" customWidth="1"/>
    <col min="25" max="25" width="12.28515625" bestFit="1" customWidth="1"/>
  </cols>
  <sheetData>
    <row r="1" spans="1:5" x14ac:dyDescent="0.25">
      <c r="A1" t="s">
        <v>42</v>
      </c>
    </row>
    <row r="2" spans="1:5" x14ac:dyDescent="0.25">
      <c r="A2" s="4" t="s">
        <v>31</v>
      </c>
      <c r="B2">
        <v>1</v>
      </c>
    </row>
    <row r="3" spans="1:5" x14ac:dyDescent="0.25">
      <c r="A3" s="4" t="s">
        <v>32</v>
      </c>
      <c r="B3">
        <v>2</v>
      </c>
      <c r="C3" t="s">
        <v>44</v>
      </c>
      <c r="E3" s="1"/>
    </row>
    <row r="4" spans="1:5" x14ac:dyDescent="0.25">
      <c r="A4" s="4" t="s">
        <v>33</v>
      </c>
      <c r="B4">
        <v>16</v>
      </c>
      <c r="E4" s="1"/>
    </row>
    <row r="5" spans="1:5" x14ac:dyDescent="0.25">
      <c r="A5" s="4" t="s">
        <v>34</v>
      </c>
      <c r="B5">
        <v>35</v>
      </c>
      <c r="E5" s="1"/>
    </row>
    <row r="6" spans="1:5" x14ac:dyDescent="0.25">
      <c r="A6" s="4" t="s">
        <v>35</v>
      </c>
      <c r="B6">
        <v>90</v>
      </c>
      <c r="E6" s="1"/>
    </row>
    <row r="7" spans="1:5" x14ac:dyDescent="0.25">
      <c r="A7" s="4" t="s">
        <v>38</v>
      </c>
      <c r="B7">
        <v>300</v>
      </c>
      <c r="E7" s="1"/>
    </row>
    <row r="8" spans="1:5" x14ac:dyDescent="0.25">
      <c r="A8" s="4" t="s">
        <v>37</v>
      </c>
      <c r="B8">
        <v>50</v>
      </c>
      <c r="E8" s="1"/>
    </row>
    <row r="9" spans="1:5" x14ac:dyDescent="0.25">
      <c r="A9" s="4" t="s">
        <v>36</v>
      </c>
      <c r="B9">
        <v>100</v>
      </c>
      <c r="E9" s="1"/>
    </row>
    <row r="10" spans="1:5" x14ac:dyDescent="0.25">
      <c r="A10" t="s">
        <v>45</v>
      </c>
      <c r="B10">
        <v>1270.34435785714</v>
      </c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2:5" x14ac:dyDescent="0.25">
      <c r="E17" s="1"/>
    </row>
    <row r="18" spans="2:5" x14ac:dyDescent="0.25">
      <c r="E18" s="1"/>
    </row>
    <row r="19" spans="2:5" x14ac:dyDescent="0.25">
      <c r="E19" s="1"/>
    </row>
    <row r="20" spans="2:5" x14ac:dyDescent="0.25">
      <c r="E20" s="1"/>
    </row>
    <row r="21" spans="2:5" x14ac:dyDescent="0.25">
      <c r="E21" s="1"/>
    </row>
    <row r="22" spans="2:5" x14ac:dyDescent="0.25">
      <c r="E22" s="1"/>
    </row>
    <row r="24" spans="2:5" x14ac:dyDescent="0.25">
      <c r="B24" t="s">
        <v>3</v>
      </c>
      <c r="C24" t="s">
        <v>4</v>
      </c>
    </row>
    <row r="25" spans="2:5" x14ac:dyDescent="0.25">
      <c r="B25" t="s">
        <v>5</v>
      </c>
      <c r="C25">
        <v>0</v>
      </c>
    </row>
    <row r="26" spans="2:5" x14ac:dyDescent="0.25">
      <c r="B26" t="s">
        <v>6</v>
      </c>
      <c r="C26">
        <v>2</v>
      </c>
    </row>
    <row r="27" spans="2:5" x14ac:dyDescent="0.25">
      <c r="B27" t="s">
        <v>7</v>
      </c>
      <c r="C27">
        <v>0.14000000000000001</v>
      </c>
    </row>
    <row r="28" spans="2:5" x14ac:dyDescent="0.25">
      <c r="B28" t="s">
        <v>8</v>
      </c>
      <c r="C28">
        <v>5.96</v>
      </c>
    </row>
    <row r="29" spans="2:5" x14ac:dyDescent="0.25">
      <c r="B29" t="s">
        <v>9</v>
      </c>
      <c r="C29">
        <v>5.36</v>
      </c>
    </row>
    <row r="30" spans="2:5" x14ac:dyDescent="0.25">
      <c r="B30" t="s">
        <v>10</v>
      </c>
      <c r="C30">
        <v>4.34</v>
      </c>
    </row>
    <row r="31" spans="2:5" x14ac:dyDescent="0.25">
      <c r="B31" t="s">
        <v>11</v>
      </c>
      <c r="C31">
        <v>4.0199999999999996</v>
      </c>
    </row>
    <row r="32" spans="2:5" x14ac:dyDescent="0.25">
      <c r="B32" t="s">
        <v>12</v>
      </c>
      <c r="C32">
        <v>4.07</v>
      </c>
    </row>
    <row r="33" spans="2:4" x14ac:dyDescent="0.25">
      <c r="B33" t="s">
        <v>13</v>
      </c>
      <c r="C33">
        <v>4.25</v>
      </c>
    </row>
    <row r="34" spans="2:4" x14ac:dyDescent="0.25">
      <c r="B34" t="s">
        <v>14</v>
      </c>
      <c r="C34">
        <v>5.23</v>
      </c>
    </row>
    <row r="35" spans="2:4" x14ac:dyDescent="0.25">
      <c r="B35" t="s">
        <v>15</v>
      </c>
      <c r="C35">
        <v>5.79</v>
      </c>
    </row>
    <row r="36" spans="2:4" x14ac:dyDescent="0.25">
      <c r="B36" t="s">
        <v>16</v>
      </c>
      <c r="C36">
        <v>7.16</v>
      </c>
    </row>
    <row r="37" spans="2:4" x14ac:dyDescent="0.25">
      <c r="B37" t="s">
        <v>17</v>
      </c>
      <c r="C37">
        <v>8.49</v>
      </c>
    </row>
    <row r="38" spans="2:4" x14ac:dyDescent="0.25">
      <c r="B38" t="s">
        <v>18</v>
      </c>
      <c r="C38">
        <v>9.3699999999999992</v>
      </c>
    </row>
    <row r="39" spans="2:4" x14ac:dyDescent="0.25">
      <c r="B39" t="s">
        <v>19</v>
      </c>
      <c r="C39">
        <v>8.6</v>
      </c>
    </row>
    <row r="40" spans="2:4" x14ac:dyDescent="0.25">
      <c r="B40" t="s">
        <v>20</v>
      </c>
      <c r="C40">
        <v>6.5</v>
      </c>
    </row>
    <row r="41" spans="2:4" x14ac:dyDescent="0.25">
      <c r="B41" t="s">
        <v>21</v>
      </c>
      <c r="C41">
        <v>4.32</v>
      </c>
    </row>
    <row r="42" spans="2:4" x14ac:dyDescent="0.25">
      <c r="B42" t="s">
        <v>22</v>
      </c>
      <c r="C42">
        <v>2.75</v>
      </c>
    </row>
    <row r="43" spans="2:4" x14ac:dyDescent="0.25">
      <c r="B43" t="s">
        <v>23</v>
      </c>
      <c r="C43">
        <v>1.82</v>
      </c>
    </row>
    <row r="44" spans="2:4" x14ac:dyDescent="0.25">
      <c r="B44" t="s">
        <v>24</v>
      </c>
      <c r="C44">
        <v>9.83</v>
      </c>
      <c r="D44" s="2"/>
    </row>
    <row r="46" spans="2:4" x14ac:dyDescent="0.25">
      <c r="C46">
        <v>1702.8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70" zoomScaleNormal="70" workbookViewId="0">
      <selection activeCell="N3" sqref="N3"/>
    </sheetView>
  </sheetViews>
  <sheetFormatPr defaultRowHeight="15" x14ac:dyDescent="0.25"/>
  <cols>
    <col min="1" max="1" width="23.85546875" bestFit="1" customWidth="1"/>
    <col min="5" max="5" width="9.5703125" bestFit="1" customWidth="1"/>
    <col min="6" max="6" width="14" bestFit="1" customWidth="1"/>
    <col min="8" max="8" width="16.42578125" bestFit="1" customWidth="1"/>
    <col min="11" max="11" width="9.140625" style="3"/>
  </cols>
  <sheetData>
    <row r="1" spans="1:14" x14ac:dyDescent="0.25">
      <c r="A1" t="s">
        <v>42</v>
      </c>
      <c r="D1" t="s">
        <v>26</v>
      </c>
      <c r="E1" t="s">
        <v>0</v>
      </c>
      <c r="F1" t="s">
        <v>27</v>
      </c>
      <c r="H1" t="s">
        <v>28</v>
      </c>
      <c r="I1" t="s">
        <v>43</v>
      </c>
      <c r="K1" s="3" t="s">
        <v>25</v>
      </c>
      <c r="L1" t="s">
        <v>2</v>
      </c>
      <c r="M1" t="s">
        <v>30</v>
      </c>
      <c r="N1" t="s">
        <v>29</v>
      </c>
    </row>
    <row r="2" spans="1:14" x14ac:dyDescent="0.25">
      <c r="A2" s="4" t="s">
        <v>31</v>
      </c>
      <c r="B2">
        <f>Parameters!B2</f>
        <v>1</v>
      </c>
      <c r="D2">
        <v>25400</v>
      </c>
      <c r="F2">
        <v>0</v>
      </c>
      <c r="K2" s="3">
        <v>1</v>
      </c>
      <c r="L2">
        <v>0</v>
      </c>
      <c r="M2">
        <v>0</v>
      </c>
      <c r="N2">
        <v>0</v>
      </c>
    </row>
    <row r="3" spans="1:14" x14ac:dyDescent="0.25">
      <c r="A3" s="4" t="s">
        <v>32</v>
      </c>
      <c r="B3">
        <f>Parameters!B3</f>
        <v>2</v>
      </c>
      <c r="D3">
        <v>19050</v>
      </c>
      <c r="E3" s="1">
        <f>(D2*D3)^0.5</f>
        <v>21997.04525612474</v>
      </c>
      <c r="F3">
        <v>34.056084044238894</v>
      </c>
      <c r="H3">
        <f>L3/F3</f>
        <v>0</v>
      </c>
      <c r="I3">
        <f>H3*F3</f>
        <v>0</v>
      </c>
      <c r="K3" s="3">
        <v>2</v>
      </c>
      <c r="L3">
        <f>F3*(1-(1/(1+M3*$B$11)))</f>
        <v>0</v>
      </c>
      <c r="M3">
        <f>MAX(N3,0)</f>
        <v>0</v>
      </c>
      <c r="N3">
        <f>($B$9/SQRT(E3))*(1-((E3/$B$7)^1.5))*(EXP(-(($B$8/(2*E3))^2)))</f>
        <v>-422.65854225618909</v>
      </c>
    </row>
    <row r="4" spans="1:14" x14ac:dyDescent="0.25">
      <c r="A4" s="4" t="s">
        <v>33</v>
      </c>
      <c r="B4">
        <f>Parameters!B4</f>
        <v>16</v>
      </c>
      <c r="D4">
        <v>12700</v>
      </c>
      <c r="E4" s="1">
        <f t="shared" ref="E4:E21" si="0">(D3*D4)^0.5</f>
        <v>15554.259866673181</v>
      </c>
      <c r="F4">
        <v>2.3737036620387757</v>
      </c>
      <c r="H4">
        <f>L4/F4</f>
        <v>0</v>
      </c>
      <c r="I4">
        <f t="shared" ref="I4:I22" si="1">H4*F4</f>
        <v>0</v>
      </c>
      <c r="K4" s="3">
        <v>3</v>
      </c>
      <c r="L4">
        <f>F4*(1-(1/(1+M4*$B$11)))</f>
        <v>0</v>
      </c>
      <c r="M4">
        <f>MAX(N4,0)</f>
        <v>0</v>
      </c>
      <c r="N4">
        <f>($B$9/SQRT(E4))*(1-((E4/$B$7)^1.5))*(EXP(-(($B$8/(2*E4))^2)))</f>
        <v>-298.53928235346251</v>
      </c>
    </row>
    <row r="5" spans="1:14" x14ac:dyDescent="0.25">
      <c r="A5" s="4" t="s">
        <v>34</v>
      </c>
      <c r="B5">
        <f>Parameters!B5</f>
        <v>35</v>
      </c>
      <c r="D5">
        <v>9500</v>
      </c>
      <c r="E5" s="1">
        <f t="shared" si="0"/>
        <v>10984.079387914127</v>
      </c>
      <c r="F5">
        <v>101.41340918966408</v>
      </c>
      <c r="H5">
        <f>L5/F5</f>
        <v>0</v>
      </c>
      <c r="I5">
        <f t="shared" si="1"/>
        <v>0</v>
      </c>
      <c r="K5" s="3">
        <v>4</v>
      </c>
      <c r="L5">
        <f>F5*(1-(1/(1+M5*$B$11)))</f>
        <v>0</v>
      </c>
      <c r="M5">
        <f>MAX(N5,0)</f>
        <v>0</v>
      </c>
      <c r="N5">
        <f>($B$9/SQRT(E5))*(1-((E5/$B$7)^1.5))*(EXP(-(($B$8/(2*E5))^2)))</f>
        <v>-210.43346294883932</v>
      </c>
    </row>
    <row r="6" spans="1:14" x14ac:dyDescent="0.25">
      <c r="A6" s="4" t="s">
        <v>35</v>
      </c>
      <c r="B6">
        <f>Parameters!B6</f>
        <v>90</v>
      </c>
      <c r="D6">
        <v>6700</v>
      </c>
      <c r="E6" s="1">
        <f t="shared" si="0"/>
        <v>7978.0950107152776</v>
      </c>
      <c r="F6">
        <v>91.32717846129519</v>
      </c>
      <c r="H6">
        <f>L6/F6</f>
        <v>0</v>
      </c>
      <c r="I6">
        <f t="shared" si="1"/>
        <v>0</v>
      </c>
      <c r="K6" s="3">
        <v>5</v>
      </c>
      <c r="L6">
        <f>F6*(1-(1/(1+M6*$B$11)))</f>
        <v>0</v>
      </c>
      <c r="M6">
        <f>MAX(N6,0)</f>
        <v>0</v>
      </c>
      <c r="N6">
        <f>($B$9/SQRT(E6))*(1-((E6/$B$7)^1.5))*(EXP(-(($B$8/(2*E6))^2)))</f>
        <v>-152.41744562792104</v>
      </c>
    </row>
    <row r="7" spans="1:14" x14ac:dyDescent="0.25">
      <c r="A7" s="4" t="s">
        <v>38</v>
      </c>
      <c r="B7">
        <f>Parameters!B7</f>
        <v>300</v>
      </c>
      <c r="D7">
        <v>4750</v>
      </c>
      <c r="E7" s="1">
        <f t="shared" si="0"/>
        <v>5641.3650830273336</v>
      </c>
      <c r="F7">
        <v>73.984820814944385</v>
      </c>
      <c r="H7">
        <f>L7/F7</f>
        <v>0</v>
      </c>
      <c r="I7">
        <f t="shared" si="1"/>
        <v>0</v>
      </c>
      <c r="K7" s="3">
        <v>6</v>
      </c>
      <c r="L7">
        <f>F7*(1-(1/(1+M7*$B$11)))</f>
        <v>0</v>
      </c>
      <c r="M7">
        <f>MAX(N7,0)</f>
        <v>0</v>
      </c>
      <c r="N7">
        <f>($B$9/SQRT(E7))*(1-((E7/$B$7)^1.5))*(EXP(-(($B$8/(2*E7))^2)))</f>
        <v>-107.23461768922191</v>
      </c>
    </row>
    <row r="8" spans="1:14" x14ac:dyDescent="0.25">
      <c r="A8" s="4" t="s">
        <v>37</v>
      </c>
      <c r="B8">
        <f>Parameters!B8</f>
        <v>50</v>
      </c>
      <c r="D8">
        <v>3350</v>
      </c>
      <c r="E8" s="1">
        <f t="shared" si="0"/>
        <v>3989.0475053576388</v>
      </c>
      <c r="F8">
        <v>68.506371904930205</v>
      </c>
      <c r="H8">
        <f>L8/F8</f>
        <v>0</v>
      </c>
      <c r="I8">
        <f t="shared" si="1"/>
        <v>0</v>
      </c>
      <c r="K8" s="3">
        <v>7</v>
      </c>
      <c r="L8">
        <f>F8*(1-(1/(1+M8*$B$11)))</f>
        <v>0</v>
      </c>
      <c r="M8">
        <f>MAX(N8,0)</f>
        <v>0</v>
      </c>
      <c r="N8">
        <f>($B$9/SQRT(E8))*(1-((E8/$B$7)^1.5))*(EXP(-(($B$8/(2*E8))^2)))</f>
        <v>-75.182994029010587</v>
      </c>
    </row>
    <row r="9" spans="1:14" x14ac:dyDescent="0.25">
      <c r="A9" s="4" t="s">
        <v>36</v>
      </c>
      <c r="B9">
        <f>Parameters!B9</f>
        <v>100</v>
      </c>
      <c r="D9">
        <v>2360</v>
      </c>
      <c r="E9" s="1">
        <f t="shared" si="0"/>
        <v>2811.7610140266188</v>
      </c>
      <c r="F9">
        <v>69.285797905231519</v>
      </c>
      <c r="H9">
        <f>L9/F9</f>
        <v>0</v>
      </c>
      <c r="I9">
        <f t="shared" si="1"/>
        <v>0</v>
      </c>
      <c r="K9" s="3">
        <v>8</v>
      </c>
      <c r="L9">
        <f>F9*(1-(1/(1+M9*$B$11)))</f>
        <v>0</v>
      </c>
      <c r="M9">
        <f>MAX(N9,0)</f>
        <v>0</v>
      </c>
      <c r="N9">
        <f>($B$9/SQRT(E9))*(1-((E9/$B$7)^1.5))*(EXP(-(($B$8/(2*E9))^2)))</f>
        <v>-52.222371544792054</v>
      </c>
    </row>
    <row r="10" spans="1:14" x14ac:dyDescent="0.25">
      <c r="A10" t="s">
        <v>1</v>
      </c>
      <c r="B10">
        <f>Parameters!B10</f>
        <v>1270.34435785714</v>
      </c>
      <c r="D10">
        <v>1700</v>
      </c>
      <c r="E10" s="1">
        <f t="shared" si="0"/>
        <v>2002.9977533686852</v>
      </c>
      <c r="F10">
        <v>72.373196909098127</v>
      </c>
      <c r="H10">
        <f>L10/F10</f>
        <v>0</v>
      </c>
      <c r="I10">
        <f t="shared" si="1"/>
        <v>0</v>
      </c>
      <c r="K10" s="3">
        <v>9</v>
      </c>
      <c r="L10">
        <f>F10*(1-(1/(1+M10*$B$11)))</f>
        <v>0</v>
      </c>
      <c r="M10">
        <f>MAX(N10,0)</f>
        <v>0</v>
      </c>
      <c r="N10">
        <f>($B$9/SQRT(E10))*(1-((E10/$B$7)^1.5))*(EXP(-(($B$8/(2*E10))^2)))</f>
        <v>-36.307659128511972</v>
      </c>
    </row>
    <row r="11" spans="1:14" x14ac:dyDescent="0.25">
      <c r="A11" t="s">
        <v>39</v>
      </c>
      <c r="B11">
        <f>(Parameters!B4*(Parameters!B6/100))/Parameters!B10</f>
        <v>1.1335509077468104E-2</v>
      </c>
      <c r="D11">
        <v>1180</v>
      </c>
      <c r="E11" s="1">
        <f t="shared" si="0"/>
        <v>1416.333294108417</v>
      </c>
      <c r="F11">
        <v>88.986339062430758</v>
      </c>
      <c r="H11">
        <f>L11/F11</f>
        <v>0</v>
      </c>
      <c r="I11">
        <f t="shared" si="1"/>
        <v>0</v>
      </c>
      <c r="K11" s="3">
        <v>10</v>
      </c>
      <c r="L11">
        <f>F11*(1-(1/(1+M11*$B$11)))</f>
        <v>0</v>
      </c>
      <c r="M11">
        <f>MAX(N11,0)</f>
        <v>0</v>
      </c>
      <c r="N11">
        <f>($B$9/SQRT(E11))*(1-((E11/$B$7)^1.5))*(EXP(-(($B$8/(2*E11))^2)))</f>
        <v>-24.592526263630777</v>
      </c>
    </row>
    <row r="12" spans="1:14" x14ac:dyDescent="0.25">
      <c r="A12" t="s">
        <v>40</v>
      </c>
      <c r="B12">
        <f>B11*60</f>
        <v>0.6801305446480862</v>
      </c>
      <c r="D12">
        <v>850</v>
      </c>
      <c r="E12" s="1">
        <f t="shared" si="0"/>
        <v>1001.4988766843426</v>
      </c>
      <c r="F12">
        <v>98.647137465708383</v>
      </c>
      <c r="H12">
        <f>L12/F12</f>
        <v>0</v>
      </c>
      <c r="I12">
        <f t="shared" si="1"/>
        <v>0</v>
      </c>
      <c r="K12" s="3">
        <v>11</v>
      </c>
      <c r="L12">
        <f>F12*(1-(1/(1+M12*$B$11)))</f>
        <v>0</v>
      </c>
      <c r="M12">
        <f>MAX(N12,0)</f>
        <v>0</v>
      </c>
      <c r="N12">
        <f>($B$9/SQRT(E12))*(1-((E12/$B$7)^1.5))*(EXP(-(($B$8/(2*E12))^2)))</f>
        <v>-16.103906515114872</v>
      </c>
    </row>
    <row r="13" spans="1:14" x14ac:dyDescent="0.25">
      <c r="A13" t="s">
        <v>41</v>
      </c>
      <c r="B13">
        <f>B12*60</f>
        <v>40.80783267888517</v>
      </c>
      <c r="D13">
        <v>600</v>
      </c>
      <c r="E13" s="1">
        <f t="shared" si="0"/>
        <v>714.14284285428505</v>
      </c>
      <c r="F13">
        <v>122.00540870983951</v>
      </c>
      <c r="H13">
        <f>L13/F13</f>
        <v>0</v>
      </c>
      <c r="I13">
        <f t="shared" si="1"/>
        <v>0</v>
      </c>
      <c r="K13" s="3">
        <v>12</v>
      </c>
      <c r="L13">
        <f>F13*(1-(1/(1+M13*$B$11)))</f>
        <v>0</v>
      </c>
      <c r="M13">
        <f>MAX(N13,0)</f>
        <v>0</v>
      </c>
      <c r="N13">
        <f>($B$9/SQRT(E13))*(1-((E13/$B$7)^1.5))*(EXP(-(($B$8/(2*E13))^2)))</f>
        <v>-9.9894043513063853</v>
      </c>
    </row>
    <row r="14" spans="1:14" x14ac:dyDescent="0.25">
      <c r="D14">
        <v>425</v>
      </c>
      <c r="E14" s="1">
        <f t="shared" si="0"/>
        <v>504.97524691810389</v>
      </c>
      <c r="F14">
        <v>144.60066916413314</v>
      </c>
      <c r="H14">
        <f>L14/F14</f>
        <v>0</v>
      </c>
      <c r="I14">
        <f t="shared" si="1"/>
        <v>0</v>
      </c>
      <c r="K14" s="3">
        <v>13</v>
      </c>
      <c r="L14">
        <f>F14*(1-(1/(1+M14*$B$11)))</f>
        <v>0</v>
      </c>
      <c r="M14">
        <f>MAX(N14,0)</f>
        <v>0</v>
      </c>
      <c r="N14">
        <f>($B$9/SQRT(E14))*(1-((E14/$B$7)^1.5))*(EXP(-(($B$8/(2*E14))^2)))</f>
        <v>-5.2553060498891444</v>
      </c>
    </row>
    <row r="15" spans="1:14" x14ac:dyDescent="0.25">
      <c r="D15">
        <v>300</v>
      </c>
      <c r="E15" s="1">
        <f t="shared" si="0"/>
        <v>357.07142142714252</v>
      </c>
      <c r="F15">
        <v>159.49337973958595</v>
      </c>
      <c r="H15">
        <f>L15/F15</f>
        <v>0</v>
      </c>
      <c r="I15">
        <f t="shared" si="1"/>
        <v>0</v>
      </c>
      <c r="K15" s="3">
        <v>14</v>
      </c>
      <c r="L15">
        <f>F15*(1-(1/(1+M15*$B$11)))</f>
        <v>0</v>
      </c>
      <c r="M15">
        <f>MAX(N15,0)</f>
        <v>0</v>
      </c>
      <c r="N15">
        <f>($B$9/SQRT(E15))*(1-((E15/$B$7)^1.5))*(EXP(-(($B$8/(2*E15))^2)))</f>
        <v>-1.5720855838670043</v>
      </c>
    </row>
    <row r="16" spans="1:14" x14ac:dyDescent="0.25">
      <c r="D16">
        <v>212</v>
      </c>
      <c r="E16" s="1">
        <f t="shared" si="0"/>
        <v>252.19040425836982</v>
      </c>
      <c r="F16">
        <v>146.52575323855467</v>
      </c>
      <c r="H16">
        <f>L16/F16</f>
        <v>1.5945786987710653E-2</v>
      </c>
      <c r="I16">
        <f t="shared" si="1"/>
        <v>2.3364684493558472</v>
      </c>
      <c r="K16" s="3">
        <v>15</v>
      </c>
      <c r="L16">
        <f>F16*(1-(1/(1+M16*$B$11)))</f>
        <v>2.3364684493558472</v>
      </c>
      <c r="M16">
        <f>MAX(N16,0)</f>
        <v>1.4295057420768424</v>
      </c>
      <c r="N16">
        <f>($B$9/SQRT(E16))*(1-((E16/$B$7)^1.5))*(EXP(-(($B$8/(2*E16))^2)))</f>
        <v>1.4295057420768424</v>
      </c>
    </row>
    <row r="17" spans="4:14" x14ac:dyDescent="0.25">
      <c r="D17">
        <v>150</v>
      </c>
      <c r="E17" s="1">
        <f t="shared" si="0"/>
        <v>178.32554500127009</v>
      </c>
      <c r="F17">
        <v>110.63003801565128</v>
      </c>
      <c r="H17">
        <f>L17/F17</f>
        <v>4.3143357793726134E-2</v>
      </c>
      <c r="I17">
        <f t="shared" si="1"/>
        <v>4.7729513128427667</v>
      </c>
      <c r="K17" s="3">
        <v>16</v>
      </c>
      <c r="L17">
        <f>F17*(1-(1/(1+M17*$B$11)))</f>
        <v>4.7729513128427667</v>
      </c>
      <c r="M17">
        <f>MAX(N17,0)</f>
        <v>3.9776451594192999</v>
      </c>
      <c r="N17">
        <f>($B$9/SQRT(E17))*(1-((E17/$B$7)^1.5))*(EXP(-(($B$8/(2*E17))^2)))</f>
        <v>3.9776451594192999</v>
      </c>
    </row>
    <row r="18" spans="4:14" x14ac:dyDescent="0.25">
      <c r="D18">
        <v>106</v>
      </c>
      <c r="E18" s="1">
        <f t="shared" si="0"/>
        <v>126.09520212918491</v>
      </c>
      <c r="F18">
        <v>73.621081678243627</v>
      </c>
      <c r="H18">
        <f>L18/F18</f>
        <v>6.5951269607523622E-2</v>
      </c>
      <c r="I18">
        <f t="shared" si="1"/>
        <v>4.8554038065593632</v>
      </c>
      <c r="K18" s="3">
        <v>17</v>
      </c>
      <c r="L18">
        <f>F18*(1-(1/(1+M18*$B$11)))</f>
        <v>4.8554038065593632</v>
      </c>
      <c r="M18">
        <f>MAX(N18,0)</f>
        <v>6.2289177594790974</v>
      </c>
      <c r="N18">
        <f>($B$9/SQRT(E18))*(1-((E18/$B$7)^1.5))*(EXP(-(($B$8/(2*E18))^2)))</f>
        <v>6.2289177594790974</v>
      </c>
    </row>
    <row r="19" spans="4:14" x14ac:dyDescent="0.25">
      <c r="D19">
        <v>75</v>
      </c>
      <c r="E19" s="1">
        <f t="shared" si="0"/>
        <v>89.162772500635043</v>
      </c>
      <c r="F19">
        <v>46.803779179211745</v>
      </c>
      <c r="H19">
        <f>L19/F19</f>
        <v>8.5078403068279074E-2</v>
      </c>
      <c r="I19">
        <f t="shared" si="1"/>
        <v>3.9819907901277047</v>
      </c>
      <c r="K19" s="3">
        <v>18</v>
      </c>
      <c r="L19">
        <f>F19*(1-(1/(1+M19*$B$11)))</f>
        <v>3.9819907901277047</v>
      </c>
      <c r="M19">
        <f>MAX(N19,0)</f>
        <v>8.2034100635672704</v>
      </c>
      <c r="N19">
        <f>($B$9/SQRT(E19))*(1-((E19/$B$7)^1.5))*(EXP(-(($B$8/(2*E19))^2)))</f>
        <v>8.2034100635672704</v>
      </c>
    </row>
    <row r="20" spans="4:14" x14ac:dyDescent="0.25">
      <c r="D20">
        <v>53</v>
      </c>
      <c r="E20" s="1">
        <f t="shared" si="0"/>
        <v>63.047601064592456</v>
      </c>
      <c r="F20">
        <v>30.935790367789632</v>
      </c>
      <c r="H20">
        <f>L20/F20</f>
        <v>9.9290917451327343E-2</v>
      </c>
      <c r="I20">
        <f t="shared" si="1"/>
        <v>3.0716430076997678</v>
      </c>
      <c r="K20" s="3">
        <v>19</v>
      </c>
      <c r="L20">
        <f>F20*(1-(1/(1+M20*$B$11)))</f>
        <v>3.0716430076997678</v>
      </c>
      <c r="M20">
        <f>MAX(N20,0)</f>
        <v>9.724873313596051</v>
      </c>
      <c r="N20">
        <f>($B$9/SQRT(E20))*(1-((E20/$B$7)^1.5))*(EXP(-(($B$8/(2*E20))^2)))</f>
        <v>9.724873313596051</v>
      </c>
    </row>
    <row r="21" spans="4:14" x14ac:dyDescent="0.25">
      <c r="D21">
        <v>38</v>
      </c>
      <c r="E21" s="1">
        <f t="shared" si="0"/>
        <v>44.877611344633749</v>
      </c>
      <c r="F21">
        <v>20.491707166370329</v>
      </c>
      <c r="H21">
        <f>L21/F21</f>
        <v>0.10465486850093998</v>
      </c>
      <c r="I21">
        <f t="shared" si="1"/>
        <v>2.1445569188562561</v>
      </c>
      <c r="K21" s="3">
        <v>20</v>
      </c>
      <c r="L21">
        <f>F21*(1-(1/(1+M21*$B$11)))</f>
        <v>2.1445569188562561</v>
      </c>
      <c r="M21">
        <f>MAX(N21,0)</f>
        <v>10.311644471347446</v>
      </c>
      <c r="N21">
        <f>($B$9/SQRT(E21))*(1-((E21/$B$7)^1.5))*(EXP(-(($B$8/(2*E21))^2)))</f>
        <v>10.311644471347446</v>
      </c>
    </row>
    <row r="22" spans="4:14" x14ac:dyDescent="0.25">
      <c r="D22">
        <v>0</v>
      </c>
      <c r="E22" s="1">
        <v>19</v>
      </c>
      <c r="F22">
        <v>146.74255553298437</v>
      </c>
      <c r="H22">
        <f>L22/F22</f>
        <v>4.3345755437540934E-2</v>
      </c>
      <c r="I22">
        <f t="shared" si="1"/>
        <v>6.3606669244125094</v>
      </c>
      <c r="K22" s="3">
        <v>21</v>
      </c>
      <c r="L22">
        <f>F22*(1-(1/(1+M22*$B$11)))</f>
        <v>6.3606669244125094</v>
      </c>
      <c r="M22">
        <f>MAX(N22,0)</f>
        <v>3.9971509045221087</v>
      </c>
      <c r="N22">
        <f>($B$9/SQRT(E22))*(1-((E22/$B$7)^1.5))*(EXP(-(($B$8/(2*E22))^2)))</f>
        <v>3.9971509045221087</v>
      </c>
    </row>
    <row r="44" spans="4:4" x14ac:dyDescent="0.25">
      <c r="D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Flotation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Dirceu Valadares Nascimento</dc:creator>
  <cp:lastModifiedBy>Dirceu Valadares Nascimento</cp:lastModifiedBy>
  <dcterms:created xsi:type="dcterms:W3CDTF">2017-09-02T20:28:29Z</dcterms:created>
  <dcterms:modified xsi:type="dcterms:W3CDTF">2017-09-30T00:11:00Z</dcterms:modified>
</cp:coreProperties>
</file>